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codeName="{26A90621-87C4-6C01-FD6A-EE6E7C140903}"/>
  <workbookPr codeName="DieseArbeitsmappe" defaultThemeVersion="124226"/>
  <mc:AlternateContent xmlns:mc="http://schemas.openxmlformats.org/markup-compatibility/2006">
    <mc:Choice Requires="x15">
      <x15ac:absPath xmlns:x15ac="http://schemas.microsoft.com/office/spreadsheetml/2010/11/ac" url="D:\Papierkorb\Downloads\"/>
    </mc:Choice>
  </mc:AlternateContent>
  <xr:revisionPtr revIDLastSave="0" documentId="13_ncr:1_{11773391-EA50-4131-9D42-FB4FCC863FA7}" xr6:coauthVersionLast="47" xr6:coauthVersionMax="47" xr10:uidLastSave="{00000000-0000-0000-0000-000000000000}"/>
  <bookViews>
    <workbookView xWindow="1860" yWindow="1860" windowWidth="24840" windowHeight="16820" tabRatio="789" firstSheet="17" activeTab="17" xr2:uid="{00000000-000D-0000-FFFF-FFFF00000000}"/>
  </bookViews>
  <sheets>
    <sheet name="Konfig" sheetId="2" state="hidden" r:id="rId1"/>
    <sheet name="Jänner" sheetId="1123" state="hidden" r:id="rId2"/>
    <sheet name="Februar" sheetId="1124" state="hidden" r:id="rId3"/>
    <sheet name="März" sheetId="1125" state="hidden" r:id="rId4"/>
    <sheet name="April" sheetId="1126" state="hidden" r:id="rId5"/>
    <sheet name="Mai" sheetId="1127" state="hidden" r:id="rId6"/>
    <sheet name="Juni" sheetId="1128" state="hidden" r:id="rId7"/>
    <sheet name="Juli" sheetId="1129" state="hidden" r:id="rId8"/>
    <sheet name="August" sheetId="1130" state="hidden" r:id="rId9"/>
    <sheet name="September" sheetId="1131" state="hidden" r:id="rId10"/>
    <sheet name="Oktober" sheetId="1132" state="hidden" r:id="rId11"/>
    <sheet name="November" sheetId="1133" state="hidden" r:id="rId12"/>
    <sheet name="Dezember" sheetId="1134" state="hidden" r:id="rId13"/>
    <sheet name="Monat" sheetId="699" state="hidden" r:id="rId14"/>
    <sheet name="Hilfskonfig" sheetId="26" state="hidden" r:id="rId15"/>
    <sheet name="Format" sheetId="894" state="hidden" r:id="rId16"/>
    <sheet name="Feiertage" sheetId="23" state="hidden" r:id="rId17"/>
    <sheet name="MakroTest" sheetId="577" r:id="rId18"/>
    <sheet name="Dummy" sheetId="578" state="hidden" r:id="rId19"/>
    <sheet name="Test" sheetId="49" state="hidden" r:id="rId20"/>
  </sheets>
  <functionGroups builtInGroupCount="19"/>
  <definedNames>
    <definedName name="_xleta.IF" hidden="1" xlm="1">#NAME?</definedName>
    <definedName name="AktivesSheet">Konfig!$Y$2</definedName>
    <definedName name="AZ_Di">Konfig!$E$15</definedName>
    <definedName name="AZ_Do">Konfig!$E$17</definedName>
    <definedName name="AZ_Fr">Konfig!$E$18</definedName>
    <definedName name="AZ_Mi">Konfig!$E$16</definedName>
    <definedName name="AZ_Mo">Konfig!$E$14</definedName>
    <definedName name="_xlnm.Print_Area" localSheetId="4">April!$A$1:$P$46</definedName>
    <definedName name="_xlnm.Print_Area" localSheetId="8">August!$A$1:$P$46</definedName>
    <definedName name="_xlnm.Print_Area" localSheetId="12">Dezember!$A$1:$P$46</definedName>
    <definedName name="_xlnm.Print_Area" localSheetId="2">Februar!$A$1:$P$46</definedName>
    <definedName name="_xlnm.Print_Area" localSheetId="15">Format!$A$1:$P$46</definedName>
    <definedName name="_xlnm.Print_Area" localSheetId="1">Jänner!$A$1:$P$46</definedName>
    <definedName name="_xlnm.Print_Area" localSheetId="7">Juli!$A$1:$P$46</definedName>
    <definedName name="_xlnm.Print_Area" localSheetId="6">Juni!$A$1:$P$46</definedName>
    <definedName name="_xlnm.Print_Area" localSheetId="0">Konfig!$A$1:$AI$33</definedName>
    <definedName name="_xlnm.Print_Area" localSheetId="5">Mai!$A$1:$P$46</definedName>
    <definedName name="_xlnm.Print_Area" localSheetId="17">MakroTest!$A$1:$L$21</definedName>
    <definedName name="_xlnm.Print_Area" localSheetId="3">März!$A$1:$P$46</definedName>
    <definedName name="_xlnm.Print_Area" localSheetId="13">Monat!$A$1:$P$46</definedName>
    <definedName name="_xlnm.Print_Area" localSheetId="11">November!$A$1:$P$46</definedName>
    <definedName name="_xlnm.Print_Area" localSheetId="10">Oktober!$A$1:$P$46</definedName>
    <definedName name="_xlnm.Print_Area" localSheetId="9">September!$A$1:$P$46</definedName>
    <definedName name="Fa" localSheetId="15">Feiertage!#REF!</definedName>
    <definedName name="Fa">Feiertage!#REF!</definedName>
    <definedName name="Fb" localSheetId="15">Feiertage!#REF!</definedName>
    <definedName name="Fb">Feiertage!#REF!</definedName>
    <definedName name="Fc" localSheetId="15">Feiertage!#REF!</definedName>
    <definedName name="Fc">Feiertage!#REF!</definedName>
    <definedName name="Fd" localSheetId="15">Feiertage!#REF!</definedName>
    <definedName name="Fd">Feiertage!#REF!</definedName>
    <definedName name="Fe" localSheetId="15">Feiertage!#REF!</definedName>
    <definedName name="Fe">Feiertage!#REF!</definedName>
    <definedName name="Feiertage">Feiertage!$C$1:$F$34</definedName>
    <definedName name="FFD" localSheetId="15">Feiertage!#REF!</definedName>
    <definedName name="FFD">Feiertage!#REF!</definedName>
    <definedName name="FFM" localSheetId="15">Feiertage!#REF!</definedName>
    <definedName name="FFM">Feiertage!#REF!</definedName>
    <definedName name="FFN" localSheetId="15">Feiertage!#REF!</definedName>
    <definedName name="FFN">Feiertage!#REF!</definedName>
    <definedName name="FJ">Feiertage!$B$2</definedName>
    <definedName name="FListe">Feiertage!$G$2:$K$367</definedName>
    <definedName name="Fm" localSheetId="15">Feiertage!#REF!</definedName>
    <definedName name="Fm">Feiertage!#REF!</definedName>
    <definedName name="FreieFeiertage">Feiertage!$C$2:$E$14</definedName>
    <definedName name="Fs" localSheetId="15">Feiertage!#REF!</definedName>
    <definedName name="Fs">Feiertage!#REF!</definedName>
    <definedName name="GA">Konfig!$A$14:$E$18</definedName>
    <definedName name="GAZ">Konfig!$A$14:$K$18</definedName>
    <definedName name="Gesamtarbeitszeit">Konfig!$A$14:$E$18</definedName>
    <definedName name="GLZWerte">Hilfskonfig!$J$3:$J$47</definedName>
    <definedName name="I_GAZMP">Hilfskonfig!$B$5</definedName>
    <definedName name="I_GAZNAZ">Hilfskonfig!$B$7</definedName>
    <definedName name="I_GAZNAZBis">Hilfskonfig!$B$6</definedName>
    <definedName name="I_GAZNAZMP">Hilfskonfig!$B$8</definedName>
    <definedName name="I_GAZNAZVon">Hilfskonfig!$B$4</definedName>
    <definedName name="I_GAZWT">Hilfskonfig!$B$3</definedName>
    <definedName name="Jahr">Konfig!$F$6</definedName>
    <definedName name="Jahressaldo">Konfig!$K$2</definedName>
    <definedName name="KonfigOK">Konfig!$Q$2</definedName>
    <definedName name="KZOK">Konfig!$M$2</definedName>
    <definedName name="KZProzent">Konfig!$L$2</definedName>
    <definedName name="KZSTab">Konfig!$T$3:$V$8</definedName>
    <definedName name="KZSZeile">Konfig!$W$2</definedName>
    <definedName name="MakroTest">Konfig!$X$2</definedName>
    <definedName name="Mittagspause" localSheetId="15">Konfig!#REF!</definedName>
    <definedName name="Mittagspause">Konfig!#REF!</definedName>
    <definedName name="MTab">Hilfskonfig!$I$3:$L$14</definedName>
    <definedName name="MTabMonat">Hilfskonfig!$I$3:$I$14</definedName>
    <definedName name="MTabNr">Hilfskonfig!$J$3:$J$14</definedName>
    <definedName name="MTabVorgänger">Hilfskonfig!$K$3:$K$14</definedName>
    <definedName name="Name">Konfig!$F$3</definedName>
    <definedName name="NichtfreieFeiertage">Feiertage!$C$16:$E$34</definedName>
    <definedName name="NormalOG">Hilfskonfig!$D$2</definedName>
    <definedName name="NormalOGDez">Hilfskonfig!$D$4</definedName>
    <definedName name="NormalUG">Hilfskonfig!$D$3</definedName>
    <definedName name="NormalUGDez">Hilfskonfig!$D$5</definedName>
    <definedName name="OrgEinheit">Konfig!$F$5</definedName>
    <definedName name="OS">Feiertage!$B$3</definedName>
    <definedName name="TagOG">Hilfskonfig!$D$6</definedName>
    <definedName name="TagUG">Hilfskonfig!$D$7</definedName>
    <definedName name="TEin">Konfig!$R$2</definedName>
    <definedName name="Text125">Konfig!$L$1</definedName>
    <definedName name="Text15">Konfig!$K$1</definedName>
    <definedName name="TextTeilzeit">Konfig!$L$9</definedName>
    <definedName name="TextVollzeit">Konfig!$K$9</definedName>
    <definedName name="Übertrag">Konfig!$F$7</definedName>
    <definedName name="ÜFaktor">Konfig!$K$3</definedName>
    <definedName name="UJahr" localSheetId="15">Konfig!#REF!</definedName>
    <definedName name="UJahr">Konfig!#REF!</definedName>
    <definedName name="UÜbertrag" localSheetId="15">Konfig!#REF!</definedName>
    <definedName name="UÜbertrag">Konfig!#REF!</definedName>
    <definedName name="UZK">Feiertage!$L$2:$M$5</definedName>
    <definedName name="Vorgesetzter">Konfig!$F$4</definedName>
    <definedName name="WAZ">Konfig!$F$19</definedName>
    <definedName name="WAZOK">Konfig!$P$2</definedName>
    <definedName name="WAZTZOK">Konfig!$O$2</definedName>
    <definedName name="WAZVZOK">Konfig!$N$2</definedName>
    <definedName name="WOTA">Feiertage!$N$2:$O$8</definedName>
    <definedName name="WT">Konfig!$A$14:$A$18</definedName>
    <definedName name="Zeitmodell">Konfig!$B$11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5" i="1134" l="1"/>
  <c r="A45" i="1134"/>
  <c r="B42" i="1134"/>
  <c r="B41" i="1134"/>
  <c r="B40" i="1134"/>
  <c r="E39" i="1134"/>
  <c r="AT38" i="1134"/>
  <c r="AR38" i="1134"/>
  <c r="AP38" i="1134"/>
  <c r="AK38" i="1134"/>
  <c r="AG38" i="1134"/>
  <c r="V38" i="1134"/>
  <c r="S38" i="1134"/>
  <c r="AT37" i="1134"/>
  <c r="AR37" i="1134"/>
  <c r="AP37" i="1134"/>
  <c r="AK37" i="1134"/>
  <c r="AG37" i="1134"/>
  <c r="V37" i="1134"/>
  <c r="S37" i="1134"/>
  <c r="AT36" i="1134"/>
  <c r="AR36" i="1134"/>
  <c r="AP36" i="1134"/>
  <c r="AK36" i="1134"/>
  <c r="AG36" i="1134"/>
  <c r="V36" i="1134"/>
  <c r="S36" i="1134"/>
  <c r="AT35" i="1134"/>
  <c r="AR35" i="1134"/>
  <c r="AP35" i="1134"/>
  <c r="AK35" i="1134"/>
  <c r="AG35" i="1134"/>
  <c r="V35" i="1134"/>
  <c r="S35" i="1134"/>
  <c r="AT34" i="1134"/>
  <c r="AR34" i="1134"/>
  <c r="AP34" i="1134"/>
  <c r="AK34" i="1134"/>
  <c r="AG34" i="1134"/>
  <c r="V34" i="1134"/>
  <c r="S34" i="1134"/>
  <c r="AT33" i="1134"/>
  <c r="AR33" i="1134"/>
  <c r="AP33" i="1134"/>
  <c r="AK33" i="1134"/>
  <c r="AG33" i="1134"/>
  <c r="V33" i="1134"/>
  <c r="S33" i="1134"/>
  <c r="AT32" i="1134"/>
  <c r="AR32" i="1134"/>
  <c r="AP32" i="1134"/>
  <c r="AK32" i="1134"/>
  <c r="AG32" i="1134"/>
  <c r="V32" i="1134"/>
  <c r="S32" i="1134"/>
  <c r="AT31" i="1134"/>
  <c r="AR31" i="1134"/>
  <c r="AP31" i="1134"/>
  <c r="AK31" i="1134"/>
  <c r="AG31" i="1134"/>
  <c r="V31" i="1134"/>
  <c r="S31" i="1134"/>
  <c r="AT30" i="1134"/>
  <c r="AR30" i="1134"/>
  <c r="AP30" i="1134"/>
  <c r="AK30" i="1134"/>
  <c r="AG30" i="1134"/>
  <c r="V30" i="1134"/>
  <c r="S30" i="1134"/>
  <c r="AT29" i="1134"/>
  <c r="AR29" i="1134"/>
  <c r="AP29" i="1134"/>
  <c r="AK29" i="1134"/>
  <c r="AG29" i="1134"/>
  <c r="V29" i="1134"/>
  <c r="S29" i="1134"/>
  <c r="AT28" i="1134"/>
  <c r="AR28" i="1134"/>
  <c r="AP28" i="1134"/>
  <c r="AK28" i="1134"/>
  <c r="AG28" i="1134"/>
  <c r="V28" i="1134"/>
  <c r="S28" i="1134"/>
  <c r="AT27" i="1134"/>
  <c r="AR27" i="1134"/>
  <c r="AP27" i="1134"/>
  <c r="AK27" i="1134"/>
  <c r="AG27" i="1134"/>
  <c r="V27" i="1134"/>
  <c r="S27" i="1134"/>
  <c r="AT26" i="1134"/>
  <c r="AR26" i="1134"/>
  <c r="AP26" i="1134"/>
  <c r="AK26" i="1134"/>
  <c r="AG26" i="1134"/>
  <c r="V26" i="1134"/>
  <c r="S26" i="1134"/>
  <c r="AT25" i="1134"/>
  <c r="AR25" i="1134"/>
  <c r="AP25" i="1134"/>
  <c r="AK25" i="1134"/>
  <c r="AG25" i="1134"/>
  <c r="V25" i="1134"/>
  <c r="S25" i="1134"/>
  <c r="AT24" i="1134"/>
  <c r="AR24" i="1134"/>
  <c r="AP24" i="1134"/>
  <c r="AK24" i="1134"/>
  <c r="AG24" i="1134"/>
  <c r="V24" i="1134"/>
  <c r="S24" i="1134"/>
  <c r="AT23" i="1134"/>
  <c r="AR23" i="1134"/>
  <c r="AP23" i="1134"/>
  <c r="AK23" i="1134"/>
  <c r="AG23" i="1134"/>
  <c r="V23" i="1134"/>
  <c r="S23" i="1134"/>
  <c r="AT22" i="1134"/>
  <c r="AR22" i="1134"/>
  <c r="AP22" i="1134"/>
  <c r="AK22" i="1134"/>
  <c r="AG22" i="1134"/>
  <c r="V22" i="1134"/>
  <c r="S22" i="1134"/>
  <c r="AT21" i="1134"/>
  <c r="AR21" i="1134"/>
  <c r="AP21" i="1134"/>
  <c r="AK21" i="1134"/>
  <c r="AG21" i="1134"/>
  <c r="V21" i="1134"/>
  <c r="S21" i="1134"/>
  <c r="AT20" i="1134"/>
  <c r="AR20" i="1134"/>
  <c r="AP20" i="1134"/>
  <c r="AK20" i="1134"/>
  <c r="AG20" i="1134"/>
  <c r="V20" i="1134"/>
  <c r="S20" i="1134"/>
  <c r="AT19" i="1134"/>
  <c r="AR19" i="1134"/>
  <c r="AP19" i="1134"/>
  <c r="AK19" i="1134"/>
  <c r="AG19" i="1134"/>
  <c r="V19" i="1134"/>
  <c r="S19" i="1134"/>
  <c r="AT18" i="1134"/>
  <c r="AR18" i="1134"/>
  <c r="AP18" i="1134"/>
  <c r="AK18" i="1134"/>
  <c r="AG18" i="1134"/>
  <c r="V18" i="1134"/>
  <c r="S18" i="1134"/>
  <c r="AT17" i="1134"/>
  <c r="AR17" i="1134"/>
  <c r="AP17" i="1134"/>
  <c r="AK17" i="1134"/>
  <c r="AG17" i="1134"/>
  <c r="V17" i="1134"/>
  <c r="S17" i="1134"/>
  <c r="AT16" i="1134"/>
  <c r="AR16" i="1134"/>
  <c r="AP16" i="1134"/>
  <c r="AK16" i="1134"/>
  <c r="AG16" i="1134"/>
  <c r="V16" i="1134"/>
  <c r="S16" i="1134"/>
  <c r="AT15" i="1134"/>
  <c r="AR15" i="1134"/>
  <c r="AP15" i="1134"/>
  <c r="AK15" i="1134"/>
  <c r="AG15" i="1134"/>
  <c r="V15" i="1134"/>
  <c r="S15" i="1134"/>
  <c r="AT14" i="1134"/>
  <c r="AR14" i="1134"/>
  <c r="AP14" i="1134"/>
  <c r="AK14" i="1134"/>
  <c r="AG14" i="1134"/>
  <c r="V14" i="1134"/>
  <c r="S14" i="1134"/>
  <c r="AT13" i="1134"/>
  <c r="AR13" i="1134"/>
  <c r="AP13" i="1134"/>
  <c r="AK13" i="1134"/>
  <c r="AG13" i="1134"/>
  <c r="V13" i="1134"/>
  <c r="S13" i="1134"/>
  <c r="AT12" i="1134"/>
  <c r="AR12" i="1134"/>
  <c r="AP12" i="1134"/>
  <c r="AK12" i="1134"/>
  <c r="AG12" i="1134"/>
  <c r="V12" i="1134"/>
  <c r="S12" i="1134"/>
  <c r="AT11" i="1134"/>
  <c r="AR11" i="1134"/>
  <c r="AP11" i="1134"/>
  <c r="AK11" i="1134"/>
  <c r="AG11" i="1134"/>
  <c r="V11" i="1134"/>
  <c r="S11" i="1134"/>
  <c r="AT10" i="1134"/>
  <c r="AR10" i="1134"/>
  <c r="AP10" i="1134"/>
  <c r="AK10" i="1134"/>
  <c r="AG10" i="1134"/>
  <c r="V10" i="1134"/>
  <c r="S10" i="1134"/>
  <c r="AT9" i="1134"/>
  <c r="S2" i="1134" s="1"/>
  <c r="AR9" i="1134"/>
  <c r="AP9" i="1134"/>
  <c r="AK9" i="1134"/>
  <c r="AG9" i="1134"/>
  <c r="V9" i="1134"/>
  <c r="S9" i="1134"/>
  <c r="AT8" i="1134"/>
  <c r="AR8" i="1134"/>
  <c r="AP8" i="1134"/>
  <c r="AK8" i="1134"/>
  <c r="AG8" i="1134"/>
  <c r="V8" i="1134"/>
  <c r="S8" i="1134"/>
  <c r="AE7" i="1134"/>
  <c r="AC7" i="1134"/>
  <c r="Q3" i="1134" a="1"/>
  <c r="Q3" i="1134" s="1"/>
  <c r="J3" i="1134"/>
  <c r="A3" i="1134"/>
  <c r="J2" i="1134"/>
  <c r="A2" i="1134"/>
  <c r="A1" i="1134"/>
  <c r="M45" i="1133"/>
  <c r="A45" i="1133"/>
  <c r="B42" i="1133"/>
  <c r="B41" i="1133"/>
  <c r="B40" i="1133"/>
  <c r="E39" i="1133"/>
  <c r="AT38" i="1133"/>
  <c r="AR38" i="1133"/>
  <c r="AP38" i="1133"/>
  <c r="AK38" i="1133"/>
  <c r="AG38" i="1133"/>
  <c r="V38" i="1133"/>
  <c r="S38" i="1133"/>
  <c r="AT37" i="1133"/>
  <c r="AR37" i="1133"/>
  <c r="AP37" i="1133"/>
  <c r="AK37" i="1133"/>
  <c r="AG37" i="1133"/>
  <c r="V37" i="1133"/>
  <c r="S37" i="1133"/>
  <c r="AT36" i="1133"/>
  <c r="AR36" i="1133"/>
  <c r="AP36" i="1133"/>
  <c r="AK36" i="1133"/>
  <c r="AG36" i="1133"/>
  <c r="V36" i="1133"/>
  <c r="S36" i="1133"/>
  <c r="AT35" i="1133"/>
  <c r="AR35" i="1133"/>
  <c r="AP35" i="1133"/>
  <c r="AK35" i="1133"/>
  <c r="AG35" i="1133"/>
  <c r="V35" i="1133"/>
  <c r="S35" i="1133"/>
  <c r="AT34" i="1133"/>
  <c r="AR34" i="1133"/>
  <c r="AP34" i="1133"/>
  <c r="AK34" i="1133"/>
  <c r="AG34" i="1133"/>
  <c r="V34" i="1133"/>
  <c r="S34" i="1133"/>
  <c r="AT33" i="1133"/>
  <c r="AR33" i="1133"/>
  <c r="AP33" i="1133"/>
  <c r="AK33" i="1133"/>
  <c r="AG33" i="1133"/>
  <c r="V33" i="1133"/>
  <c r="S33" i="1133"/>
  <c r="AT32" i="1133"/>
  <c r="AR32" i="1133"/>
  <c r="AP32" i="1133"/>
  <c r="AK32" i="1133"/>
  <c r="AG32" i="1133"/>
  <c r="V32" i="1133"/>
  <c r="S32" i="1133"/>
  <c r="AT31" i="1133"/>
  <c r="AR31" i="1133"/>
  <c r="AP31" i="1133"/>
  <c r="AK31" i="1133"/>
  <c r="AG31" i="1133"/>
  <c r="V31" i="1133"/>
  <c r="S31" i="1133"/>
  <c r="AT30" i="1133"/>
  <c r="AR30" i="1133"/>
  <c r="AP30" i="1133"/>
  <c r="AK30" i="1133"/>
  <c r="AG30" i="1133"/>
  <c r="V30" i="1133"/>
  <c r="S30" i="1133"/>
  <c r="AT29" i="1133"/>
  <c r="AR29" i="1133"/>
  <c r="AP29" i="1133"/>
  <c r="AK29" i="1133"/>
  <c r="AG29" i="1133"/>
  <c r="V29" i="1133"/>
  <c r="S29" i="1133"/>
  <c r="AT28" i="1133"/>
  <c r="AR28" i="1133"/>
  <c r="AP28" i="1133"/>
  <c r="AK28" i="1133"/>
  <c r="AG28" i="1133"/>
  <c r="V28" i="1133"/>
  <c r="S28" i="1133"/>
  <c r="AT27" i="1133"/>
  <c r="AR27" i="1133"/>
  <c r="AP27" i="1133"/>
  <c r="AK27" i="1133"/>
  <c r="AG27" i="1133"/>
  <c r="V27" i="1133"/>
  <c r="S27" i="1133"/>
  <c r="AT26" i="1133"/>
  <c r="AR26" i="1133"/>
  <c r="AP26" i="1133"/>
  <c r="AK26" i="1133"/>
  <c r="AG26" i="1133"/>
  <c r="V26" i="1133"/>
  <c r="S26" i="1133"/>
  <c r="AT25" i="1133"/>
  <c r="AR25" i="1133"/>
  <c r="AP25" i="1133"/>
  <c r="AK25" i="1133"/>
  <c r="AG25" i="1133"/>
  <c r="V25" i="1133"/>
  <c r="S25" i="1133"/>
  <c r="AT24" i="1133"/>
  <c r="AR24" i="1133"/>
  <c r="AP24" i="1133"/>
  <c r="AK24" i="1133"/>
  <c r="AG24" i="1133"/>
  <c r="V24" i="1133"/>
  <c r="S24" i="1133"/>
  <c r="AT23" i="1133"/>
  <c r="AR23" i="1133"/>
  <c r="AP23" i="1133"/>
  <c r="AK23" i="1133"/>
  <c r="AG23" i="1133"/>
  <c r="V23" i="1133"/>
  <c r="S23" i="1133"/>
  <c r="AT22" i="1133"/>
  <c r="AR22" i="1133"/>
  <c r="AP22" i="1133"/>
  <c r="AK22" i="1133"/>
  <c r="AG22" i="1133"/>
  <c r="V22" i="1133"/>
  <c r="S22" i="1133"/>
  <c r="AT21" i="1133"/>
  <c r="AR21" i="1133"/>
  <c r="AP21" i="1133"/>
  <c r="AK21" i="1133"/>
  <c r="AG21" i="1133"/>
  <c r="V21" i="1133"/>
  <c r="S21" i="1133"/>
  <c r="AT20" i="1133"/>
  <c r="AR20" i="1133"/>
  <c r="AP20" i="1133"/>
  <c r="AK20" i="1133"/>
  <c r="AG20" i="1133"/>
  <c r="V20" i="1133"/>
  <c r="S20" i="1133"/>
  <c r="AT19" i="1133"/>
  <c r="AR19" i="1133"/>
  <c r="AP19" i="1133"/>
  <c r="AK19" i="1133"/>
  <c r="AG19" i="1133"/>
  <c r="V19" i="1133"/>
  <c r="S19" i="1133"/>
  <c r="AT18" i="1133"/>
  <c r="AR18" i="1133"/>
  <c r="AP18" i="1133"/>
  <c r="AK18" i="1133"/>
  <c r="AG18" i="1133"/>
  <c r="V18" i="1133"/>
  <c r="S18" i="1133"/>
  <c r="AT17" i="1133"/>
  <c r="AR17" i="1133"/>
  <c r="AP17" i="1133"/>
  <c r="AK17" i="1133"/>
  <c r="AG17" i="1133"/>
  <c r="V17" i="1133"/>
  <c r="S17" i="1133"/>
  <c r="AT16" i="1133"/>
  <c r="AR16" i="1133"/>
  <c r="AP16" i="1133"/>
  <c r="AK16" i="1133"/>
  <c r="AG16" i="1133"/>
  <c r="V16" i="1133"/>
  <c r="S16" i="1133"/>
  <c r="AT15" i="1133"/>
  <c r="AR15" i="1133"/>
  <c r="AP15" i="1133"/>
  <c r="AK15" i="1133"/>
  <c r="AG15" i="1133"/>
  <c r="V15" i="1133"/>
  <c r="S15" i="1133"/>
  <c r="AT14" i="1133"/>
  <c r="AR14" i="1133"/>
  <c r="AP14" i="1133"/>
  <c r="AK14" i="1133"/>
  <c r="AG14" i="1133"/>
  <c r="V14" i="1133"/>
  <c r="S14" i="1133"/>
  <c r="AT13" i="1133"/>
  <c r="AR13" i="1133"/>
  <c r="AP13" i="1133"/>
  <c r="AK13" i="1133"/>
  <c r="AG13" i="1133"/>
  <c r="V13" i="1133"/>
  <c r="S13" i="1133"/>
  <c r="AT12" i="1133"/>
  <c r="AR12" i="1133"/>
  <c r="AP12" i="1133"/>
  <c r="AK12" i="1133"/>
  <c r="AG12" i="1133"/>
  <c r="V12" i="1133"/>
  <c r="S12" i="1133"/>
  <c r="AT11" i="1133"/>
  <c r="AR11" i="1133"/>
  <c r="AP11" i="1133"/>
  <c r="AK11" i="1133"/>
  <c r="AG11" i="1133"/>
  <c r="V11" i="1133"/>
  <c r="S11" i="1133"/>
  <c r="AT10" i="1133"/>
  <c r="AR10" i="1133"/>
  <c r="AP10" i="1133"/>
  <c r="AK10" i="1133"/>
  <c r="AG10" i="1133"/>
  <c r="V10" i="1133"/>
  <c r="S10" i="1133"/>
  <c r="AT9" i="1133"/>
  <c r="S2" i="1133" s="1"/>
  <c r="AR9" i="1133"/>
  <c r="AP9" i="1133"/>
  <c r="AK9" i="1133"/>
  <c r="AG9" i="1133"/>
  <c r="V9" i="1133"/>
  <c r="S9" i="1133"/>
  <c r="AT8" i="1133"/>
  <c r="AR8" i="1133"/>
  <c r="AP8" i="1133"/>
  <c r="AK8" i="1133"/>
  <c r="AG8" i="1133"/>
  <c r="V8" i="1133"/>
  <c r="S8" i="1133"/>
  <c r="AE7" i="1133"/>
  <c r="AC7" i="1133"/>
  <c r="Q3" i="1133" a="1"/>
  <c r="Q3" i="1133" s="1"/>
  <c r="J3" i="1133"/>
  <c r="A3" i="1133"/>
  <c r="J2" i="1133"/>
  <c r="A2" i="1133"/>
  <c r="A1" i="1133"/>
  <c r="M45" i="1132"/>
  <c r="A45" i="1132"/>
  <c r="B42" i="1132"/>
  <c r="B41" i="1132"/>
  <c r="B40" i="1132"/>
  <c r="E39" i="1132"/>
  <c r="AT38" i="1132"/>
  <c r="AR38" i="1132"/>
  <c r="AP38" i="1132"/>
  <c r="AK38" i="1132"/>
  <c r="AG38" i="1132"/>
  <c r="V38" i="1132"/>
  <c r="S38" i="1132"/>
  <c r="AT37" i="1132"/>
  <c r="AR37" i="1132"/>
  <c r="AP37" i="1132"/>
  <c r="AK37" i="1132"/>
  <c r="AG37" i="1132"/>
  <c r="V37" i="1132"/>
  <c r="S37" i="1132"/>
  <c r="AT36" i="1132"/>
  <c r="AR36" i="1132"/>
  <c r="AP36" i="1132"/>
  <c r="AK36" i="1132"/>
  <c r="AG36" i="1132"/>
  <c r="V36" i="1132"/>
  <c r="S36" i="1132"/>
  <c r="AT35" i="1132"/>
  <c r="AR35" i="1132"/>
  <c r="AP35" i="1132"/>
  <c r="AK35" i="1132"/>
  <c r="AG35" i="1132"/>
  <c r="V35" i="1132"/>
  <c r="S35" i="1132"/>
  <c r="AT34" i="1132"/>
  <c r="AR34" i="1132"/>
  <c r="AP34" i="1132"/>
  <c r="AK34" i="1132"/>
  <c r="AG34" i="1132"/>
  <c r="V34" i="1132"/>
  <c r="S34" i="1132"/>
  <c r="AT33" i="1132"/>
  <c r="AR33" i="1132"/>
  <c r="AP33" i="1132"/>
  <c r="AK33" i="1132"/>
  <c r="AG33" i="1132"/>
  <c r="V33" i="1132"/>
  <c r="S33" i="1132"/>
  <c r="AT32" i="1132"/>
  <c r="AR32" i="1132"/>
  <c r="AP32" i="1132"/>
  <c r="AK32" i="1132"/>
  <c r="AG32" i="1132"/>
  <c r="V32" i="1132"/>
  <c r="S32" i="1132"/>
  <c r="AT31" i="1132"/>
  <c r="AR31" i="1132"/>
  <c r="AP31" i="1132"/>
  <c r="AK31" i="1132"/>
  <c r="AG31" i="1132"/>
  <c r="V31" i="1132"/>
  <c r="S31" i="1132"/>
  <c r="AT30" i="1132"/>
  <c r="AR30" i="1132"/>
  <c r="AP30" i="1132"/>
  <c r="AK30" i="1132"/>
  <c r="AG30" i="1132"/>
  <c r="V30" i="1132"/>
  <c r="S30" i="1132"/>
  <c r="AT29" i="1132"/>
  <c r="AR29" i="1132"/>
  <c r="AP29" i="1132"/>
  <c r="AK29" i="1132"/>
  <c r="AG29" i="1132"/>
  <c r="V29" i="1132"/>
  <c r="S29" i="1132"/>
  <c r="AT28" i="1132"/>
  <c r="AR28" i="1132"/>
  <c r="AP28" i="1132"/>
  <c r="AK28" i="1132"/>
  <c r="AG28" i="1132"/>
  <c r="V28" i="1132"/>
  <c r="S28" i="1132"/>
  <c r="AT27" i="1132"/>
  <c r="AR27" i="1132"/>
  <c r="AP27" i="1132"/>
  <c r="AK27" i="1132"/>
  <c r="AG27" i="1132"/>
  <c r="V27" i="1132"/>
  <c r="S27" i="1132"/>
  <c r="AT26" i="1132"/>
  <c r="AR26" i="1132"/>
  <c r="AP26" i="1132"/>
  <c r="AK26" i="1132"/>
  <c r="AG26" i="1132"/>
  <c r="V26" i="1132"/>
  <c r="S26" i="1132"/>
  <c r="AT25" i="1132"/>
  <c r="AR25" i="1132"/>
  <c r="AP25" i="1132"/>
  <c r="AK25" i="1132"/>
  <c r="AG25" i="1132"/>
  <c r="V25" i="1132"/>
  <c r="S25" i="1132"/>
  <c r="AT24" i="1132"/>
  <c r="AR24" i="1132"/>
  <c r="AP24" i="1132"/>
  <c r="AK24" i="1132"/>
  <c r="AG24" i="1132"/>
  <c r="V24" i="1132"/>
  <c r="S24" i="1132"/>
  <c r="AT23" i="1132"/>
  <c r="AR23" i="1132"/>
  <c r="AP23" i="1132"/>
  <c r="AK23" i="1132"/>
  <c r="AG23" i="1132"/>
  <c r="V23" i="1132"/>
  <c r="S23" i="1132"/>
  <c r="AT22" i="1132"/>
  <c r="AR22" i="1132"/>
  <c r="AP22" i="1132"/>
  <c r="AK22" i="1132"/>
  <c r="AG22" i="1132"/>
  <c r="V22" i="1132"/>
  <c r="S22" i="1132"/>
  <c r="AT21" i="1132"/>
  <c r="AR21" i="1132"/>
  <c r="AP21" i="1132"/>
  <c r="AK21" i="1132"/>
  <c r="AG21" i="1132"/>
  <c r="V21" i="1132"/>
  <c r="S21" i="1132"/>
  <c r="AT20" i="1132"/>
  <c r="AR20" i="1132"/>
  <c r="AP20" i="1132"/>
  <c r="AK20" i="1132"/>
  <c r="AG20" i="1132"/>
  <c r="V20" i="1132"/>
  <c r="S20" i="1132"/>
  <c r="AT19" i="1132"/>
  <c r="AR19" i="1132"/>
  <c r="AP19" i="1132"/>
  <c r="AK19" i="1132"/>
  <c r="AG19" i="1132"/>
  <c r="V19" i="1132"/>
  <c r="S19" i="1132"/>
  <c r="AT18" i="1132"/>
  <c r="AR18" i="1132"/>
  <c r="AP18" i="1132"/>
  <c r="AK18" i="1132"/>
  <c r="AG18" i="1132"/>
  <c r="V18" i="1132"/>
  <c r="S18" i="1132"/>
  <c r="AT17" i="1132"/>
  <c r="AR17" i="1132"/>
  <c r="AP17" i="1132"/>
  <c r="AK17" i="1132"/>
  <c r="AG17" i="1132"/>
  <c r="V17" i="1132"/>
  <c r="S17" i="1132"/>
  <c r="AT16" i="1132"/>
  <c r="AR16" i="1132"/>
  <c r="AP16" i="1132"/>
  <c r="AK16" i="1132"/>
  <c r="AG16" i="1132"/>
  <c r="V16" i="1132"/>
  <c r="S16" i="1132"/>
  <c r="AT15" i="1132"/>
  <c r="AR15" i="1132"/>
  <c r="AP15" i="1132"/>
  <c r="AK15" i="1132"/>
  <c r="AG15" i="1132"/>
  <c r="V15" i="1132"/>
  <c r="S15" i="1132"/>
  <c r="AT14" i="1132"/>
  <c r="AR14" i="1132"/>
  <c r="AP14" i="1132"/>
  <c r="AK14" i="1132"/>
  <c r="AG14" i="1132"/>
  <c r="V14" i="1132"/>
  <c r="S14" i="1132"/>
  <c r="AT13" i="1132"/>
  <c r="AR13" i="1132"/>
  <c r="AP13" i="1132"/>
  <c r="AK13" i="1132"/>
  <c r="AG13" i="1132"/>
  <c r="V13" i="1132"/>
  <c r="S13" i="1132"/>
  <c r="AT12" i="1132"/>
  <c r="S2" i="1132" s="1"/>
  <c r="AR12" i="1132"/>
  <c r="AP12" i="1132"/>
  <c r="AK12" i="1132"/>
  <c r="AG12" i="1132"/>
  <c r="V12" i="1132"/>
  <c r="S12" i="1132"/>
  <c r="AT11" i="1132"/>
  <c r="AR11" i="1132"/>
  <c r="AP11" i="1132"/>
  <c r="AK11" i="1132"/>
  <c r="AG11" i="1132"/>
  <c r="V11" i="1132"/>
  <c r="S11" i="1132"/>
  <c r="AT10" i="1132"/>
  <c r="AR10" i="1132"/>
  <c r="AP10" i="1132"/>
  <c r="AK10" i="1132"/>
  <c r="AG10" i="1132"/>
  <c r="V10" i="1132"/>
  <c r="S10" i="1132"/>
  <c r="AT9" i="1132"/>
  <c r="AR9" i="1132"/>
  <c r="AP9" i="1132"/>
  <c r="AK9" i="1132"/>
  <c r="AG9" i="1132"/>
  <c r="V9" i="1132"/>
  <c r="S9" i="1132"/>
  <c r="AT8" i="1132"/>
  <c r="AR8" i="1132"/>
  <c r="AP8" i="1132"/>
  <c r="AK8" i="1132"/>
  <c r="AG8" i="1132"/>
  <c r="V8" i="1132"/>
  <c r="S8" i="1132"/>
  <c r="AE7" i="1132"/>
  <c r="AC7" i="1132"/>
  <c r="Q3" i="1132" a="1"/>
  <c r="Q3" i="1132" s="1"/>
  <c r="K42" i="1132" s="1"/>
  <c r="J3" i="1132"/>
  <c r="A3" i="1132"/>
  <c r="J2" i="1132"/>
  <c r="A2" i="1132"/>
  <c r="A1" i="1132"/>
  <c r="M45" i="1131"/>
  <c r="A45" i="1131"/>
  <c r="B42" i="1131"/>
  <c r="B41" i="1131"/>
  <c r="B40" i="1131"/>
  <c r="E39" i="1131"/>
  <c r="AT38" i="1131"/>
  <c r="AR38" i="1131"/>
  <c r="AP38" i="1131"/>
  <c r="AK38" i="1131"/>
  <c r="AG38" i="1131"/>
  <c r="V38" i="1131"/>
  <c r="S38" i="1131"/>
  <c r="AT37" i="1131"/>
  <c r="AR37" i="1131"/>
  <c r="AP37" i="1131"/>
  <c r="AK37" i="1131"/>
  <c r="AG37" i="1131"/>
  <c r="V37" i="1131"/>
  <c r="S37" i="1131"/>
  <c r="AT36" i="1131"/>
  <c r="AR36" i="1131"/>
  <c r="AP36" i="1131"/>
  <c r="AK36" i="1131"/>
  <c r="AG36" i="1131"/>
  <c r="V36" i="1131"/>
  <c r="S36" i="1131"/>
  <c r="AT35" i="1131"/>
  <c r="AR35" i="1131"/>
  <c r="AP35" i="1131"/>
  <c r="AK35" i="1131"/>
  <c r="AG35" i="1131"/>
  <c r="V35" i="1131"/>
  <c r="S35" i="1131"/>
  <c r="AT34" i="1131"/>
  <c r="AR34" i="1131"/>
  <c r="AP34" i="1131"/>
  <c r="AK34" i="1131"/>
  <c r="AG34" i="1131"/>
  <c r="V34" i="1131"/>
  <c r="S34" i="1131"/>
  <c r="AT33" i="1131"/>
  <c r="AR33" i="1131"/>
  <c r="AP33" i="1131"/>
  <c r="AK33" i="1131"/>
  <c r="AG33" i="1131"/>
  <c r="V33" i="1131"/>
  <c r="S33" i="1131"/>
  <c r="AT32" i="1131"/>
  <c r="AR32" i="1131"/>
  <c r="AP32" i="1131"/>
  <c r="AK32" i="1131"/>
  <c r="AG32" i="1131"/>
  <c r="V32" i="1131"/>
  <c r="S32" i="1131"/>
  <c r="AT31" i="1131"/>
  <c r="AR31" i="1131"/>
  <c r="AP31" i="1131"/>
  <c r="AK31" i="1131"/>
  <c r="AG31" i="1131"/>
  <c r="V31" i="1131"/>
  <c r="S31" i="1131"/>
  <c r="AT30" i="1131"/>
  <c r="AR30" i="1131"/>
  <c r="AP30" i="1131"/>
  <c r="AK30" i="1131"/>
  <c r="AG30" i="1131"/>
  <c r="V30" i="1131"/>
  <c r="S30" i="1131"/>
  <c r="AT29" i="1131"/>
  <c r="AR29" i="1131"/>
  <c r="AP29" i="1131"/>
  <c r="AK29" i="1131"/>
  <c r="AG29" i="1131"/>
  <c r="V29" i="1131"/>
  <c r="S29" i="1131"/>
  <c r="AT28" i="1131"/>
  <c r="AR28" i="1131"/>
  <c r="AP28" i="1131"/>
  <c r="AK28" i="1131"/>
  <c r="AG28" i="1131"/>
  <c r="V28" i="1131"/>
  <c r="S28" i="1131"/>
  <c r="AT27" i="1131"/>
  <c r="AR27" i="1131"/>
  <c r="AP27" i="1131"/>
  <c r="AK27" i="1131"/>
  <c r="AG27" i="1131"/>
  <c r="V27" i="1131"/>
  <c r="S27" i="1131"/>
  <c r="AT26" i="1131"/>
  <c r="AR26" i="1131"/>
  <c r="AP26" i="1131"/>
  <c r="AK26" i="1131"/>
  <c r="AG26" i="1131"/>
  <c r="V26" i="1131"/>
  <c r="S26" i="1131"/>
  <c r="AT25" i="1131"/>
  <c r="AR25" i="1131"/>
  <c r="AP25" i="1131"/>
  <c r="AK25" i="1131"/>
  <c r="AG25" i="1131"/>
  <c r="V25" i="1131"/>
  <c r="S25" i="1131"/>
  <c r="AT24" i="1131"/>
  <c r="AR24" i="1131"/>
  <c r="AP24" i="1131"/>
  <c r="AK24" i="1131"/>
  <c r="AG24" i="1131"/>
  <c r="V24" i="1131"/>
  <c r="S24" i="1131"/>
  <c r="AT23" i="1131"/>
  <c r="AR23" i="1131"/>
  <c r="AP23" i="1131"/>
  <c r="AK23" i="1131"/>
  <c r="AG23" i="1131"/>
  <c r="V23" i="1131"/>
  <c r="S23" i="1131"/>
  <c r="AT22" i="1131"/>
  <c r="AR22" i="1131"/>
  <c r="AP22" i="1131"/>
  <c r="AK22" i="1131"/>
  <c r="AG22" i="1131"/>
  <c r="V22" i="1131"/>
  <c r="S22" i="1131"/>
  <c r="AT21" i="1131"/>
  <c r="AR21" i="1131"/>
  <c r="AP21" i="1131"/>
  <c r="AK21" i="1131"/>
  <c r="AG21" i="1131"/>
  <c r="V21" i="1131"/>
  <c r="S21" i="1131"/>
  <c r="AT20" i="1131"/>
  <c r="AR20" i="1131"/>
  <c r="AP20" i="1131"/>
  <c r="AK20" i="1131"/>
  <c r="AG20" i="1131"/>
  <c r="V20" i="1131"/>
  <c r="S20" i="1131"/>
  <c r="AT19" i="1131"/>
  <c r="AR19" i="1131"/>
  <c r="AP19" i="1131"/>
  <c r="AK19" i="1131"/>
  <c r="AG19" i="1131"/>
  <c r="V19" i="1131"/>
  <c r="S19" i="1131"/>
  <c r="AT18" i="1131"/>
  <c r="AR18" i="1131"/>
  <c r="AP18" i="1131"/>
  <c r="AK18" i="1131"/>
  <c r="AG18" i="1131"/>
  <c r="V18" i="1131"/>
  <c r="S18" i="1131"/>
  <c r="AT17" i="1131"/>
  <c r="AR17" i="1131"/>
  <c r="AP17" i="1131"/>
  <c r="AK17" i="1131"/>
  <c r="AG17" i="1131"/>
  <c r="V17" i="1131"/>
  <c r="S17" i="1131"/>
  <c r="AT16" i="1131"/>
  <c r="AR16" i="1131"/>
  <c r="AP16" i="1131"/>
  <c r="AK16" i="1131"/>
  <c r="AG16" i="1131"/>
  <c r="V16" i="1131"/>
  <c r="S16" i="1131"/>
  <c r="AT15" i="1131"/>
  <c r="AR15" i="1131"/>
  <c r="AP15" i="1131"/>
  <c r="AK15" i="1131"/>
  <c r="AG15" i="1131"/>
  <c r="V15" i="1131"/>
  <c r="S15" i="1131"/>
  <c r="AT14" i="1131"/>
  <c r="AR14" i="1131"/>
  <c r="AP14" i="1131"/>
  <c r="AK14" i="1131"/>
  <c r="AG14" i="1131"/>
  <c r="V14" i="1131"/>
  <c r="S14" i="1131"/>
  <c r="AT13" i="1131"/>
  <c r="AR13" i="1131"/>
  <c r="AP13" i="1131"/>
  <c r="AK13" i="1131"/>
  <c r="AG13" i="1131"/>
  <c r="V13" i="1131"/>
  <c r="S13" i="1131"/>
  <c r="AT12" i="1131"/>
  <c r="AR12" i="1131"/>
  <c r="AP12" i="1131"/>
  <c r="AK12" i="1131"/>
  <c r="AG12" i="1131"/>
  <c r="V12" i="1131"/>
  <c r="S12" i="1131"/>
  <c r="AT11" i="1131"/>
  <c r="AR11" i="1131"/>
  <c r="AP11" i="1131"/>
  <c r="AK11" i="1131"/>
  <c r="AG11" i="1131"/>
  <c r="V11" i="1131"/>
  <c r="S11" i="1131"/>
  <c r="AT10" i="1131"/>
  <c r="AR10" i="1131"/>
  <c r="AP10" i="1131"/>
  <c r="AK10" i="1131"/>
  <c r="AG10" i="1131"/>
  <c r="V10" i="1131"/>
  <c r="S10" i="1131"/>
  <c r="AT9" i="1131"/>
  <c r="S2" i="1131" s="1"/>
  <c r="AR9" i="1131"/>
  <c r="AP9" i="1131"/>
  <c r="AK9" i="1131"/>
  <c r="AG9" i="1131"/>
  <c r="V9" i="1131"/>
  <c r="S9" i="1131"/>
  <c r="AT8" i="1131"/>
  <c r="AR8" i="1131"/>
  <c r="AP8" i="1131"/>
  <c r="AK8" i="1131"/>
  <c r="AG8" i="1131"/>
  <c r="V8" i="1131"/>
  <c r="S8" i="1131"/>
  <c r="AE7" i="1131"/>
  <c r="AC7" i="1131"/>
  <c r="Q3" i="1131" a="1"/>
  <c r="Q3" i="1131" s="1"/>
  <c r="J3" i="1131"/>
  <c r="A3" i="1131"/>
  <c r="J2" i="1131"/>
  <c r="A2" i="1131"/>
  <c r="A1" i="1131"/>
  <c r="M45" i="1130"/>
  <c r="A45" i="1130"/>
  <c r="B42" i="1130"/>
  <c r="B41" i="1130"/>
  <c r="B40" i="1130"/>
  <c r="E39" i="1130"/>
  <c r="AT38" i="1130"/>
  <c r="AR38" i="1130"/>
  <c r="AP38" i="1130"/>
  <c r="AK38" i="1130"/>
  <c r="AG38" i="1130"/>
  <c r="V38" i="1130"/>
  <c r="S38" i="1130"/>
  <c r="AT37" i="1130"/>
  <c r="AR37" i="1130"/>
  <c r="AP37" i="1130"/>
  <c r="AK37" i="1130"/>
  <c r="AG37" i="1130"/>
  <c r="V37" i="1130"/>
  <c r="S37" i="1130"/>
  <c r="AT36" i="1130"/>
  <c r="AR36" i="1130"/>
  <c r="AP36" i="1130"/>
  <c r="AK36" i="1130"/>
  <c r="AG36" i="1130"/>
  <c r="V36" i="1130"/>
  <c r="S36" i="1130"/>
  <c r="AT35" i="1130"/>
  <c r="AR35" i="1130"/>
  <c r="AP35" i="1130"/>
  <c r="AK35" i="1130"/>
  <c r="AG35" i="1130"/>
  <c r="V35" i="1130"/>
  <c r="S35" i="1130"/>
  <c r="AT34" i="1130"/>
  <c r="AR34" i="1130"/>
  <c r="AP34" i="1130"/>
  <c r="AK34" i="1130"/>
  <c r="AG34" i="1130"/>
  <c r="V34" i="1130"/>
  <c r="S34" i="1130"/>
  <c r="AT33" i="1130"/>
  <c r="AR33" i="1130"/>
  <c r="AP33" i="1130"/>
  <c r="AK33" i="1130"/>
  <c r="AG33" i="1130"/>
  <c r="V33" i="1130"/>
  <c r="S33" i="1130"/>
  <c r="AT32" i="1130"/>
  <c r="AR32" i="1130"/>
  <c r="AP32" i="1130"/>
  <c r="AK32" i="1130"/>
  <c r="AG32" i="1130"/>
  <c r="V32" i="1130"/>
  <c r="S32" i="1130"/>
  <c r="AT31" i="1130"/>
  <c r="AR31" i="1130"/>
  <c r="AP31" i="1130"/>
  <c r="AK31" i="1130"/>
  <c r="AG31" i="1130"/>
  <c r="V31" i="1130"/>
  <c r="S31" i="1130"/>
  <c r="AT30" i="1130"/>
  <c r="AR30" i="1130"/>
  <c r="AP30" i="1130"/>
  <c r="AK30" i="1130"/>
  <c r="AG30" i="1130"/>
  <c r="V30" i="1130"/>
  <c r="S30" i="1130"/>
  <c r="AT29" i="1130"/>
  <c r="AR29" i="1130"/>
  <c r="AP29" i="1130"/>
  <c r="AK29" i="1130"/>
  <c r="AG29" i="1130"/>
  <c r="V29" i="1130"/>
  <c r="S29" i="1130"/>
  <c r="AT28" i="1130"/>
  <c r="AR28" i="1130"/>
  <c r="AP28" i="1130"/>
  <c r="AK28" i="1130"/>
  <c r="AG28" i="1130"/>
  <c r="V28" i="1130"/>
  <c r="S28" i="1130"/>
  <c r="AT27" i="1130"/>
  <c r="AR27" i="1130"/>
  <c r="AP27" i="1130"/>
  <c r="AK27" i="1130"/>
  <c r="AG27" i="1130"/>
  <c r="V27" i="1130"/>
  <c r="S27" i="1130"/>
  <c r="AT26" i="1130"/>
  <c r="AR26" i="1130"/>
  <c r="AP26" i="1130"/>
  <c r="AK26" i="1130"/>
  <c r="AG26" i="1130"/>
  <c r="V26" i="1130"/>
  <c r="S26" i="1130"/>
  <c r="AT25" i="1130"/>
  <c r="AR25" i="1130"/>
  <c r="AP25" i="1130"/>
  <c r="AK25" i="1130"/>
  <c r="AG25" i="1130"/>
  <c r="V25" i="1130"/>
  <c r="S25" i="1130"/>
  <c r="AT24" i="1130"/>
  <c r="AR24" i="1130"/>
  <c r="AP24" i="1130"/>
  <c r="AK24" i="1130"/>
  <c r="AG24" i="1130"/>
  <c r="V24" i="1130"/>
  <c r="S24" i="1130"/>
  <c r="AT23" i="1130"/>
  <c r="AR23" i="1130"/>
  <c r="AP23" i="1130"/>
  <c r="AK23" i="1130"/>
  <c r="AG23" i="1130"/>
  <c r="V23" i="1130"/>
  <c r="S23" i="1130"/>
  <c r="AT22" i="1130"/>
  <c r="AR22" i="1130"/>
  <c r="AP22" i="1130"/>
  <c r="AK22" i="1130"/>
  <c r="AG22" i="1130"/>
  <c r="V22" i="1130"/>
  <c r="S22" i="1130"/>
  <c r="AT21" i="1130"/>
  <c r="AR21" i="1130"/>
  <c r="AP21" i="1130"/>
  <c r="AK21" i="1130"/>
  <c r="AG21" i="1130"/>
  <c r="V21" i="1130"/>
  <c r="S21" i="1130"/>
  <c r="AT20" i="1130"/>
  <c r="AR20" i="1130"/>
  <c r="AP20" i="1130"/>
  <c r="AK20" i="1130"/>
  <c r="AG20" i="1130"/>
  <c r="V20" i="1130"/>
  <c r="S20" i="1130"/>
  <c r="AT19" i="1130"/>
  <c r="AR19" i="1130"/>
  <c r="AP19" i="1130"/>
  <c r="AK19" i="1130"/>
  <c r="AG19" i="1130"/>
  <c r="V19" i="1130"/>
  <c r="S19" i="1130"/>
  <c r="AT18" i="1130"/>
  <c r="AR18" i="1130"/>
  <c r="AP18" i="1130"/>
  <c r="AK18" i="1130"/>
  <c r="AG18" i="1130"/>
  <c r="V18" i="1130"/>
  <c r="S18" i="1130"/>
  <c r="AT17" i="1130"/>
  <c r="AR17" i="1130"/>
  <c r="AP17" i="1130"/>
  <c r="AK17" i="1130"/>
  <c r="AG17" i="1130"/>
  <c r="V17" i="1130"/>
  <c r="S17" i="1130"/>
  <c r="AT16" i="1130"/>
  <c r="AR16" i="1130"/>
  <c r="AP16" i="1130"/>
  <c r="AK16" i="1130"/>
  <c r="AG16" i="1130"/>
  <c r="V16" i="1130"/>
  <c r="S16" i="1130"/>
  <c r="AT15" i="1130"/>
  <c r="AR15" i="1130"/>
  <c r="AP15" i="1130"/>
  <c r="AK15" i="1130"/>
  <c r="AG15" i="1130"/>
  <c r="V15" i="1130"/>
  <c r="S15" i="1130"/>
  <c r="AT14" i="1130"/>
  <c r="AR14" i="1130"/>
  <c r="AP14" i="1130"/>
  <c r="AK14" i="1130"/>
  <c r="AG14" i="1130"/>
  <c r="V14" i="1130"/>
  <c r="S14" i="1130"/>
  <c r="AT13" i="1130"/>
  <c r="AR13" i="1130"/>
  <c r="AP13" i="1130"/>
  <c r="AK13" i="1130"/>
  <c r="AG13" i="1130"/>
  <c r="V13" i="1130"/>
  <c r="S13" i="1130"/>
  <c r="AT12" i="1130"/>
  <c r="AR12" i="1130"/>
  <c r="AP12" i="1130"/>
  <c r="AK12" i="1130"/>
  <c r="AG12" i="1130"/>
  <c r="V12" i="1130"/>
  <c r="S12" i="1130"/>
  <c r="AT11" i="1130"/>
  <c r="AR11" i="1130"/>
  <c r="AP11" i="1130"/>
  <c r="AK11" i="1130"/>
  <c r="AG11" i="1130"/>
  <c r="V11" i="1130"/>
  <c r="S11" i="1130"/>
  <c r="AT10" i="1130"/>
  <c r="AR10" i="1130"/>
  <c r="AP10" i="1130"/>
  <c r="AK10" i="1130"/>
  <c r="AG10" i="1130"/>
  <c r="V10" i="1130"/>
  <c r="S10" i="1130"/>
  <c r="AT9" i="1130"/>
  <c r="S2" i="1130" s="1"/>
  <c r="AR9" i="1130"/>
  <c r="AP9" i="1130"/>
  <c r="AK9" i="1130"/>
  <c r="AG9" i="1130"/>
  <c r="V9" i="1130"/>
  <c r="S9" i="1130"/>
  <c r="AT8" i="1130"/>
  <c r="AR8" i="1130"/>
  <c r="AP8" i="1130"/>
  <c r="AK8" i="1130"/>
  <c r="AG8" i="1130"/>
  <c r="V8" i="1130"/>
  <c r="S8" i="1130"/>
  <c r="AE7" i="1130"/>
  <c r="AC7" i="1130"/>
  <c r="Q3" i="1130" a="1"/>
  <c r="Q3" i="1130" s="1"/>
  <c r="J3" i="1130"/>
  <c r="A3" i="1130"/>
  <c r="J2" i="1130"/>
  <c r="A2" i="1130"/>
  <c r="A1" i="1130"/>
  <c r="M45" i="1129"/>
  <c r="A45" i="1129"/>
  <c r="B42" i="1129"/>
  <c r="B41" i="1129"/>
  <c r="B40" i="1129"/>
  <c r="E39" i="1129"/>
  <c r="AT38" i="1129"/>
  <c r="AR38" i="1129"/>
  <c r="AP38" i="1129"/>
  <c r="AK38" i="1129"/>
  <c r="AG38" i="1129"/>
  <c r="V38" i="1129"/>
  <c r="S38" i="1129"/>
  <c r="AT37" i="1129"/>
  <c r="AR37" i="1129"/>
  <c r="AP37" i="1129"/>
  <c r="AK37" i="1129"/>
  <c r="AG37" i="1129"/>
  <c r="V37" i="1129"/>
  <c r="S37" i="1129"/>
  <c r="AT36" i="1129"/>
  <c r="AR36" i="1129"/>
  <c r="AP36" i="1129"/>
  <c r="AK36" i="1129"/>
  <c r="AG36" i="1129"/>
  <c r="V36" i="1129"/>
  <c r="S36" i="1129"/>
  <c r="AT35" i="1129"/>
  <c r="AR35" i="1129"/>
  <c r="AP35" i="1129"/>
  <c r="AK35" i="1129"/>
  <c r="AG35" i="1129"/>
  <c r="V35" i="1129"/>
  <c r="S35" i="1129"/>
  <c r="AT34" i="1129"/>
  <c r="AR34" i="1129"/>
  <c r="AP34" i="1129"/>
  <c r="AK34" i="1129"/>
  <c r="AG34" i="1129"/>
  <c r="V34" i="1129"/>
  <c r="S34" i="1129"/>
  <c r="AT33" i="1129"/>
  <c r="AR33" i="1129"/>
  <c r="AP33" i="1129"/>
  <c r="AK33" i="1129"/>
  <c r="AG33" i="1129"/>
  <c r="V33" i="1129"/>
  <c r="S33" i="1129"/>
  <c r="AT32" i="1129"/>
  <c r="AR32" i="1129"/>
  <c r="AP32" i="1129"/>
  <c r="AK32" i="1129"/>
  <c r="AG32" i="1129"/>
  <c r="V32" i="1129"/>
  <c r="S32" i="1129"/>
  <c r="AT31" i="1129"/>
  <c r="AR31" i="1129"/>
  <c r="AP31" i="1129"/>
  <c r="AK31" i="1129"/>
  <c r="AG31" i="1129"/>
  <c r="V31" i="1129"/>
  <c r="S31" i="1129"/>
  <c r="AT30" i="1129"/>
  <c r="AR30" i="1129"/>
  <c r="AP30" i="1129"/>
  <c r="AK30" i="1129"/>
  <c r="AG30" i="1129"/>
  <c r="V30" i="1129"/>
  <c r="S30" i="1129"/>
  <c r="AT29" i="1129"/>
  <c r="AR29" i="1129"/>
  <c r="AP29" i="1129"/>
  <c r="AK29" i="1129"/>
  <c r="AG29" i="1129"/>
  <c r="V29" i="1129"/>
  <c r="S29" i="1129"/>
  <c r="AT28" i="1129"/>
  <c r="AR28" i="1129"/>
  <c r="AP28" i="1129"/>
  <c r="AK28" i="1129"/>
  <c r="AG28" i="1129"/>
  <c r="V28" i="1129"/>
  <c r="S28" i="1129"/>
  <c r="AT27" i="1129"/>
  <c r="AR27" i="1129"/>
  <c r="AP27" i="1129"/>
  <c r="AK27" i="1129"/>
  <c r="AG27" i="1129"/>
  <c r="V27" i="1129"/>
  <c r="S27" i="1129"/>
  <c r="AT26" i="1129"/>
  <c r="AR26" i="1129"/>
  <c r="AP26" i="1129"/>
  <c r="AK26" i="1129"/>
  <c r="AG26" i="1129"/>
  <c r="V26" i="1129"/>
  <c r="S26" i="1129"/>
  <c r="AT25" i="1129"/>
  <c r="AR25" i="1129"/>
  <c r="AP25" i="1129"/>
  <c r="AK25" i="1129"/>
  <c r="AG25" i="1129"/>
  <c r="V25" i="1129"/>
  <c r="S25" i="1129"/>
  <c r="AT24" i="1129"/>
  <c r="AR24" i="1129"/>
  <c r="AP24" i="1129"/>
  <c r="AK24" i="1129"/>
  <c r="AG24" i="1129"/>
  <c r="V24" i="1129"/>
  <c r="S24" i="1129"/>
  <c r="AT23" i="1129"/>
  <c r="AR23" i="1129"/>
  <c r="AP23" i="1129"/>
  <c r="AK23" i="1129"/>
  <c r="AG23" i="1129"/>
  <c r="V23" i="1129"/>
  <c r="S23" i="1129"/>
  <c r="AT22" i="1129"/>
  <c r="AR22" i="1129"/>
  <c r="AP22" i="1129"/>
  <c r="AK22" i="1129"/>
  <c r="AG22" i="1129"/>
  <c r="V22" i="1129"/>
  <c r="S22" i="1129"/>
  <c r="AT21" i="1129"/>
  <c r="AR21" i="1129"/>
  <c r="AP21" i="1129"/>
  <c r="AK21" i="1129"/>
  <c r="AG21" i="1129"/>
  <c r="V21" i="1129"/>
  <c r="S21" i="1129"/>
  <c r="AT20" i="1129"/>
  <c r="AR20" i="1129"/>
  <c r="AP20" i="1129"/>
  <c r="AK20" i="1129"/>
  <c r="AG20" i="1129"/>
  <c r="V20" i="1129"/>
  <c r="S20" i="1129"/>
  <c r="AT19" i="1129"/>
  <c r="AR19" i="1129"/>
  <c r="AP19" i="1129"/>
  <c r="AK19" i="1129"/>
  <c r="AG19" i="1129"/>
  <c r="V19" i="1129"/>
  <c r="S19" i="1129"/>
  <c r="AT18" i="1129"/>
  <c r="AR18" i="1129"/>
  <c r="AP18" i="1129"/>
  <c r="AK18" i="1129"/>
  <c r="AG18" i="1129"/>
  <c r="V18" i="1129"/>
  <c r="S18" i="1129"/>
  <c r="AT17" i="1129"/>
  <c r="AR17" i="1129"/>
  <c r="AP17" i="1129"/>
  <c r="AK17" i="1129"/>
  <c r="AG17" i="1129"/>
  <c r="V17" i="1129"/>
  <c r="S17" i="1129"/>
  <c r="AT16" i="1129"/>
  <c r="AR16" i="1129"/>
  <c r="AP16" i="1129"/>
  <c r="AK16" i="1129"/>
  <c r="AG16" i="1129"/>
  <c r="V16" i="1129"/>
  <c r="S16" i="1129"/>
  <c r="AT15" i="1129"/>
  <c r="AR15" i="1129"/>
  <c r="AP15" i="1129"/>
  <c r="AK15" i="1129"/>
  <c r="AG15" i="1129"/>
  <c r="V15" i="1129"/>
  <c r="S15" i="1129"/>
  <c r="AT14" i="1129"/>
  <c r="AR14" i="1129"/>
  <c r="AP14" i="1129"/>
  <c r="AK14" i="1129"/>
  <c r="AG14" i="1129"/>
  <c r="V14" i="1129"/>
  <c r="S14" i="1129"/>
  <c r="AT13" i="1129"/>
  <c r="AR13" i="1129"/>
  <c r="AP13" i="1129"/>
  <c r="AK13" i="1129"/>
  <c r="AG13" i="1129"/>
  <c r="V13" i="1129"/>
  <c r="S13" i="1129"/>
  <c r="AT12" i="1129"/>
  <c r="AR12" i="1129"/>
  <c r="AP12" i="1129"/>
  <c r="AK12" i="1129"/>
  <c r="AG12" i="1129"/>
  <c r="V12" i="1129"/>
  <c r="S12" i="1129"/>
  <c r="AT11" i="1129"/>
  <c r="S2" i="1129" s="1"/>
  <c r="AR11" i="1129"/>
  <c r="AP11" i="1129"/>
  <c r="AK11" i="1129"/>
  <c r="AG11" i="1129"/>
  <c r="V11" i="1129"/>
  <c r="S11" i="1129"/>
  <c r="AT10" i="1129"/>
  <c r="AR10" i="1129"/>
  <c r="AP10" i="1129"/>
  <c r="AK10" i="1129"/>
  <c r="AG10" i="1129"/>
  <c r="V10" i="1129"/>
  <c r="S10" i="1129"/>
  <c r="AT9" i="1129"/>
  <c r="AR9" i="1129"/>
  <c r="AP9" i="1129"/>
  <c r="AK9" i="1129"/>
  <c r="AG9" i="1129"/>
  <c r="V9" i="1129"/>
  <c r="S9" i="1129"/>
  <c r="AT8" i="1129"/>
  <c r="AR8" i="1129"/>
  <c r="AP8" i="1129"/>
  <c r="AK8" i="1129"/>
  <c r="AG8" i="1129"/>
  <c r="V8" i="1129"/>
  <c r="S8" i="1129"/>
  <c r="AE7" i="1129"/>
  <c r="AC7" i="1129"/>
  <c r="Q3" i="1129" a="1"/>
  <c r="Q3" i="1129" s="1"/>
  <c r="K42" i="1129" s="1"/>
  <c r="J3" i="1129"/>
  <c r="A3" i="1129"/>
  <c r="J2" i="1129"/>
  <c r="A2" i="1129"/>
  <c r="A1" i="1129"/>
  <c r="M45" i="1128"/>
  <c r="A45" i="1128"/>
  <c r="B42" i="1128"/>
  <c r="B41" i="1128"/>
  <c r="B40" i="1128"/>
  <c r="E39" i="1128"/>
  <c r="AT38" i="1128"/>
  <c r="AR38" i="1128"/>
  <c r="AP38" i="1128"/>
  <c r="AK38" i="1128"/>
  <c r="AG38" i="1128"/>
  <c r="V38" i="1128"/>
  <c r="S38" i="1128"/>
  <c r="AT37" i="1128"/>
  <c r="AR37" i="1128"/>
  <c r="AP37" i="1128"/>
  <c r="AK37" i="1128"/>
  <c r="AG37" i="1128"/>
  <c r="V37" i="1128"/>
  <c r="S37" i="1128"/>
  <c r="AT36" i="1128"/>
  <c r="AR36" i="1128"/>
  <c r="AP36" i="1128"/>
  <c r="AK36" i="1128"/>
  <c r="AG36" i="1128"/>
  <c r="V36" i="1128"/>
  <c r="S36" i="1128"/>
  <c r="AT35" i="1128"/>
  <c r="AR35" i="1128"/>
  <c r="AP35" i="1128"/>
  <c r="AK35" i="1128"/>
  <c r="AG35" i="1128"/>
  <c r="V35" i="1128"/>
  <c r="S35" i="1128"/>
  <c r="AT34" i="1128"/>
  <c r="AR34" i="1128"/>
  <c r="AP34" i="1128"/>
  <c r="AK34" i="1128"/>
  <c r="AG34" i="1128"/>
  <c r="V34" i="1128"/>
  <c r="S34" i="1128"/>
  <c r="AT33" i="1128"/>
  <c r="AR33" i="1128"/>
  <c r="AP33" i="1128"/>
  <c r="AK33" i="1128"/>
  <c r="AG33" i="1128"/>
  <c r="V33" i="1128"/>
  <c r="S33" i="1128"/>
  <c r="AT32" i="1128"/>
  <c r="AR32" i="1128"/>
  <c r="AP32" i="1128"/>
  <c r="AK32" i="1128"/>
  <c r="AG32" i="1128"/>
  <c r="V32" i="1128"/>
  <c r="S32" i="1128"/>
  <c r="AT31" i="1128"/>
  <c r="AR31" i="1128"/>
  <c r="AP31" i="1128"/>
  <c r="AK31" i="1128"/>
  <c r="AG31" i="1128"/>
  <c r="V31" i="1128"/>
  <c r="S31" i="1128"/>
  <c r="AT30" i="1128"/>
  <c r="AR30" i="1128"/>
  <c r="AP30" i="1128"/>
  <c r="AK30" i="1128"/>
  <c r="AG30" i="1128"/>
  <c r="V30" i="1128"/>
  <c r="S30" i="1128"/>
  <c r="AT29" i="1128"/>
  <c r="AR29" i="1128"/>
  <c r="AP29" i="1128"/>
  <c r="AK29" i="1128"/>
  <c r="AG29" i="1128"/>
  <c r="V29" i="1128"/>
  <c r="S29" i="1128"/>
  <c r="AT28" i="1128"/>
  <c r="AR28" i="1128"/>
  <c r="AP28" i="1128"/>
  <c r="AK28" i="1128"/>
  <c r="AG28" i="1128"/>
  <c r="V28" i="1128"/>
  <c r="S28" i="1128"/>
  <c r="AT27" i="1128"/>
  <c r="AR27" i="1128"/>
  <c r="AP27" i="1128"/>
  <c r="AK27" i="1128"/>
  <c r="AG27" i="1128"/>
  <c r="V27" i="1128"/>
  <c r="S27" i="1128"/>
  <c r="AT26" i="1128"/>
  <c r="AR26" i="1128"/>
  <c r="AP26" i="1128"/>
  <c r="AK26" i="1128"/>
  <c r="AG26" i="1128"/>
  <c r="V26" i="1128"/>
  <c r="S26" i="1128"/>
  <c r="AT25" i="1128"/>
  <c r="AR25" i="1128"/>
  <c r="AP25" i="1128"/>
  <c r="AK25" i="1128"/>
  <c r="AG25" i="1128"/>
  <c r="V25" i="1128"/>
  <c r="S25" i="1128"/>
  <c r="AT24" i="1128"/>
  <c r="AR24" i="1128"/>
  <c r="AP24" i="1128"/>
  <c r="AK24" i="1128"/>
  <c r="AG24" i="1128"/>
  <c r="V24" i="1128"/>
  <c r="S24" i="1128"/>
  <c r="AT23" i="1128"/>
  <c r="AR23" i="1128"/>
  <c r="AP23" i="1128"/>
  <c r="AK23" i="1128"/>
  <c r="AG23" i="1128"/>
  <c r="V23" i="1128"/>
  <c r="S23" i="1128"/>
  <c r="AT22" i="1128"/>
  <c r="AR22" i="1128"/>
  <c r="AP22" i="1128"/>
  <c r="AK22" i="1128"/>
  <c r="AG22" i="1128"/>
  <c r="V22" i="1128"/>
  <c r="S22" i="1128"/>
  <c r="AT21" i="1128"/>
  <c r="AR21" i="1128"/>
  <c r="AP21" i="1128"/>
  <c r="AK21" i="1128"/>
  <c r="AG21" i="1128"/>
  <c r="V21" i="1128"/>
  <c r="S21" i="1128"/>
  <c r="AT20" i="1128"/>
  <c r="AR20" i="1128"/>
  <c r="AP20" i="1128"/>
  <c r="AK20" i="1128"/>
  <c r="AG20" i="1128"/>
  <c r="V20" i="1128"/>
  <c r="S20" i="1128"/>
  <c r="AT19" i="1128"/>
  <c r="AR19" i="1128"/>
  <c r="AP19" i="1128"/>
  <c r="AK19" i="1128"/>
  <c r="AG19" i="1128"/>
  <c r="V19" i="1128"/>
  <c r="S19" i="1128"/>
  <c r="AT18" i="1128"/>
  <c r="AR18" i="1128"/>
  <c r="AP18" i="1128"/>
  <c r="AK18" i="1128"/>
  <c r="AG18" i="1128"/>
  <c r="V18" i="1128"/>
  <c r="S18" i="1128"/>
  <c r="AT17" i="1128"/>
  <c r="AR17" i="1128"/>
  <c r="AP17" i="1128"/>
  <c r="AK17" i="1128"/>
  <c r="AG17" i="1128"/>
  <c r="V17" i="1128"/>
  <c r="S17" i="1128"/>
  <c r="AT16" i="1128"/>
  <c r="AR16" i="1128"/>
  <c r="AP16" i="1128"/>
  <c r="AK16" i="1128"/>
  <c r="AG16" i="1128"/>
  <c r="V16" i="1128"/>
  <c r="S16" i="1128"/>
  <c r="AT15" i="1128"/>
  <c r="AR15" i="1128"/>
  <c r="AP15" i="1128"/>
  <c r="AK15" i="1128"/>
  <c r="AG15" i="1128"/>
  <c r="V15" i="1128"/>
  <c r="S15" i="1128"/>
  <c r="AT14" i="1128"/>
  <c r="AR14" i="1128"/>
  <c r="AP14" i="1128"/>
  <c r="AK14" i="1128"/>
  <c r="AG14" i="1128"/>
  <c r="V14" i="1128"/>
  <c r="S14" i="1128"/>
  <c r="AT13" i="1128"/>
  <c r="AR13" i="1128"/>
  <c r="AP13" i="1128"/>
  <c r="AK13" i="1128"/>
  <c r="AG13" i="1128"/>
  <c r="V13" i="1128"/>
  <c r="S13" i="1128"/>
  <c r="AT12" i="1128"/>
  <c r="AR12" i="1128"/>
  <c r="AP12" i="1128"/>
  <c r="AK12" i="1128"/>
  <c r="AG12" i="1128"/>
  <c r="V12" i="1128"/>
  <c r="S12" i="1128"/>
  <c r="AT11" i="1128"/>
  <c r="AR11" i="1128"/>
  <c r="AP11" i="1128"/>
  <c r="AK11" i="1128"/>
  <c r="AG11" i="1128"/>
  <c r="V11" i="1128"/>
  <c r="S11" i="1128"/>
  <c r="AT10" i="1128"/>
  <c r="S2" i="1128" s="1"/>
  <c r="AR10" i="1128"/>
  <c r="AP10" i="1128"/>
  <c r="AK10" i="1128"/>
  <c r="AG10" i="1128"/>
  <c r="V10" i="1128"/>
  <c r="S10" i="1128"/>
  <c r="AT9" i="1128"/>
  <c r="AR9" i="1128"/>
  <c r="AP9" i="1128"/>
  <c r="AK9" i="1128"/>
  <c r="AG9" i="1128"/>
  <c r="V9" i="1128"/>
  <c r="S9" i="1128"/>
  <c r="AT8" i="1128"/>
  <c r="AR8" i="1128"/>
  <c r="AP8" i="1128"/>
  <c r="AK8" i="1128"/>
  <c r="AG8" i="1128"/>
  <c r="V8" i="1128"/>
  <c r="S8" i="1128"/>
  <c r="AE7" i="1128"/>
  <c r="AC7" i="1128"/>
  <c r="Q3" i="1128" a="1"/>
  <c r="Q3" i="1128" s="1"/>
  <c r="J3" i="1128"/>
  <c r="A3" i="1128"/>
  <c r="J2" i="1128"/>
  <c r="A2" i="1128"/>
  <c r="A1" i="1128"/>
  <c r="M45" i="1127"/>
  <c r="A45" i="1127"/>
  <c r="B42" i="1127"/>
  <c r="B41" i="1127"/>
  <c r="B40" i="1127"/>
  <c r="E39" i="1127"/>
  <c r="AT38" i="1127"/>
  <c r="AR38" i="1127"/>
  <c r="AP38" i="1127"/>
  <c r="AK38" i="1127"/>
  <c r="AG38" i="1127"/>
  <c r="V38" i="1127"/>
  <c r="S38" i="1127"/>
  <c r="AT37" i="1127"/>
  <c r="AR37" i="1127"/>
  <c r="AP37" i="1127"/>
  <c r="AK37" i="1127"/>
  <c r="AG37" i="1127"/>
  <c r="V37" i="1127"/>
  <c r="S37" i="1127"/>
  <c r="AT36" i="1127"/>
  <c r="AR36" i="1127"/>
  <c r="AP36" i="1127"/>
  <c r="AK36" i="1127"/>
  <c r="AG36" i="1127"/>
  <c r="V36" i="1127"/>
  <c r="S36" i="1127"/>
  <c r="AT35" i="1127"/>
  <c r="AR35" i="1127"/>
  <c r="AP35" i="1127"/>
  <c r="AK35" i="1127"/>
  <c r="AG35" i="1127"/>
  <c r="V35" i="1127"/>
  <c r="S35" i="1127"/>
  <c r="AT34" i="1127"/>
  <c r="AR34" i="1127"/>
  <c r="AP34" i="1127"/>
  <c r="AK34" i="1127"/>
  <c r="AG34" i="1127"/>
  <c r="V34" i="1127"/>
  <c r="S34" i="1127"/>
  <c r="AT33" i="1127"/>
  <c r="AR33" i="1127"/>
  <c r="AP33" i="1127"/>
  <c r="AK33" i="1127"/>
  <c r="AG33" i="1127"/>
  <c r="V33" i="1127"/>
  <c r="S33" i="1127"/>
  <c r="AT32" i="1127"/>
  <c r="AR32" i="1127"/>
  <c r="AP32" i="1127"/>
  <c r="AK32" i="1127"/>
  <c r="AG32" i="1127"/>
  <c r="V32" i="1127"/>
  <c r="S32" i="1127"/>
  <c r="AT31" i="1127"/>
  <c r="AR31" i="1127"/>
  <c r="AP31" i="1127"/>
  <c r="AK31" i="1127"/>
  <c r="AG31" i="1127"/>
  <c r="V31" i="1127"/>
  <c r="S31" i="1127"/>
  <c r="AT30" i="1127"/>
  <c r="AR30" i="1127"/>
  <c r="AP30" i="1127"/>
  <c r="AK30" i="1127"/>
  <c r="AG30" i="1127"/>
  <c r="V30" i="1127"/>
  <c r="S30" i="1127"/>
  <c r="AT29" i="1127"/>
  <c r="AR29" i="1127"/>
  <c r="AP29" i="1127"/>
  <c r="AK29" i="1127"/>
  <c r="AG29" i="1127"/>
  <c r="V29" i="1127"/>
  <c r="S29" i="1127"/>
  <c r="AT28" i="1127"/>
  <c r="AR28" i="1127"/>
  <c r="AP28" i="1127"/>
  <c r="AK28" i="1127"/>
  <c r="AG28" i="1127"/>
  <c r="V28" i="1127"/>
  <c r="S28" i="1127"/>
  <c r="AT27" i="1127"/>
  <c r="AR27" i="1127"/>
  <c r="AP27" i="1127"/>
  <c r="AK27" i="1127"/>
  <c r="AG27" i="1127"/>
  <c r="V27" i="1127"/>
  <c r="S27" i="1127"/>
  <c r="AT26" i="1127"/>
  <c r="AR26" i="1127"/>
  <c r="AP26" i="1127"/>
  <c r="AK26" i="1127"/>
  <c r="AG26" i="1127"/>
  <c r="V26" i="1127"/>
  <c r="S26" i="1127"/>
  <c r="AT25" i="1127"/>
  <c r="AR25" i="1127"/>
  <c r="AP25" i="1127"/>
  <c r="AK25" i="1127"/>
  <c r="AG25" i="1127"/>
  <c r="V25" i="1127"/>
  <c r="S25" i="1127"/>
  <c r="AT24" i="1127"/>
  <c r="AR24" i="1127"/>
  <c r="AP24" i="1127"/>
  <c r="AK24" i="1127"/>
  <c r="AG24" i="1127"/>
  <c r="V24" i="1127"/>
  <c r="S24" i="1127"/>
  <c r="AT23" i="1127"/>
  <c r="AR23" i="1127"/>
  <c r="AP23" i="1127"/>
  <c r="AK23" i="1127"/>
  <c r="AG23" i="1127"/>
  <c r="V23" i="1127"/>
  <c r="S23" i="1127"/>
  <c r="AT22" i="1127"/>
  <c r="AR22" i="1127"/>
  <c r="AP22" i="1127"/>
  <c r="AK22" i="1127"/>
  <c r="AG22" i="1127"/>
  <c r="V22" i="1127"/>
  <c r="S22" i="1127"/>
  <c r="AT21" i="1127"/>
  <c r="AR21" i="1127"/>
  <c r="AP21" i="1127"/>
  <c r="AK21" i="1127"/>
  <c r="AG21" i="1127"/>
  <c r="V21" i="1127"/>
  <c r="S21" i="1127"/>
  <c r="AT20" i="1127"/>
  <c r="AR20" i="1127"/>
  <c r="AP20" i="1127"/>
  <c r="AK20" i="1127"/>
  <c r="AG20" i="1127"/>
  <c r="V20" i="1127"/>
  <c r="S20" i="1127"/>
  <c r="AT19" i="1127"/>
  <c r="AR19" i="1127"/>
  <c r="AP19" i="1127"/>
  <c r="AK19" i="1127"/>
  <c r="AG19" i="1127"/>
  <c r="V19" i="1127"/>
  <c r="S19" i="1127"/>
  <c r="AT18" i="1127"/>
  <c r="AR18" i="1127"/>
  <c r="AP18" i="1127"/>
  <c r="AK18" i="1127"/>
  <c r="AG18" i="1127"/>
  <c r="V18" i="1127"/>
  <c r="S18" i="1127"/>
  <c r="AT17" i="1127"/>
  <c r="AR17" i="1127"/>
  <c r="AP17" i="1127"/>
  <c r="AK17" i="1127"/>
  <c r="AG17" i="1127"/>
  <c r="V17" i="1127"/>
  <c r="S17" i="1127"/>
  <c r="AT16" i="1127"/>
  <c r="AR16" i="1127"/>
  <c r="AP16" i="1127"/>
  <c r="AK16" i="1127"/>
  <c r="AG16" i="1127"/>
  <c r="V16" i="1127"/>
  <c r="S16" i="1127"/>
  <c r="AT15" i="1127"/>
  <c r="AR15" i="1127"/>
  <c r="AP15" i="1127"/>
  <c r="AK15" i="1127"/>
  <c r="AG15" i="1127"/>
  <c r="V15" i="1127"/>
  <c r="S15" i="1127"/>
  <c r="AT14" i="1127"/>
  <c r="AR14" i="1127"/>
  <c r="AP14" i="1127"/>
  <c r="AK14" i="1127"/>
  <c r="AG14" i="1127"/>
  <c r="V14" i="1127"/>
  <c r="S14" i="1127"/>
  <c r="AT13" i="1127"/>
  <c r="AR13" i="1127"/>
  <c r="AP13" i="1127"/>
  <c r="AK13" i="1127"/>
  <c r="AG13" i="1127"/>
  <c r="V13" i="1127"/>
  <c r="S13" i="1127"/>
  <c r="AT12" i="1127"/>
  <c r="AR12" i="1127"/>
  <c r="AP12" i="1127"/>
  <c r="AK12" i="1127"/>
  <c r="AG12" i="1127"/>
  <c r="V12" i="1127"/>
  <c r="S12" i="1127"/>
  <c r="AT11" i="1127"/>
  <c r="AR11" i="1127"/>
  <c r="AP11" i="1127"/>
  <c r="AK11" i="1127"/>
  <c r="AG11" i="1127"/>
  <c r="V11" i="1127"/>
  <c r="S11" i="1127"/>
  <c r="AT10" i="1127"/>
  <c r="AR10" i="1127"/>
  <c r="AP10" i="1127"/>
  <c r="AK10" i="1127"/>
  <c r="AG10" i="1127"/>
  <c r="V10" i="1127"/>
  <c r="S10" i="1127"/>
  <c r="AT9" i="1127"/>
  <c r="S2" i="1127" s="1"/>
  <c r="AR9" i="1127"/>
  <c r="AP9" i="1127"/>
  <c r="AK9" i="1127"/>
  <c r="AG9" i="1127"/>
  <c r="V9" i="1127"/>
  <c r="S9" i="1127"/>
  <c r="AT8" i="1127"/>
  <c r="AR8" i="1127"/>
  <c r="AP8" i="1127"/>
  <c r="AK8" i="1127"/>
  <c r="AG8" i="1127"/>
  <c r="V8" i="1127"/>
  <c r="S8" i="1127"/>
  <c r="AE7" i="1127"/>
  <c r="AC7" i="1127"/>
  <c r="Q3" i="1127" a="1"/>
  <c r="Q3" i="1127" s="1"/>
  <c r="J3" i="1127"/>
  <c r="A3" i="1127"/>
  <c r="J2" i="1127"/>
  <c r="A2" i="1127"/>
  <c r="A1" i="1127"/>
  <c r="M45" i="1126"/>
  <c r="A45" i="1126"/>
  <c r="B42" i="1126"/>
  <c r="B41" i="1126"/>
  <c r="B40" i="1126"/>
  <c r="E39" i="1126"/>
  <c r="AT38" i="1126"/>
  <c r="AR38" i="1126"/>
  <c r="AP38" i="1126"/>
  <c r="AK38" i="1126"/>
  <c r="AG38" i="1126"/>
  <c r="V38" i="1126"/>
  <c r="S38" i="1126"/>
  <c r="AT37" i="1126"/>
  <c r="AR37" i="1126"/>
  <c r="AP37" i="1126"/>
  <c r="AK37" i="1126"/>
  <c r="AG37" i="1126"/>
  <c r="V37" i="1126"/>
  <c r="S37" i="1126"/>
  <c r="AT36" i="1126"/>
  <c r="AR36" i="1126"/>
  <c r="AP36" i="1126"/>
  <c r="AK36" i="1126"/>
  <c r="AG36" i="1126"/>
  <c r="V36" i="1126"/>
  <c r="S36" i="1126"/>
  <c r="AT35" i="1126"/>
  <c r="AR35" i="1126"/>
  <c r="AP35" i="1126"/>
  <c r="AK35" i="1126"/>
  <c r="AG35" i="1126"/>
  <c r="V35" i="1126"/>
  <c r="S35" i="1126"/>
  <c r="AT34" i="1126"/>
  <c r="AR34" i="1126"/>
  <c r="AP34" i="1126"/>
  <c r="AK34" i="1126"/>
  <c r="AG34" i="1126"/>
  <c r="V34" i="1126"/>
  <c r="S34" i="1126"/>
  <c r="AT33" i="1126"/>
  <c r="AR33" i="1126"/>
  <c r="AP33" i="1126"/>
  <c r="AK33" i="1126"/>
  <c r="AG33" i="1126"/>
  <c r="V33" i="1126"/>
  <c r="S33" i="1126"/>
  <c r="AT32" i="1126"/>
  <c r="AR32" i="1126"/>
  <c r="AP32" i="1126"/>
  <c r="AK32" i="1126"/>
  <c r="AG32" i="1126"/>
  <c r="V32" i="1126"/>
  <c r="S32" i="1126"/>
  <c r="AT31" i="1126"/>
  <c r="AR31" i="1126"/>
  <c r="AP31" i="1126"/>
  <c r="AK31" i="1126"/>
  <c r="AG31" i="1126"/>
  <c r="V31" i="1126"/>
  <c r="S31" i="1126"/>
  <c r="AT30" i="1126"/>
  <c r="AR30" i="1126"/>
  <c r="AP30" i="1126"/>
  <c r="AK30" i="1126"/>
  <c r="AG30" i="1126"/>
  <c r="V30" i="1126"/>
  <c r="S30" i="1126"/>
  <c r="AT29" i="1126"/>
  <c r="AR29" i="1126"/>
  <c r="AP29" i="1126"/>
  <c r="AK29" i="1126"/>
  <c r="AG29" i="1126"/>
  <c r="V29" i="1126"/>
  <c r="S29" i="1126"/>
  <c r="AT28" i="1126"/>
  <c r="AR28" i="1126"/>
  <c r="AP28" i="1126"/>
  <c r="AK28" i="1126"/>
  <c r="AG28" i="1126"/>
  <c r="V28" i="1126"/>
  <c r="S28" i="1126"/>
  <c r="AT27" i="1126"/>
  <c r="AR27" i="1126"/>
  <c r="AP27" i="1126"/>
  <c r="AK27" i="1126"/>
  <c r="AG27" i="1126"/>
  <c r="V27" i="1126"/>
  <c r="S27" i="1126"/>
  <c r="AT26" i="1126"/>
  <c r="AR26" i="1126"/>
  <c r="AP26" i="1126"/>
  <c r="AK26" i="1126"/>
  <c r="AG26" i="1126"/>
  <c r="V26" i="1126"/>
  <c r="S26" i="1126"/>
  <c r="AT25" i="1126"/>
  <c r="AR25" i="1126"/>
  <c r="AP25" i="1126"/>
  <c r="AK25" i="1126"/>
  <c r="AG25" i="1126"/>
  <c r="V25" i="1126"/>
  <c r="S25" i="1126"/>
  <c r="AT24" i="1126"/>
  <c r="AR24" i="1126"/>
  <c r="AP24" i="1126"/>
  <c r="AK24" i="1126"/>
  <c r="AG24" i="1126"/>
  <c r="V24" i="1126"/>
  <c r="S24" i="1126"/>
  <c r="AT23" i="1126"/>
  <c r="AR23" i="1126"/>
  <c r="AP23" i="1126"/>
  <c r="AK23" i="1126"/>
  <c r="AG23" i="1126"/>
  <c r="V23" i="1126"/>
  <c r="S23" i="1126"/>
  <c r="AT22" i="1126"/>
  <c r="AR22" i="1126"/>
  <c r="AP22" i="1126"/>
  <c r="AK22" i="1126"/>
  <c r="AG22" i="1126"/>
  <c r="V22" i="1126"/>
  <c r="S22" i="1126"/>
  <c r="AT21" i="1126"/>
  <c r="AR21" i="1126"/>
  <c r="AP21" i="1126"/>
  <c r="AK21" i="1126"/>
  <c r="AG21" i="1126"/>
  <c r="V21" i="1126"/>
  <c r="S21" i="1126"/>
  <c r="AT20" i="1126"/>
  <c r="AR20" i="1126"/>
  <c r="AP20" i="1126"/>
  <c r="AK20" i="1126"/>
  <c r="AG20" i="1126"/>
  <c r="V20" i="1126"/>
  <c r="S20" i="1126"/>
  <c r="AT19" i="1126"/>
  <c r="AR19" i="1126"/>
  <c r="AP19" i="1126"/>
  <c r="AK19" i="1126"/>
  <c r="AG19" i="1126"/>
  <c r="V19" i="1126"/>
  <c r="S19" i="1126"/>
  <c r="AT18" i="1126"/>
  <c r="AR18" i="1126"/>
  <c r="AP18" i="1126"/>
  <c r="AK18" i="1126"/>
  <c r="AG18" i="1126"/>
  <c r="V18" i="1126"/>
  <c r="S18" i="1126"/>
  <c r="AT17" i="1126"/>
  <c r="AR17" i="1126"/>
  <c r="AP17" i="1126"/>
  <c r="AK17" i="1126"/>
  <c r="AG17" i="1126"/>
  <c r="V17" i="1126"/>
  <c r="S17" i="1126"/>
  <c r="AT16" i="1126"/>
  <c r="AR16" i="1126"/>
  <c r="AP16" i="1126"/>
  <c r="AK16" i="1126"/>
  <c r="AG16" i="1126"/>
  <c r="V16" i="1126"/>
  <c r="S16" i="1126"/>
  <c r="AT15" i="1126"/>
  <c r="AR15" i="1126"/>
  <c r="AP15" i="1126"/>
  <c r="AK15" i="1126"/>
  <c r="AG15" i="1126"/>
  <c r="V15" i="1126"/>
  <c r="S15" i="1126"/>
  <c r="AT14" i="1126"/>
  <c r="AR14" i="1126"/>
  <c r="AP14" i="1126"/>
  <c r="AK14" i="1126"/>
  <c r="AG14" i="1126"/>
  <c r="V14" i="1126"/>
  <c r="S14" i="1126"/>
  <c r="AT13" i="1126"/>
  <c r="AR13" i="1126"/>
  <c r="AP13" i="1126"/>
  <c r="AK13" i="1126"/>
  <c r="AG13" i="1126"/>
  <c r="V13" i="1126"/>
  <c r="S13" i="1126"/>
  <c r="AT12" i="1126"/>
  <c r="AR12" i="1126"/>
  <c r="AP12" i="1126"/>
  <c r="AK12" i="1126"/>
  <c r="AG12" i="1126"/>
  <c r="V12" i="1126"/>
  <c r="S12" i="1126"/>
  <c r="AT11" i="1126"/>
  <c r="AR11" i="1126"/>
  <c r="AP11" i="1126"/>
  <c r="AK11" i="1126"/>
  <c r="AG11" i="1126"/>
  <c r="V11" i="1126"/>
  <c r="S11" i="1126"/>
  <c r="AT10" i="1126"/>
  <c r="AR10" i="1126"/>
  <c r="AP10" i="1126"/>
  <c r="AK10" i="1126"/>
  <c r="AG10" i="1126"/>
  <c r="V10" i="1126"/>
  <c r="S10" i="1126"/>
  <c r="AT9" i="1126"/>
  <c r="S2" i="1126" s="1"/>
  <c r="AR9" i="1126"/>
  <c r="AP9" i="1126"/>
  <c r="AK9" i="1126"/>
  <c r="AG9" i="1126"/>
  <c r="V9" i="1126"/>
  <c r="S9" i="1126"/>
  <c r="AT8" i="1126"/>
  <c r="AR8" i="1126"/>
  <c r="AP8" i="1126"/>
  <c r="AK8" i="1126"/>
  <c r="AG8" i="1126"/>
  <c r="V8" i="1126"/>
  <c r="S8" i="1126"/>
  <c r="AE7" i="1126"/>
  <c r="AC7" i="1126"/>
  <c r="Q3" i="1126" a="1"/>
  <c r="Q3" i="1126" s="1"/>
  <c r="J3" i="1126"/>
  <c r="A3" i="1126"/>
  <c r="J2" i="1126"/>
  <c r="A2" i="1126"/>
  <c r="A1" i="1126"/>
  <c r="M45" i="1125"/>
  <c r="A45" i="1125"/>
  <c r="B42" i="1125"/>
  <c r="B41" i="1125"/>
  <c r="B40" i="1125"/>
  <c r="E39" i="1125"/>
  <c r="AT38" i="1125"/>
  <c r="AR38" i="1125"/>
  <c r="AP38" i="1125"/>
  <c r="AK38" i="1125"/>
  <c r="AG38" i="1125"/>
  <c r="V38" i="1125"/>
  <c r="S38" i="1125"/>
  <c r="AT37" i="1125"/>
  <c r="AR37" i="1125"/>
  <c r="AP37" i="1125"/>
  <c r="AK37" i="1125"/>
  <c r="AG37" i="1125"/>
  <c r="V37" i="1125"/>
  <c r="S37" i="1125"/>
  <c r="AT36" i="1125"/>
  <c r="AR36" i="1125"/>
  <c r="AP36" i="1125"/>
  <c r="AK36" i="1125"/>
  <c r="AG36" i="1125"/>
  <c r="V36" i="1125"/>
  <c r="S36" i="1125"/>
  <c r="AT35" i="1125"/>
  <c r="AR35" i="1125"/>
  <c r="AP35" i="1125"/>
  <c r="AK35" i="1125"/>
  <c r="AG35" i="1125"/>
  <c r="V35" i="1125"/>
  <c r="S35" i="1125"/>
  <c r="AT34" i="1125"/>
  <c r="AR34" i="1125"/>
  <c r="AP34" i="1125"/>
  <c r="AK34" i="1125"/>
  <c r="AG34" i="1125"/>
  <c r="V34" i="1125"/>
  <c r="S34" i="1125"/>
  <c r="AT33" i="1125"/>
  <c r="AR33" i="1125"/>
  <c r="AP33" i="1125"/>
  <c r="AK33" i="1125"/>
  <c r="AG33" i="1125"/>
  <c r="V33" i="1125"/>
  <c r="S33" i="1125"/>
  <c r="AT32" i="1125"/>
  <c r="AR32" i="1125"/>
  <c r="AP32" i="1125"/>
  <c r="AK32" i="1125"/>
  <c r="AG32" i="1125"/>
  <c r="V32" i="1125"/>
  <c r="S32" i="1125"/>
  <c r="AT31" i="1125"/>
  <c r="AR31" i="1125"/>
  <c r="AP31" i="1125"/>
  <c r="AK31" i="1125"/>
  <c r="AG31" i="1125"/>
  <c r="V31" i="1125"/>
  <c r="S31" i="1125"/>
  <c r="AT30" i="1125"/>
  <c r="AR30" i="1125"/>
  <c r="AP30" i="1125"/>
  <c r="AK30" i="1125"/>
  <c r="AG30" i="1125"/>
  <c r="V30" i="1125"/>
  <c r="S30" i="1125"/>
  <c r="AT29" i="1125"/>
  <c r="AR29" i="1125"/>
  <c r="AP29" i="1125"/>
  <c r="AK29" i="1125"/>
  <c r="AG29" i="1125"/>
  <c r="V29" i="1125"/>
  <c r="S29" i="1125"/>
  <c r="AT28" i="1125"/>
  <c r="AR28" i="1125"/>
  <c r="AP28" i="1125"/>
  <c r="AK28" i="1125"/>
  <c r="AG28" i="1125"/>
  <c r="V28" i="1125"/>
  <c r="S28" i="1125"/>
  <c r="AT27" i="1125"/>
  <c r="AR27" i="1125"/>
  <c r="AP27" i="1125"/>
  <c r="AK27" i="1125"/>
  <c r="AG27" i="1125"/>
  <c r="V27" i="1125"/>
  <c r="S27" i="1125"/>
  <c r="AT26" i="1125"/>
  <c r="AR26" i="1125"/>
  <c r="AP26" i="1125"/>
  <c r="AK26" i="1125"/>
  <c r="AG26" i="1125"/>
  <c r="V26" i="1125"/>
  <c r="S26" i="1125"/>
  <c r="AT25" i="1125"/>
  <c r="AR25" i="1125"/>
  <c r="AP25" i="1125"/>
  <c r="AK25" i="1125"/>
  <c r="AG25" i="1125"/>
  <c r="V25" i="1125"/>
  <c r="S25" i="1125"/>
  <c r="AT24" i="1125"/>
  <c r="AR24" i="1125"/>
  <c r="AP24" i="1125"/>
  <c r="AK24" i="1125"/>
  <c r="AG24" i="1125"/>
  <c r="V24" i="1125"/>
  <c r="S24" i="1125"/>
  <c r="AT23" i="1125"/>
  <c r="AR23" i="1125"/>
  <c r="AP23" i="1125"/>
  <c r="AK23" i="1125"/>
  <c r="AG23" i="1125"/>
  <c r="V23" i="1125"/>
  <c r="S23" i="1125"/>
  <c r="AT22" i="1125"/>
  <c r="AR22" i="1125"/>
  <c r="AP22" i="1125"/>
  <c r="AK22" i="1125"/>
  <c r="AG22" i="1125"/>
  <c r="V22" i="1125"/>
  <c r="S22" i="1125"/>
  <c r="AT21" i="1125"/>
  <c r="AR21" i="1125"/>
  <c r="AP21" i="1125"/>
  <c r="AK21" i="1125"/>
  <c r="AG21" i="1125"/>
  <c r="V21" i="1125"/>
  <c r="S21" i="1125"/>
  <c r="AT20" i="1125"/>
  <c r="AR20" i="1125"/>
  <c r="AP20" i="1125"/>
  <c r="AK20" i="1125"/>
  <c r="AG20" i="1125"/>
  <c r="V20" i="1125"/>
  <c r="S20" i="1125"/>
  <c r="AT19" i="1125"/>
  <c r="AR19" i="1125"/>
  <c r="AP19" i="1125"/>
  <c r="AK19" i="1125"/>
  <c r="AG19" i="1125"/>
  <c r="V19" i="1125"/>
  <c r="S19" i="1125"/>
  <c r="AT18" i="1125"/>
  <c r="AR18" i="1125"/>
  <c r="AP18" i="1125"/>
  <c r="AK18" i="1125"/>
  <c r="AG18" i="1125"/>
  <c r="V18" i="1125"/>
  <c r="S18" i="1125"/>
  <c r="AT17" i="1125"/>
  <c r="AR17" i="1125"/>
  <c r="AP17" i="1125"/>
  <c r="AK17" i="1125"/>
  <c r="AG17" i="1125"/>
  <c r="V17" i="1125"/>
  <c r="S17" i="1125"/>
  <c r="AT16" i="1125"/>
  <c r="AR16" i="1125"/>
  <c r="AP16" i="1125"/>
  <c r="AK16" i="1125"/>
  <c r="AG16" i="1125"/>
  <c r="V16" i="1125"/>
  <c r="S16" i="1125"/>
  <c r="AT15" i="1125"/>
  <c r="AR15" i="1125"/>
  <c r="AP15" i="1125"/>
  <c r="AK15" i="1125"/>
  <c r="AG15" i="1125"/>
  <c r="V15" i="1125"/>
  <c r="S15" i="1125"/>
  <c r="AT14" i="1125"/>
  <c r="AR14" i="1125"/>
  <c r="AP14" i="1125"/>
  <c r="AK14" i="1125"/>
  <c r="AG14" i="1125"/>
  <c r="V14" i="1125"/>
  <c r="S14" i="1125"/>
  <c r="AT13" i="1125"/>
  <c r="AR13" i="1125"/>
  <c r="AP13" i="1125"/>
  <c r="AK13" i="1125"/>
  <c r="AG13" i="1125"/>
  <c r="V13" i="1125"/>
  <c r="S13" i="1125"/>
  <c r="AT12" i="1125"/>
  <c r="AR12" i="1125"/>
  <c r="AP12" i="1125"/>
  <c r="AK12" i="1125"/>
  <c r="AG12" i="1125"/>
  <c r="V12" i="1125"/>
  <c r="S12" i="1125"/>
  <c r="AT11" i="1125"/>
  <c r="AR11" i="1125"/>
  <c r="AP11" i="1125"/>
  <c r="AK11" i="1125"/>
  <c r="AG11" i="1125"/>
  <c r="V11" i="1125"/>
  <c r="S11" i="1125"/>
  <c r="AT10" i="1125"/>
  <c r="AR10" i="1125"/>
  <c r="AP10" i="1125"/>
  <c r="AK10" i="1125"/>
  <c r="AG10" i="1125"/>
  <c r="V10" i="1125"/>
  <c r="S10" i="1125"/>
  <c r="AT9" i="1125"/>
  <c r="AR9" i="1125"/>
  <c r="AP9" i="1125"/>
  <c r="AK9" i="1125"/>
  <c r="AG9" i="1125"/>
  <c r="V9" i="1125"/>
  <c r="S9" i="1125"/>
  <c r="AT8" i="1125"/>
  <c r="AR8" i="1125"/>
  <c r="AP8" i="1125"/>
  <c r="AK8" i="1125"/>
  <c r="AG8" i="1125"/>
  <c r="V8" i="1125"/>
  <c r="S8" i="1125"/>
  <c r="AE7" i="1125"/>
  <c r="AC7" i="1125"/>
  <c r="Q3" i="1125" a="1"/>
  <c r="Q3" i="1125" s="1"/>
  <c r="J3" i="1125"/>
  <c r="A3" i="1125"/>
  <c r="S2" i="1125"/>
  <c r="J2" i="1125"/>
  <c r="A2" i="1125"/>
  <c r="A1" i="1125"/>
  <c r="M45" i="1124"/>
  <c r="A45" i="1124"/>
  <c r="B42" i="1124"/>
  <c r="B41" i="1124"/>
  <c r="B40" i="1124"/>
  <c r="E39" i="1124"/>
  <c r="AT38" i="1124"/>
  <c r="AR38" i="1124"/>
  <c r="AP38" i="1124"/>
  <c r="AK38" i="1124"/>
  <c r="AG38" i="1124"/>
  <c r="V38" i="1124"/>
  <c r="S38" i="1124"/>
  <c r="AT37" i="1124"/>
  <c r="AR37" i="1124"/>
  <c r="AP37" i="1124"/>
  <c r="AK37" i="1124"/>
  <c r="AG37" i="1124"/>
  <c r="V37" i="1124"/>
  <c r="S37" i="1124"/>
  <c r="AT36" i="1124"/>
  <c r="AR36" i="1124"/>
  <c r="AP36" i="1124"/>
  <c r="AK36" i="1124"/>
  <c r="AG36" i="1124"/>
  <c r="V36" i="1124"/>
  <c r="S36" i="1124"/>
  <c r="AT35" i="1124"/>
  <c r="AR35" i="1124"/>
  <c r="AP35" i="1124"/>
  <c r="AK35" i="1124"/>
  <c r="AG35" i="1124"/>
  <c r="V35" i="1124"/>
  <c r="S35" i="1124"/>
  <c r="AT34" i="1124"/>
  <c r="AR34" i="1124"/>
  <c r="AP34" i="1124"/>
  <c r="AK34" i="1124"/>
  <c r="AG34" i="1124"/>
  <c r="V34" i="1124"/>
  <c r="S34" i="1124"/>
  <c r="AT33" i="1124"/>
  <c r="AR33" i="1124"/>
  <c r="AP33" i="1124"/>
  <c r="AK33" i="1124"/>
  <c r="AG33" i="1124"/>
  <c r="V33" i="1124"/>
  <c r="S33" i="1124"/>
  <c r="AT32" i="1124"/>
  <c r="AR32" i="1124"/>
  <c r="AP32" i="1124"/>
  <c r="AK32" i="1124"/>
  <c r="AG32" i="1124"/>
  <c r="V32" i="1124"/>
  <c r="S32" i="1124"/>
  <c r="AT31" i="1124"/>
  <c r="AR31" i="1124"/>
  <c r="AP31" i="1124"/>
  <c r="AK31" i="1124"/>
  <c r="AG31" i="1124"/>
  <c r="V31" i="1124"/>
  <c r="S31" i="1124"/>
  <c r="AT30" i="1124"/>
  <c r="AR30" i="1124"/>
  <c r="AP30" i="1124"/>
  <c r="AK30" i="1124"/>
  <c r="AG30" i="1124"/>
  <c r="V30" i="1124"/>
  <c r="S30" i="1124"/>
  <c r="AT29" i="1124"/>
  <c r="AR29" i="1124"/>
  <c r="AP29" i="1124"/>
  <c r="AK29" i="1124"/>
  <c r="AG29" i="1124"/>
  <c r="V29" i="1124"/>
  <c r="S29" i="1124"/>
  <c r="AT28" i="1124"/>
  <c r="AR28" i="1124"/>
  <c r="AP28" i="1124"/>
  <c r="AK28" i="1124"/>
  <c r="AG28" i="1124"/>
  <c r="V28" i="1124"/>
  <c r="S28" i="1124"/>
  <c r="AT27" i="1124"/>
  <c r="AR27" i="1124"/>
  <c r="AP27" i="1124"/>
  <c r="AK27" i="1124"/>
  <c r="AG27" i="1124"/>
  <c r="V27" i="1124"/>
  <c r="S27" i="1124"/>
  <c r="AT26" i="1124"/>
  <c r="AR26" i="1124"/>
  <c r="AP26" i="1124"/>
  <c r="AK26" i="1124"/>
  <c r="AG26" i="1124"/>
  <c r="V26" i="1124"/>
  <c r="S26" i="1124"/>
  <c r="AT25" i="1124"/>
  <c r="AR25" i="1124"/>
  <c r="AP25" i="1124"/>
  <c r="AK25" i="1124"/>
  <c r="AG25" i="1124"/>
  <c r="V25" i="1124"/>
  <c r="S25" i="1124"/>
  <c r="AT24" i="1124"/>
  <c r="AR24" i="1124"/>
  <c r="AP24" i="1124"/>
  <c r="AK24" i="1124"/>
  <c r="AG24" i="1124"/>
  <c r="V24" i="1124"/>
  <c r="S24" i="1124"/>
  <c r="AT23" i="1124"/>
  <c r="AR23" i="1124"/>
  <c r="AP23" i="1124"/>
  <c r="AK23" i="1124"/>
  <c r="AG23" i="1124"/>
  <c r="V23" i="1124"/>
  <c r="S23" i="1124"/>
  <c r="AT22" i="1124"/>
  <c r="AR22" i="1124"/>
  <c r="AP22" i="1124"/>
  <c r="AK22" i="1124"/>
  <c r="AG22" i="1124"/>
  <c r="V22" i="1124"/>
  <c r="S22" i="1124"/>
  <c r="AT21" i="1124"/>
  <c r="AR21" i="1124"/>
  <c r="AP21" i="1124"/>
  <c r="AK21" i="1124"/>
  <c r="AG21" i="1124"/>
  <c r="V21" i="1124"/>
  <c r="S21" i="1124"/>
  <c r="AT20" i="1124"/>
  <c r="AR20" i="1124"/>
  <c r="AP20" i="1124"/>
  <c r="AK20" i="1124"/>
  <c r="AG20" i="1124"/>
  <c r="V20" i="1124"/>
  <c r="S20" i="1124"/>
  <c r="AT19" i="1124"/>
  <c r="AR19" i="1124"/>
  <c r="AP19" i="1124"/>
  <c r="AK19" i="1124"/>
  <c r="AG19" i="1124"/>
  <c r="V19" i="1124"/>
  <c r="S19" i="1124"/>
  <c r="AT18" i="1124"/>
  <c r="AR18" i="1124"/>
  <c r="AP18" i="1124"/>
  <c r="AK18" i="1124"/>
  <c r="AG18" i="1124"/>
  <c r="V18" i="1124"/>
  <c r="S18" i="1124"/>
  <c r="AT17" i="1124"/>
  <c r="AR17" i="1124"/>
  <c r="AP17" i="1124"/>
  <c r="AK17" i="1124"/>
  <c r="AG17" i="1124"/>
  <c r="V17" i="1124"/>
  <c r="S17" i="1124"/>
  <c r="AT16" i="1124"/>
  <c r="AR16" i="1124"/>
  <c r="AP16" i="1124"/>
  <c r="AK16" i="1124"/>
  <c r="AG16" i="1124"/>
  <c r="V16" i="1124"/>
  <c r="S16" i="1124"/>
  <c r="AT15" i="1124"/>
  <c r="AR15" i="1124"/>
  <c r="AP15" i="1124"/>
  <c r="AK15" i="1124"/>
  <c r="AG15" i="1124"/>
  <c r="V15" i="1124"/>
  <c r="S15" i="1124"/>
  <c r="AT14" i="1124"/>
  <c r="AR14" i="1124"/>
  <c r="AP14" i="1124"/>
  <c r="AK14" i="1124"/>
  <c r="AG14" i="1124"/>
  <c r="V14" i="1124"/>
  <c r="S14" i="1124"/>
  <c r="AT13" i="1124"/>
  <c r="AR13" i="1124"/>
  <c r="AP13" i="1124"/>
  <c r="AK13" i="1124"/>
  <c r="AG13" i="1124"/>
  <c r="V13" i="1124"/>
  <c r="S13" i="1124"/>
  <c r="AT12" i="1124"/>
  <c r="AR12" i="1124"/>
  <c r="AP12" i="1124"/>
  <c r="AK12" i="1124"/>
  <c r="AG12" i="1124"/>
  <c r="V12" i="1124"/>
  <c r="S12" i="1124"/>
  <c r="AT11" i="1124"/>
  <c r="AR11" i="1124"/>
  <c r="AP11" i="1124"/>
  <c r="AK11" i="1124"/>
  <c r="AG11" i="1124"/>
  <c r="V11" i="1124"/>
  <c r="S11" i="1124"/>
  <c r="AT10" i="1124"/>
  <c r="AR10" i="1124"/>
  <c r="AP10" i="1124"/>
  <c r="AK10" i="1124"/>
  <c r="AG10" i="1124"/>
  <c r="V10" i="1124"/>
  <c r="S10" i="1124"/>
  <c r="AT9" i="1124"/>
  <c r="AR9" i="1124"/>
  <c r="AP9" i="1124"/>
  <c r="AK9" i="1124"/>
  <c r="AG9" i="1124"/>
  <c r="V9" i="1124"/>
  <c r="S9" i="1124"/>
  <c r="AT8" i="1124"/>
  <c r="AR8" i="1124"/>
  <c r="AP8" i="1124"/>
  <c r="AK8" i="1124"/>
  <c r="AG8" i="1124"/>
  <c r="V8" i="1124"/>
  <c r="S8" i="1124"/>
  <c r="AE7" i="1124"/>
  <c r="AC7" i="1124"/>
  <c r="Q3" i="1124" a="1"/>
  <c r="Q3" i="1124" s="1"/>
  <c r="J3" i="1124"/>
  <c r="A3" i="1124"/>
  <c r="S2" i="1124"/>
  <c r="J2" i="1124"/>
  <c r="A2" i="1124"/>
  <c r="A1" i="1124"/>
  <c r="M45" i="1123"/>
  <c r="A45" i="1123"/>
  <c r="B42" i="1123"/>
  <c r="B41" i="1123"/>
  <c r="B40" i="1123"/>
  <c r="E39" i="1123"/>
  <c r="AT38" i="1123"/>
  <c r="AR38" i="1123"/>
  <c r="AP38" i="1123"/>
  <c r="AK38" i="1123"/>
  <c r="AG38" i="1123"/>
  <c r="V38" i="1123"/>
  <c r="S38" i="1123"/>
  <c r="AT37" i="1123"/>
  <c r="AR37" i="1123"/>
  <c r="AP37" i="1123"/>
  <c r="AK37" i="1123"/>
  <c r="AG37" i="1123"/>
  <c r="V37" i="1123"/>
  <c r="S37" i="1123"/>
  <c r="AT36" i="1123"/>
  <c r="AR36" i="1123"/>
  <c r="AP36" i="1123"/>
  <c r="AK36" i="1123"/>
  <c r="AG36" i="1123"/>
  <c r="V36" i="1123"/>
  <c r="S36" i="1123"/>
  <c r="AT35" i="1123"/>
  <c r="AR35" i="1123"/>
  <c r="AP35" i="1123"/>
  <c r="AK35" i="1123"/>
  <c r="AG35" i="1123"/>
  <c r="V35" i="1123"/>
  <c r="S35" i="1123"/>
  <c r="AT34" i="1123"/>
  <c r="AR34" i="1123"/>
  <c r="AP34" i="1123"/>
  <c r="AK34" i="1123"/>
  <c r="AG34" i="1123"/>
  <c r="V34" i="1123"/>
  <c r="S34" i="1123"/>
  <c r="AT33" i="1123"/>
  <c r="AR33" i="1123"/>
  <c r="AP33" i="1123"/>
  <c r="AK33" i="1123"/>
  <c r="AG33" i="1123"/>
  <c r="V33" i="1123"/>
  <c r="S33" i="1123"/>
  <c r="AT32" i="1123"/>
  <c r="AR32" i="1123"/>
  <c r="AP32" i="1123"/>
  <c r="AK32" i="1123"/>
  <c r="AG32" i="1123"/>
  <c r="V32" i="1123"/>
  <c r="S32" i="1123"/>
  <c r="AT31" i="1123"/>
  <c r="AR31" i="1123"/>
  <c r="AP31" i="1123"/>
  <c r="AK31" i="1123"/>
  <c r="AG31" i="1123"/>
  <c r="V31" i="1123"/>
  <c r="S31" i="1123"/>
  <c r="AT30" i="1123"/>
  <c r="AR30" i="1123"/>
  <c r="AP30" i="1123"/>
  <c r="AK30" i="1123"/>
  <c r="AG30" i="1123"/>
  <c r="V30" i="1123"/>
  <c r="S30" i="1123"/>
  <c r="AT29" i="1123"/>
  <c r="AR29" i="1123"/>
  <c r="AP29" i="1123"/>
  <c r="AK29" i="1123"/>
  <c r="AG29" i="1123"/>
  <c r="V29" i="1123"/>
  <c r="S29" i="1123"/>
  <c r="AT28" i="1123"/>
  <c r="AR28" i="1123"/>
  <c r="AP28" i="1123"/>
  <c r="AK28" i="1123"/>
  <c r="AG28" i="1123"/>
  <c r="V28" i="1123"/>
  <c r="S28" i="1123"/>
  <c r="AT27" i="1123"/>
  <c r="AR27" i="1123"/>
  <c r="AP27" i="1123"/>
  <c r="AK27" i="1123"/>
  <c r="AG27" i="1123"/>
  <c r="V27" i="1123"/>
  <c r="S27" i="1123"/>
  <c r="AT26" i="1123"/>
  <c r="AR26" i="1123"/>
  <c r="AP26" i="1123"/>
  <c r="AK26" i="1123"/>
  <c r="AG26" i="1123"/>
  <c r="V26" i="1123"/>
  <c r="S26" i="1123"/>
  <c r="AT25" i="1123"/>
  <c r="AR25" i="1123"/>
  <c r="AP25" i="1123"/>
  <c r="AK25" i="1123"/>
  <c r="AG25" i="1123"/>
  <c r="V25" i="1123"/>
  <c r="S25" i="1123"/>
  <c r="AT24" i="1123"/>
  <c r="AR24" i="1123"/>
  <c r="AP24" i="1123"/>
  <c r="AK24" i="1123"/>
  <c r="AG24" i="1123"/>
  <c r="V24" i="1123"/>
  <c r="S24" i="1123"/>
  <c r="AT23" i="1123"/>
  <c r="AR23" i="1123"/>
  <c r="AP23" i="1123"/>
  <c r="AK23" i="1123"/>
  <c r="AG23" i="1123"/>
  <c r="V23" i="1123"/>
  <c r="S23" i="1123"/>
  <c r="AT22" i="1123"/>
  <c r="AR22" i="1123"/>
  <c r="AP22" i="1123"/>
  <c r="AK22" i="1123"/>
  <c r="AG22" i="1123"/>
  <c r="V22" i="1123"/>
  <c r="S22" i="1123"/>
  <c r="AT21" i="1123"/>
  <c r="AR21" i="1123"/>
  <c r="AP21" i="1123"/>
  <c r="AK21" i="1123"/>
  <c r="AG21" i="1123"/>
  <c r="V21" i="1123"/>
  <c r="S21" i="1123"/>
  <c r="AT20" i="1123"/>
  <c r="AR20" i="1123"/>
  <c r="AP20" i="1123"/>
  <c r="AK20" i="1123"/>
  <c r="AG20" i="1123"/>
  <c r="V20" i="1123"/>
  <c r="S20" i="1123"/>
  <c r="AT19" i="1123"/>
  <c r="AR19" i="1123"/>
  <c r="AP19" i="1123"/>
  <c r="AK19" i="1123"/>
  <c r="AG19" i="1123"/>
  <c r="V19" i="1123"/>
  <c r="S19" i="1123"/>
  <c r="AT18" i="1123"/>
  <c r="AR18" i="1123"/>
  <c r="AP18" i="1123"/>
  <c r="AK18" i="1123"/>
  <c r="AG18" i="1123"/>
  <c r="V18" i="1123"/>
  <c r="S18" i="1123"/>
  <c r="AT17" i="1123"/>
  <c r="AR17" i="1123"/>
  <c r="AP17" i="1123"/>
  <c r="AK17" i="1123"/>
  <c r="AG17" i="1123"/>
  <c r="V17" i="1123"/>
  <c r="S17" i="1123"/>
  <c r="AT16" i="1123"/>
  <c r="AR16" i="1123"/>
  <c r="AP16" i="1123"/>
  <c r="AK16" i="1123"/>
  <c r="AG16" i="1123"/>
  <c r="V16" i="1123"/>
  <c r="S16" i="1123"/>
  <c r="AT15" i="1123"/>
  <c r="AR15" i="1123"/>
  <c r="AP15" i="1123"/>
  <c r="AK15" i="1123"/>
  <c r="AG15" i="1123"/>
  <c r="V15" i="1123"/>
  <c r="S15" i="1123"/>
  <c r="AT14" i="1123"/>
  <c r="AR14" i="1123"/>
  <c r="AP14" i="1123"/>
  <c r="AK14" i="1123"/>
  <c r="AG14" i="1123"/>
  <c r="V14" i="1123"/>
  <c r="S14" i="1123"/>
  <c r="AT13" i="1123"/>
  <c r="AR13" i="1123"/>
  <c r="AP13" i="1123"/>
  <c r="AK13" i="1123"/>
  <c r="AG13" i="1123"/>
  <c r="V13" i="1123"/>
  <c r="S13" i="1123"/>
  <c r="AT12" i="1123"/>
  <c r="AR12" i="1123"/>
  <c r="AP12" i="1123"/>
  <c r="AK12" i="1123"/>
  <c r="AG12" i="1123"/>
  <c r="V12" i="1123"/>
  <c r="S12" i="1123"/>
  <c r="AT11" i="1123"/>
  <c r="AR11" i="1123"/>
  <c r="AP11" i="1123"/>
  <c r="AK11" i="1123"/>
  <c r="AG11" i="1123"/>
  <c r="V11" i="1123"/>
  <c r="S11" i="1123"/>
  <c r="AT10" i="1123"/>
  <c r="AR10" i="1123"/>
  <c r="AP10" i="1123"/>
  <c r="AK10" i="1123"/>
  <c r="AG10" i="1123"/>
  <c r="V10" i="1123"/>
  <c r="S10" i="1123"/>
  <c r="AT9" i="1123"/>
  <c r="S2" i="1123" s="1"/>
  <c r="AR9" i="1123"/>
  <c r="AP9" i="1123"/>
  <c r="AK9" i="1123"/>
  <c r="AG9" i="1123"/>
  <c r="V9" i="1123"/>
  <c r="S9" i="1123"/>
  <c r="AT8" i="1123"/>
  <c r="AR8" i="1123"/>
  <c r="AP8" i="1123"/>
  <c r="AK8" i="1123"/>
  <c r="AG8" i="1123"/>
  <c r="V8" i="1123"/>
  <c r="S8" i="1123"/>
  <c r="AE7" i="1123"/>
  <c r="AC7" i="1123"/>
  <c r="Q3" i="1123" a="1"/>
  <c r="Q3" i="1123" s="1"/>
  <c r="J3" i="1123"/>
  <c r="A3" i="1123"/>
  <c r="J2" i="1123"/>
  <c r="A2" i="1123"/>
  <c r="A1" i="1123"/>
  <c r="A8" i="2"/>
  <c r="K42" i="1134" l="1"/>
  <c r="S5" i="1134"/>
  <c r="Q5" i="1134"/>
  <c r="Q4" i="1134"/>
  <c r="Q2" i="1134" s="1"/>
  <c r="A4" i="1134"/>
  <c r="K42" i="1133"/>
  <c r="S5" i="1133"/>
  <c r="Q5" i="1133"/>
  <c r="Q4" i="1133"/>
  <c r="Q2" i="1133" s="1"/>
  <c r="A4" i="1133"/>
  <c r="A4" i="1132"/>
  <c r="Q4" i="1132"/>
  <c r="Q2" i="1132" s="1"/>
  <c r="Q5" i="1132"/>
  <c r="S5" i="1132"/>
  <c r="K42" i="1131"/>
  <c r="S5" i="1131"/>
  <c r="Q5" i="1131"/>
  <c r="Q4" i="1131"/>
  <c r="Q2" i="1131" s="1"/>
  <c r="A4" i="1131"/>
  <c r="K42" i="1130"/>
  <c r="S5" i="1130"/>
  <c r="Q5" i="1130"/>
  <c r="Q4" i="1130"/>
  <c r="Q2" i="1130" s="1"/>
  <c r="A4" i="1130"/>
  <c r="A4" i="1129"/>
  <c r="Q4" i="1129"/>
  <c r="Q2" i="1129" s="1"/>
  <c r="Q5" i="1129"/>
  <c r="S5" i="1129"/>
  <c r="K42" i="1128"/>
  <c r="S5" i="1128"/>
  <c r="Q5" i="1128"/>
  <c r="Q4" i="1128"/>
  <c r="Q2" i="1128" s="1"/>
  <c r="A4" i="1128"/>
  <c r="K42" i="1127"/>
  <c r="S5" i="1127"/>
  <c r="Q5" i="1127"/>
  <c r="Q4" i="1127"/>
  <c r="Q2" i="1127" s="1"/>
  <c r="A4" i="1127"/>
  <c r="K42" i="1126"/>
  <c r="A4" i="1126"/>
  <c r="S5" i="1126"/>
  <c r="Q5" i="1126"/>
  <c r="Q4" i="1126"/>
  <c r="Q2" i="1126" s="1"/>
  <c r="K42" i="1125"/>
  <c r="S5" i="1125"/>
  <c r="Q5" i="1125"/>
  <c r="Q4" i="1125"/>
  <c r="Q2" i="1125" s="1"/>
  <c r="A4" i="1125"/>
  <c r="K42" i="1124"/>
  <c r="Q5" i="1124"/>
  <c r="S5" i="1124"/>
  <c r="Q4" i="1124"/>
  <c r="Q2" i="1124" s="1"/>
  <c r="A4" i="1124"/>
  <c r="K42" i="1123"/>
  <c r="S5" i="1123"/>
  <c r="Q5" i="1123"/>
  <c r="Q4" i="1123"/>
  <c r="Q2" i="1123" s="1"/>
  <c r="A4" i="1123"/>
  <c r="Q3" i="699" a="1"/>
  <c r="Q3" i="699" s="1"/>
  <c r="Q3" i="894" a="1"/>
  <c r="Q3" i="894" s="1"/>
  <c r="Q8" i="1134" l="1"/>
  <c r="Q9" i="1134" s="1"/>
  <c r="Q10" i="1134" s="1"/>
  <c r="Q11" i="1134" s="1"/>
  <c r="Q12" i="1134" s="1"/>
  <c r="Q13" i="1134" s="1"/>
  <c r="Q14" i="1134" s="1"/>
  <c r="Q15" i="1134" s="1"/>
  <c r="Q16" i="1134" s="1"/>
  <c r="Q17" i="1134" s="1"/>
  <c r="Q18" i="1134" s="1"/>
  <c r="Q19" i="1134" s="1"/>
  <c r="Q20" i="1134" s="1"/>
  <c r="Q21" i="1134" s="1"/>
  <c r="Q22" i="1134" s="1"/>
  <c r="Q23" i="1134" s="1"/>
  <c r="Q24" i="1134" s="1"/>
  <c r="Q25" i="1134" s="1"/>
  <c r="Q26" i="1134" s="1"/>
  <c r="Q27" i="1134" s="1"/>
  <c r="Q28" i="1134" s="1"/>
  <c r="Q29" i="1134" s="1"/>
  <c r="Q30" i="1134" s="1"/>
  <c r="Q31" i="1134" s="1"/>
  <c r="Q32" i="1134" s="1"/>
  <c r="Q33" i="1134" s="1"/>
  <c r="Q34" i="1134" s="1"/>
  <c r="Q35" i="1134" s="1"/>
  <c r="Q36" i="1134" s="1"/>
  <c r="Q37" i="1134" s="1"/>
  <c r="Q38" i="1134" s="1"/>
  <c r="R38" i="1134" s="1"/>
  <c r="Q8" i="1133"/>
  <c r="Q9" i="1133" s="1"/>
  <c r="Q10" i="1133" s="1"/>
  <c r="Q11" i="1133" s="1"/>
  <c r="Q12" i="1133" s="1"/>
  <c r="Q13" i="1133" s="1"/>
  <c r="Q14" i="1133" s="1"/>
  <c r="Q15" i="1133" s="1"/>
  <c r="Q16" i="1133" s="1"/>
  <c r="Q17" i="1133" s="1"/>
  <c r="Q18" i="1133" s="1"/>
  <c r="Q19" i="1133" s="1"/>
  <c r="Q20" i="1133" s="1"/>
  <c r="Q21" i="1133" s="1"/>
  <c r="Q22" i="1133" s="1"/>
  <c r="Q23" i="1133" s="1"/>
  <c r="Q24" i="1133" s="1"/>
  <c r="Q25" i="1133" s="1"/>
  <c r="Q26" i="1133" s="1"/>
  <c r="Q27" i="1133" s="1"/>
  <c r="Q28" i="1133" s="1"/>
  <c r="Q29" i="1133" s="1"/>
  <c r="Q30" i="1133" s="1"/>
  <c r="Q31" i="1133" s="1"/>
  <c r="Q32" i="1133" s="1"/>
  <c r="Q33" i="1133" s="1"/>
  <c r="Q34" i="1133" s="1"/>
  <c r="Q35" i="1133" s="1"/>
  <c r="Q36" i="1133" s="1"/>
  <c r="Q37" i="1133" s="1"/>
  <c r="Q38" i="1133" s="1"/>
  <c r="R38" i="1133" s="1"/>
  <c r="Q8" i="1132"/>
  <c r="Q9" i="1132" s="1"/>
  <c r="Q10" i="1132" s="1"/>
  <c r="Q11" i="1132" s="1"/>
  <c r="Q12" i="1132" s="1"/>
  <c r="Q13" i="1132" s="1"/>
  <c r="Q14" i="1132" s="1"/>
  <c r="Q15" i="1132" s="1"/>
  <c r="Q16" i="1132" s="1"/>
  <c r="Q17" i="1132" s="1"/>
  <c r="Q18" i="1132" s="1"/>
  <c r="Q19" i="1132" s="1"/>
  <c r="Q20" i="1132" s="1"/>
  <c r="Q21" i="1132" s="1"/>
  <c r="Q22" i="1132" s="1"/>
  <c r="Q23" i="1132" s="1"/>
  <c r="Q24" i="1132" s="1"/>
  <c r="Q25" i="1132" s="1"/>
  <c r="Q26" i="1132" s="1"/>
  <c r="Q27" i="1132" s="1"/>
  <c r="Q28" i="1132" s="1"/>
  <c r="Q29" i="1132" s="1"/>
  <c r="Q30" i="1132" s="1"/>
  <c r="Q31" i="1132" s="1"/>
  <c r="Q32" i="1132" s="1"/>
  <c r="Q33" i="1132" s="1"/>
  <c r="Q34" i="1132" s="1"/>
  <c r="Q35" i="1132" s="1"/>
  <c r="Q36" i="1132" s="1"/>
  <c r="Q37" i="1132" s="1"/>
  <c r="Q38" i="1132" s="1"/>
  <c r="R38" i="1132" s="1"/>
  <c r="Q8" i="1131"/>
  <c r="Q9" i="1131" s="1"/>
  <c r="Q10" i="1131" s="1"/>
  <c r="Q11" i="1131" s="1"/>
  <c r="Q12" i="1131" s="1"/>
  <c r="Q13" i="1131" s="1"/>
  <c r="Q14" i="1131" s="1"/>
  <c r="Q15" i="1131" s="1"/>
  <c r="Q16" i="1131" s="1"/>
  <c r="Q17" i="1131" s="1"/>
  <c r="Q18" i="1131" s="1"/>
  <c r="Q19" i="1131" s="1"/>
  <c r="Q20" i="1131" s="1"/>
  <c r="Q21" i="1131" s="1"/>
  <c r="Q22" i="1131" s="1"/>
  <c r="Q23" i="1131" s="1"/>
  <c r="Q24" i="1131" s="1"/>
  <c r="Q25" i="1131" s="1"/>
  <c r="Q26" i="1131" s="1"/>
  <c r="Q27" i="1131" s="1"/>
  <c r="Q28" i="1131" s="1"/>
  <c r="Q29" i="1131" s="1"/>
  <c r="Q30" i="1131" s="1"/>
  <c r="Q31" i="1131" s="1"/>
  <c r="Q32" i="1131" s="1"/>
  <c r="Q33" i="1131" s="1"/>
  <c r="Q34" i="1131" s="1"/>
  <c r="Q35" i="1131" s="1"/>
  <c r="Q36" i="1131" s="1"/>
  <c r="Q37" i="1131" s="1"/>
  <c r="Q38" i="1131" s="1"/>
  <c r="R38" i="1131" s="1"/>
  <c r="Q8" i="1130"/>
  <c r="Q9" i="1130" s="1"/>
  <c r="Q10" i="1130" s="1"/>
  <c r="Q11" i="1130" s="1"/>
  <c r="Q12" i="1130" s="1"/>
  <c r="Q13" i="1130" s="1"/>
  <c r="Q14" i="1130" s="1"/>
  <c r="Q15" i="1130" s="1"/>
  <c r="Q16" i="1130" s="1"/>
  <c r="Q17" i="1130" s="1"/>
  <c r="Q18" i="1130" s="1"/>
  <c r="Q19" i="1130" s="1"/>
  <c r="Q20" i="1130" s="1"/>
  <c r="Q21" i="1130" s="1"/>
  <c r="Q22" i="1130" s="1"/>
  <c r="Q23" i="1130" s="1"/>
  <c r="Q24" i="1130" s="1"/>
  <c r="Q25" i="1130" s="1"/>
  <c r="Q26" i="1130" s="1"/>
  <c r="Q27" i="1130" s="1"/>
  <c r="Q28" i="1130" s="1"/>
  <c r="Q29" i="1130" s="1"/>
  <c r="Q30" i="1130" s="1"/>
  <c r="Q31" i="1130" s="1"/>
  <c r="Q32" i="1130" s="1"/>
  <c r="Q33" i="1130" s="1"/>
  <c r="Q34" i="1130" s="1"/>
  <c r="Q35" i="1130" s="1"/>
  <c r="Q36" i="1130" s="1"/>
  <c r="Q37" i="1130" s="1"/>
  <c r="Q38" i="1130" s="1"/>
  <c r="R38" i="1130" s="1"/>
  <c r="Q8" i="1129"/>
  <c r="Q9" i="1129" s="1"/>
  <c r="Q10" i="1129" s="1"/>
  <c r="Q11" i="1129" s="1"/>
  <c r="Q12" i="1129" s="1"/>
  <c r="Q13" i="1129" s="1"/>
  <c r="Q14" i="1129" s="1"/>
  <c r="Q15" i="1129" s="1"/>
  <c r="Q16" i="1129" s="1"/>
  <c r="Q17" i="1129" s="1"/>
  <c r="Q18" i="1129" s="1"/>
  <c r="Q19" i="1129" s="1"/>
  <c r="Q20" i="1129" s="1"/>
  <c r="Q21" i="1129" s="1"/>
  <c r="Q22" i="1129" s="1"/>
  <c r="Q23" i="1129" s="1"/>
  <c r="Q24" i="1129" s="1"/>
  <c r="Q25" i="1129" s="1"/>
  <c r="Q26" i="1129" s="1"/>
  <c r="Q27" i="1129" s="1"/>
  <c r="Q28" i="1129" s="1"/>
  <c r="Q29" i="1129" s="1"/>
  <c r="Q30" i="1129" s="1"/>
  <c r="Q31" i="1129" s="1"/>
  <c r="Q32" i="1129" s="1"/>
  <c r="Q33" i="1129" s="1"/>
  <c r="Q34" i="1129" s="1"/>
  <c r="Q35" i="1129" s="1"/>
  <c r="Q36" i="1129" s="1"/>
  <c r="Q37" i="1129" s="1"/>
  <c r="Q38" i="1129" s="1"/>
  <c r="R38" i="1129" s="1"/>
  <c r="Q8" i="1128"/>
  <c r="Q9" i="1128" s="1"/>
  <c r="Q10" i="1128" s="1"/>
  <c r="Q11" i="1128" s="1"/>
  <c r="Q12" i="1128" s="1"/>
  <c r="Q13" i="1128" s="1"/>
  <c r="Q14" i="1128" s="1"/>
  <c r="Q15" i="1128" s="1"/>
  <c r="Q16" i="1128" s="1"/>
  <c r="Q17" i="1128" s="1"/>
  <c r="Q18" i="1128" s="1"/>
  <c r="Q19" i="1128" s="1"/>
  <c r="Q20" i="1128" s="1"/>
  <c r="Q21" i="1128" s="1"/>
  <c r="Q22" i="1128" s="1"/>
  <c r="Q23" i="1128" s="1"/>
  <c r="Q24" i="1128" s="1"/>
  <c r="Q25" i="1128" s="1"/>
  <c r="Q26" i="1128" s="1"/>
  <c r="Q27" i="1128" s="1"/>
  <c r="Q28" i="1128" s="1"/>
  <c r="Q29" i="1128" s="1"/>
  <c r="Q30" i="1128" s="1"/>
  <c r="Q31" i="1128" s="1"/>
  <c r="Q32" i="1128" s="1"/>
  <c r="Q33" i="1128" s="1"/>
  <c r="Q34" i="1128" s="1"/>
  <c r="Q35" i="1128" s="1"/>
  <c r="Q36" i="1128" s="1"/>
  <c r="Q37" i="1128" s="1"/>
  <c r="Q38" i="1128" s="1"/>
  <c r="R38" i="1128" s="1"/>
  <c r="Q8" i="1127"/>
  <c r="Q9" i="1127" s="1"/>
  <c r="Q10" i="1127" s="1"/>
  <c r="Q11" i="1127" s="1"/>
  <c r="Q12" i="1127" s="1"/>
  <c r="Q13" i="1127" s="1"/>
  <c r="Q14" i="1127" s="1"/>
  <c r="Q15" i="1127" s="1"/>
  <c r="Q16" i="1127" s="1"/>
  <c r="Q17" i="1127" s="1"/>
  <c r="Q18" i="1127" s="1"/>
  <c r="Q19" i="1127" s="1"/>
  <c r="Q20" i="1127" s="1"/>
  <c r="Q21" i="1127" s="1"/>
  <c r="Q22" i="1127" s="1"/>
  <c r="Q23" i="1127" s="1"/>
  <c r="Q24" i="1127" s="1"/>
  <c r="Q25" i="1127" s="1"/>
  <c r="Q26" i="1127" s="1"/>
  <c r="Q27" i="1127" s="1"/>
  <c r="Q28" i="1127" s="1"/>
  <c r="Q29" i="1127" s="1"/>
  <c r="Q30" i="1127" s="1"/>
  <c r="Q31" i="1127" s="1"/>
  <c r="Q32" i="1127" s="1"/>
  <c r="Q33" i="1127" s="1"/>
  <c r="Q34" i="1127" s="1"/>
  <c r="Q35" i="1127" s="1"/>
  <c r="Q36" i="1127" s="1"/>
  <c r="Q37" i="1127" s="1"/>
  <c r="Q38" i="1127" s="1"/>
  <c r="R38" i="1127" s="1"/>
  <c r="Q8" i="1126"/>
  <c r="Q9" i="1126" s="1"/>
  <c r="Q10" i="1126" s="1"/>
  <c r="Q11" i="1126" s="1"/>
  <c r="Q12" i="1126" s="1"/>
  <c r="Q13" i="1126" s="1"/>
  <c r="Q14" i="1126" s="1"/>
  <c r="Q15" i="1126" s="1"/>
  <c r="Q16" i="1126" s="1"/>
  <c r="Q17" i="1126" s="1"/>
  <c r="Q18" i="1126" s="1"/>
  <c r="Q19" i="1126" s="1"/>
  <c r="Q20" i="1126" s="1"/>
  <c r="Q21" i="1126" s="1"/>
  <c r="Q22" i="1126" s="1"/>
  <c r="Q23" i="1126" s="1"/>
  <c r="Q24" i="1126" s="1"/>
  <c r="Q25" i="1126" s="1"/>
  <c r="Q26" i="1126" s="1"/>
  <c r="Q27" i="1126" s="1"/>
  <c r="Q28" i="1126" s="1"/>
  <c r="Q29" i="1126" s="1"/>
  <c r="Q30" i="1126" s="1"/>
  <c r="Q31" i="1126" s="1"/>
  <c r="Q32" i="1126" s="1"/>
  <c r="Q33" i="1126" s="1"/>
  <c r="Q34" i="1126" s="1"/>
  <c r="Q35" i="1126" s="1"/>
  <c r="Q36" i="1126" s="1"/>
  <c r="Q37" i="1126" s="1"/>
  <c r="Q38" i="1126" s="1"/>
  <c r="R38" i="1126" s="1"/>
  <c r="Q8" i="1125"/>
  <c r="Q9" i="1125" s="1"/>
  <c r="Q10" i="1125" s="1"/>
  <c r="Q11" i="1125" s="1"/>
  <c r="Q12" i="1125" s="1"/>
  <c r="Q13" i="1125" s="1"/>
  <c r="Q14" i="1125" s="1"/>
  <c r="Q15" i="1125" s="1"/>
  <c r="Q16" i="1125" s="1"/>
  <c r="Q17" i="1125" s="1"/>
  <c r="Q18" i="1125" s="1"/>
  <c r="Q19" i="1125" s="1"/>
  <c r="Q20" i="1125" s="1"/>
  <c r="Q21" i="1125" s="1"/>
  <c r="Q22" i="1125" s="1"/>
  <c r="Q23" i="1125" s="1"/>
  <c r="Q24" i="1125" s="1"/>
  <c r="Q25" i="1125" s="1"/>
  <c r="Q26" i="1125" s="1"/>
  <c r="Q27" i="1125" s="1"/>
  <c r="Q28" i="1125" s="1"/>
  <c r="Q29" i="1125" s="1"/>
  <c r="Q30" i="1125" s="1"/>
  <c r="Q31" i="1125" s="1"/>
  <c r="Q32" i="1125" s="1"/>
  <c r="Q33" i="1125" s="1"/>
  <c r="Q34" i="1125" s="1"/>
  <c r="Q35" i="1125" s="1"/>
  <c r="Q36" i="1125" s="1"/>
  <c r="Q37" i="1125" s="1"/>
  <c r="Q38" i="1125" s="1"/>
  <c r="R38" i="1125" s="1"/>
  <c r="Q8" i="1124"/>
  <c r="Q9" i="1124" s="1"/>
  <c r="Q10" i="1124" s="1"/>
  <c r="Q11" i="1124" s="1"/>
  <c r="Q12" i="1124" s="1"/>
  <c r="Q13" i="1124" s="1"/>
  <c r="Q14" i="1124" s="1"/>
  <c r="Q15" i="1124" s="1"/>
  <c r="Q16" i="1124" s="1"/>
  <c r="Q17" i="1124" s="1"/>
  <c r="Q18" i="1124" s="1"/>
  <c r="Q19" i="1124" s="1"/>
  <c r="Q20" i="1124" s="1"/>
  <c r="Q21" i="1124" s="1"/>
  <c r="Q22" i="1124" s="1"/>
  <c r="Q23" i="1124" s="1"/>
  <c r="Q24" i="1124" s="1"/>
  <c r="Q25" i="1124" s="1"/>
  <c r="Q26" i="1124" s="1"/>
  <c r="Q27" i="1124" s="1"/>
  <c r="Q28" i="1124" s="1"/>
  <c r="Q29" i="1124" s="1"/>
  <c r="Q30" i="1124" s="1"/>
  <c r="Q31" i="1124" s="1"/>
  <c r="Q32" i="1124" s="1"/>
  <c r="Q33" i="1124" s="1"/>
  <c r="Q34" i="1124" s="1"/>
  <c r="Q35" i="1124" s="1"/>
  <c r="Q36" i="1124" s="1"/>
  <c r="Q37" i="1124" s="1"/>
  <c r="Q38" i="1124" s="1"/>
  <c r="R38" i="1124" s="1"/>
  <c r="Q8" i="1123"/>
  <c r="Q9" i="1123" s="1"/>
  <c r="Q10" i="1123" s="1"/>
  <c r="Q11" i="1123" s="1"/>
  <c r="Q12" i="1123" s="1"/>
  <c r="Q13" i="1123" s="1"/>
  <c r="Q14" i="1123" s="1"/>
  <c r="Q15" i="1123" s="1"/>
  <c r="Q16" i="1123" s="1"/>
  <c r="Q17" i="1123" s="1"/>
  <c r="Q18" i="1123" s="1"/>
  <c r="Q19" i="1123" s="1"/>
  <c r="Q20" i="1123" s="1"/>
  <c r="Q21" i="1123" s="1"/>
  <c r="Q22" i="1123" s="1"/>
  <c r="Q23" i="1123" s="1"/>
  <c r="Q24" i="1123" s="1"/>
  <c r="Q25" i="1123" s="1"/>
  <c r="Q26" i="1123" s="1"/>
  <c r="Q27" i="1123" s="1"/>
  <c r="Q28" i="1123" s="1"/>
  <c r="Q29" i="1123" s="1"/>
  <c r="Q30" i="1123" s="1"/>
  <c r="Q31" i="1123" s="1"/>
  <c r="Q32" i="1123" s="1"/>
  <c r="Q33" i="1123" s="1"/>
  <c r="Q34" i="1123" s="1"/>
  <c r="Q35" i="1123" s="1"/>
  <c r="Q36" i="1123" s="1"/>
  <c r="Q37" i="1123" s="1"/>
  <c r="Q38" i="1123" s="1"/>
  <c r="R38" i="1123" s="1"/>
  <c r="S3" i="1123" a="1"/>
  <c r="S3" i="1123" s="1"/>
  <c r="M45" i="894"/>
  <c r="A45" i="894"/>
  <c r="B42" i="894"/>
  <c r="B41" i="894"/>
  <c r="B40" i="894"/>
  <c r="E39" i="894"/>
  <c r="AT38" i="894"/>
  <c r="AR38" i="894"/>
  <c r="AP38" i="894"/>
  <c r="AK38" i="894"/>
  <c r="AG38" i="894"/>
  <c r="V38" i="894"/>
  <c r="S38" i="894"/>
  <c r="AT37" i="894"/>
  <c r="AR37" i="894"/>
  <c r="AP37" i="894"/>
  <c r="AK37" i="894"/>
  <c r="AG37" i="894"/>
  <c r="V37" i="894"/>
  <c r="S37" i="894"/>
  <c r="AT36" i="894"/>
  <c r="AR36" i="894"/>
  <c r="AP36" i="894"/>
  <c r="AK36" i="894"/>
  <c r="AG36" i="894"/>
  <c r="V36" i="894"/>
  <c r="S36" i="894"/>
  <c r="AT35" i="894"/>
  <c r="AR35" i="894"/>
  <c r="AP35" i="894"/>
  <c r="AK35" i="894"/>
  <c r="AG35" i="894"/>
  <c r="V35" i="894"/>
  <c r="S35" i="894"/>
  <c r="AT34" i="894"/>
  <c r="AR34" i="894"/>
  <c r="AP34" i="894"/>
  <c r="AK34" i="894"/>
  <c r="AG34" i="894"/>
  <c r="V34" i="894"/>
  <c r="S34" i="894"/>
  <c r="AT33" i="894"/>
  <c r="AR33" i="894"/>
  <c r="AP33" i="894"/>
  <c r="AK33" i="894"/>
  <c r="AG33" i="894"/>
  <c r="V33" i="894"/>
  <c r="S33" i="894"/>
  <c r="AT32" i="894"/>
  <c r="AR32" i="894"/>
  <c r="AP32" i="894"/>
  <c r="AK32" i="894"/>
  <c r="AG32" i="894"/>
  <c r="V32" i="894"/>
  <c r="S32" i="894"/>
  <c r="AT31" i="894"/>
  <c r="AR31" i="894"/>
  <c r="AP31" i="894"/>
  <c r="AK31" i="894"/>
  <c r="AG31" i="894"/>
  <c r="V31" i="894"/>
  <c r="S31" i="894"/>
  <c r="AT30" i="894"/>
  <c r="AR30" i="894"/>
  <c r="AP30" i="894"/>
  <c r="AK30" i="894"/>
  <c r="AG30" i="894"/>
  <c r="V30" i="894"/>
  <c r="S30" i="894"/>
  <c r="AT29" i="894"/>
  <c r="AR29" i="894"/>
  <c r="AP29" i="894"/>
  <c r="AK29" i="894"/>
  <c r="AG29" i="894"/>
  <c r="V29" i="894"/>
  <c r="S29" i="894"/>
  <c r="AT28" i="894"/>
  <c r="AR28" i="894"/>
  <c r="AP28" i="894"/>
  <c r="AK28" i="894"/>
  <c r="AG28" i="894"/>
  <c r="V28" i="894"/>
  <c r="S28" i="894"/>
  <c r="AT27" i="894"/>
  <c r="AR27" i="894"/>
  <c r="AP27" i="894"/>
  <c r="AK27" i="894"/>
  <c r="AG27" i="894"/>
  <c r="V27" i="894"/>
  <c r="S27" i="894"/>
  <c r="AT26" i="894"/>
  <c r="AR26" i="894"/>
  <c r="AP26" i="894"/>
  <c r="AK26" i="894"/>
  <c r="AG26" i="894"/>
  <c r="V26" i="894"/>
  <c r="S26" i="894"/>
  <c r="AT25" i="894"/>
  <c r="AR25" i="894"/>
  <c r="AP25" i="894"/>
  <c r="AK25" i="894"/>
  <c r="AG25" i="894"/>
  <c r="V25" i="894"/>
  <c r="S25" i="894"/>
  <c r="AT24" i="894"/>
  <c r="AR24" i="894"/>
  <c r="AP24" i="894"/>
  <c r="AK24" i="894"/>
  <c r="AG24" i="894"/>
  <c r="V24" i="894"/>
  <c r="S24" i="894"/>
  <c r="AT23" i="894"/>
  <c r="AR23" i="894"/>
  <c r="AP23" i="894"/>
  <c r="AK23" i="894"/>
  <c r="AG23" i="894"/>
  <c r="V23" i="894"/>
  <c r="S23" i="894"/>
  <c r="AT22" i="894"/>
  <c r="AR22" i="894"/>
  <c r="AP22" i="894"/>
  <c r="AK22" i="894"/>
  <c r="AG22" i="894"/>
  <c r="V22" i="894"/>
  <c r="S22" i="894"/>
  <c r="AT21" i="894"/>
  <c r="AR21" i="894"/>
  <c r="AP21" i="894"/>
  <c r="AK21" i="894"/>
  <c r="AG21" i="894"/>
  <c r="V21" i="894"/>
  <c r="S21" i="894"/>
  <c r="AT20" i="894"/>
  <c r="AR20" i="894"/>
  <c r="AP20" i="894"/>
  <c r="AK20" i="894"/>
  <c r="AG20" i="894"/>
  <c r="V20" i="894"/>
  <c r="S20" i="894"/>
  <c r="AT19" i="894"/>
  <c r="AR19" i="894"/>
  <c r="AP19" i="894"/>
  <c r="AK19" i="894"/>
  <c r="AG19" i="894"/>
  <c r="V19" i="894"/>
  <c r="S19" i="894"/>
  <c r="AT18" i="894"/>
  <c r="AR18" i="894"/>
  <c r="AP18" i="894"/>
  <c r="AK18" i="894"/>
  <c r="AG18" i="894"/>
  <c r="V18" i="894"/>
  <c r="S18" i="894"/>
  <c r="AT17" i="894"/>
  <c r="AR17" i="894"/>
  <c r="AP17" i="894"/>
  <c r="AK17" i="894"/>
  <c r="AG17" i="894"/>
  <c r="V17" i="894"/>
  <c r="S17" i="894"/>
  <c r="AT16" i="894"/>
  <c r="AR16" i="894"/>
  <c r="AP16" i="894"/>
  <c r="AK16" i="894"/>
  <c r="AG16" i="894"/>
  <c r="V16" i="894"/>
  <c r="S16" i="894"/>
  <c r="AT15" i="894"/>
  <c r="AR15" i="894"/>
  <c r="AP15" i="894"/>
  <c r="AK15" i="894"/>
  <c r="AG15" i="894"/>
  <c r="V15" i="894"/>
  <c r="S15" i="894"/>
  <c r="AT14" i="894"/>
  <c r="AR14" i="894"/>
  <c r="AP14" i="894"/>
  <c r="AK14" i="894"/>
  <c r="AG14" i="894"/>
  <c r="V14" i="894"/>
  <c r="S14" i="894"/>
  <c r="AT13" i="894"/>
  <c r="S2" i="894" s="1"/>
  <c r="AR13" i="894"/>
  <c r="AP13" i="894"/>
  <c r="AK13" i="894"/>
  <c r="AG13" i="894"/>
  <c r="V13" i="894"/>
  <c r="S13" i="894"/>
  <c r="AT12" i="894"/>
  <c r="AR12" i="894"/>
  <c r="AP12" i="894"/>
  <c r="AK12" i="894"/>
  <c r="AG12" i="894"/>
  <c r="V12" i="894"/>
  <c r="S12" i="894"/>
  <c r="AT11" i="894"/>
  <c r="AR11" i="894"/>
  <c r="AP11" i="894"/>
  <c r="AK11" i="894"/>
  <c r="AG11" i="894"/>
  <c r="V11" i="894"/>
  <c r="S11" i="894"/>
  <c r="AT10" i="894"/>
  <c r="AR10" i="894"/>
  <c r="AP10" i="894"/>
  <c r="AK10" i="894"/>
  <c r="AG10" i="894"/>
  <c r="V10" i="894"/>
  <c r="S10" i="894"/>
  <c r="AT9" i="894"/>
  <c r="AR9" i="894"/>
  <c r="AP9" i="894"/>
  <c r="AK9" i="894"/>
  <c r="AG9" i="894"/>
  <c r="V9" i="894"/>
  <c r="S9" i="894"/>
  <c r="AT8" i="894"/>
  <c r="AR8" i="894"/>
  <c r="AP8" i="894"/>
  <c r="AK8" i="894"/>
  <c r="AG8" i="894"/>
  <c r="V8" i="894"/>
  <c r="S8" i="894"/>
  <c r="AC7" i="894"/>
  <c r="Q4" i="894"/>
  <c r="Q2" i="894" s="1"/>
  <c r="J3" i="894"/>
  <c r="A3" i="894"/>
  <c r="J2" i="894"/>
  <c r="A2" i="894"/>
  <c r="A1" i="894"/>
  <c r="Q5" i="699"/>
  <c r="B3" i="23"/>
  <c r="C21" i="23" s="1"/>
  <c r="D21" i="23" s="1"/>
  <c r="F21" i="23" s="1"/>
  <c r="V38" i="699"/>
  <c r="V37" i="699"/>
  <c r="V36" i="699"/>
  <c r="V35" i="699"/>
  <c r="V34" i="699"/>
  <c r="V33" i="699"/>
  <c r="V32" i="699"/>
  <c r="V31" i="699"/>
  <c r="V30" i="699"/>
  <c r="V29" i="699"/>
  <c r="V28" i="699"/>
  <c r="V27" i="699"/>
  <c r="V26" i="699"/>
  <c r="V25" i="699"/>
  <c r="V24" i="699"/>
  <c r="V23" i="699"/>
  <c r="V22" i="699"/>
  <c r="V21" i="699"/>
  <c r="V20" i="699"/>
  <c r="V19" i="699"/>
  <c r="V18" i="699"/>
  <c r="V17" i="699"/>
  <c r="V16" i="699"/>
  <c r="V15" i="699"/>
  <c r="V14" i="699"/>
  <c r="V13" i="699"/>
  <c r="V12" i="699"/>
  <c r="V11" i="699"/>
  <c r="V10" i="699"/>
  <c r="V9" i="699"/>
  <c r="V8" i="699"/>
  <c r="B2" i="23"/>
  <c r="C12" i="23" s="1"/>
  <c r="D12" i="23" s="1"/>
  <c r="C25" i="23"/>
  <c r="D25" i="23" s="1"/>
  <c r="F25" i="23" s="1"/>
  <c r="K14" i="2"/>
  <c r="F14" i="2" s="1"/>
  <c r="K15" i="2"/>
  <c r="F15" i="2" s="1"/>
  <c r="K16" i="2"/>
  <c r="F16" i="2" s="1"/>
  <c r="K17" i="2"/>
  <c r="F17" i="2" s="1"/>
  <c r="K18" i="2"/>
  <c r="F18" i="2" s="1"/>
  <c r="B5" i="26"/>
  <c r="B6" i="26" s="1"/>
  <c r="D7" i="26"/>
  <c r="D6" i="26"/>
  <c r="N2" i="26"/>
  <c r="L12" i="26" s="1"/>
  <c r="L10" i="26"/>
  <c r="M2" i="26"/>
  <c r="K6" i="26"/>
  <c r="A1" i="699"/>
  <c r="K6" i="2"/>
  <c r="A2" i="699"/>
  <c r="J2" i="699"/>
  <c r="AT9" i="699"/>
  <c r="AT8" i="699"/>
  <c r="AT10" i="699"/>
  <c r="AT11" i="699"/>
  <c r="AT12" i="699"/>
  <c r="AT13" i="699"/>
  <c r="AT14" i="699"/>
  <c r="AT15" i="699"/>
  <c r="AT16" i="699"/>
  <c r="AT17" i="699"/>
  <c r="AT18" i="699"/>
  <c r="AT19" i="699"/>
  <c r="AT20" i="699"/>
  <c r="AT21" i="699"/>
  <c r="AT22" i="699"/>
  <c r="AT23" i="699"/>
  <c r="AT24" i="699"/>
  <c r="AT25" i="699"/>
  <c r="AT26" i="699"/>
  <c r="AT27" i="699"/>
  <c r="AT28" i="699"/>
  <c r="AT29" i="699"/>
  <c r="AT30" i="699"/>
  <c r="AT31" i="699"/>
  <c r="AT32" i="699"/>
  <c r="AT33" i="699"/>
  <c r="AT34" i="699"/>
  <c r="AT35" i="699"/>
  <c r="AT36" i="699"/>
  <c r="AT37" i="699"/>
  <c r="AT38" i="699"/>
  <c r="A3" i="699"/>
  <c r="J3" i="699"/>
  <c r="AC7" i="699"/>
  <c r="S8" i="699"/>
  <c r="AK8" i="699"/>
  <c r="AG8" i="699"/>
  <c r="AP8" i="699"/>
  <c r="AR8" i="699"/>
  <c r="S9" i="699"/>
  <c r="AK9" i="699"/>
  <c r="AG9" i="699"/>
  <c r="AP9" i="699"/>
  <c r="AR9" i="699"/>
  <c r="S10" i="699"/>
  <c r="AK10" i="699"/>
  <c r="AG10" i="699"/>
  <c r="AP10" i="699"/>
  <c r="AR10" i="699"/>
  <c r="S11" i="699"/>
  <c r="AK11" i="699"/>
  <c r="AG11" i="699"/>
  <c r="AP11" i="699"/>
  <c r="AR11" i="699"/>
  <c r="S12" i="699"/>
  <c r="AK12" i="699"/>
  <c r="AG12" i="699"/>
  <c r="AP12" i="699"/>
  <c r="AR12" i="699"/>
  <c r="S13" i="699"/>
  <c r="AK13" i="699"/>
  <c r="AG13" i="699"/>
  <c r="AP13" i="699"/>
  <c r="AR13" i="699"/>
  <c r="S14" i="699"/>
  <c r="AK14" i="699"/>
  <c r="AG14" i="699"/>
  <c r="AP14" i="699"/>
  <c r="AR14" i="699"/>
  <c r="S15" i="699"/>
  <c r="AK15" i="699"/>
  <c r="AG15" i="699"/>
  <c r="AP15" i="699"/>
  <c r="AR15" i="699"/>
  <c r="S16" i="699"/>
  <c r="AK16" i="699"/>
  <c r="AG16" i="699"/>
  <c r="AP16" i="699"/>
  <c r="AR16" i="699"/>
  <c r="S17" i="699"/>
  <c r="AK17" i="699"/>
  <c r="AG17" i="699"/>
  <c r="AP17" i="699"/>
  <c r="AR17" i="699"/>
  <c r="S18" i="699"/>
  <c r="AK18" i="699"/>
  <c r="AG18" i="699"/>
  <c r="AP18" i="699"/>
  <c r="AR18" i="699"/>
  <c r="S19" i="699"/>
  <c r="AK19" i="699"/>
  <c r="AG19" i="699"/>
  <c r="AP19" i="699"/>
  <c r="AR19" i="699"/>
  <c r="S20" i="699"/>
  <c r="AK20" i="699"/>
  <c r="AG20" i="699"/>
  <c r="AP20" i="699"/>
  <c r="AR20" i="699"/>
  <c r="S21" i="699"/>
  <c r="AK21" i="699"/>
  <c r="AG21" i="699"/>
  <c r="AP21" i="699"/>
  <c r="AR21" i="699"/>
  <c r="S22" i="699"/>
  <c r="AK22" i="699"/>
  <c r="AG22" i="699"/>
  <c r="AP22" i="699"/>
  <c r="AR22" i="699"/>
  <c r="S23" i="699"/>
  <c r="AK23" i="699"/>
  <c r="AG23" i="699"/>
  <c r="AP23" i="699"/>
  <c r="AR23" i="699"/>
  <c r="S24" i="699"/>
  <c r="AK24" i="699"/>
  <c r="AG24" i="699"/>
  <c r="AP24" i="699"/>
  <c r="AR24" i="699"/>
  <c r="S25" i="699"/>
  <c r="AK25" i="699"/>
  <c r="AG25" i="699"/>
  <c r="AP25" i="699"/>
  <c r="AR25" i="699"/>
  <c r="S26" i="699"/>
  <c r="AK26" i="699"/>
  <c r="AG26" i="699"/>
  <c r="AP26" i="699"/>
  <c r="AR26" i="699"/>
  <c r="S27" i="699"/>
  <c r="AK27" i="699"/>
  <c r="AG27" i="699"/>
  <c r="AP27" i="699"/>
  <c r="AR27" i="699"/>
  <c r="S28" i="699"/>
  <c r="AK28" i="699"/>
  <c r="AG28" i="699"/>
  <c r="AP28" i="699"/>
  <c r="AR28" i="699"/>
  <c r="S29" i="699"/>
  <c r="AK29" i="699"/>
  <c r="AG29" i="699"/>
  <c r="AP29" i="699"/>
  <c r="AR29" i="699"/>
  <c r="S30" i="699"/>
  <c r="AK30" i="699"/>
  <c r="AG30" i="699"/>
  <c r="AP30" i="699"/>
  <c r="AR30" i="699"/>
  <c r="S31" i="699"/>
  <c r="AK31" i="699"/>
  <c r="AG31" i="699"/>
  <c r="AP31" i="699"/>
  <c r="AR31" i="699"/>
  <c r="S32" i="699"/>
  <c r="AK32" i="699"/>
  <c r="AG32" i="699"/>
  <c r="AP32" i="699"/>
  <c r="AR32" i="699"/>
  <c r="S33" i="699"/>
  <c r="AK33" i="699"/>
  <c r="AG33" i="699"/>
  <c r="AP33" i="699"/>
  <c r="AR33" i="699"/>
  <c r="S34" i="699"/>
  <c r="AK34" i="699"/>
  <c r="AG34" i="699"/>
  <c r="AP34" i="699"/>
  <c r="AR34" i="699"/>
  <c r="S35" i="699"/>
  <c r="AK35" i="699"/>
  <c r="AG35" i="699"/>
  <c r="AP35" i="699"/>
  <c r="AR35" i="699"/>
  <c r="S36" i="699"/>
  <c r="AK36" i="699"/>
  <c r="AG36" i="699"/>
  <c r="AP36" i="699"/>
  <c r="AR36" i="699"/>
  <c r="S37" i="699"/>
  <c r="AK37" i="699"/>
  <c r="AG37" i="699"/>
  <c r="AP37" i="699"/>
  <c r="AR37" i="699"/>
  <c r="S38" i="699"/>
  <c r="AK38" i="699"/>
  <c r="AG38" i="699"/>
  <c r="AP38" i="699"/>
  <c r="AR38" i="699"/>
  <c r="E39" i="699"/>
  <c r="B40" i="699"/>
  <c r="B41" i="699"/>
  <c r="B42" i="699"/>
  <c r="A45" i="699"/>
  <c r="M45" i="699"/>
  <c r="L18" i="2"/>
  <c r="L17" i="2"/>
  <c r="L16" i="2"/>
  <c r="L15" i="2"/>
  <c r="L14" i="2"/>
  <c r="K2" i="2"/>
  <c r="E18" i="2"/>
  <c r="E17" i="2"/>
  <c r="E16" i="2"/>
  <c r="E15" i="2"/>
  <c r="E14" i="2"/>
  <c r="G18" i="2"/>
  <c r="G17" i="2"/>
  <c r="G16" i="2"/>
  <c r="G15" i="2"/>
  <c r="G14" i="2"/>
  <c r="Q16" i="2"/>
  <c r="S16" i="2" s="1"/>
  <c r="W14" i="2"/>
  <c r="T14" i="2"/>
  <c r="Y14" i="2"/>
  <c r="W15" i="2"/>
  <c r="T15" i="2"/>
  <c r="Y15" i="2"/>
  <c r="W16" i="2"/>
  <c r="T16" i="2"/>
  <c r="Y16" i="2"/>
  <c r="W17" i="2"/>
  <c r="T17" i="2"/>
  <c r="Y17" i="2"/>
  <c r="W18" i="2"/>
  <c r="T18" i="2"/>
  <c r="Y18" i="2"/>
  <c r="V8" i="2"/>
  <c r="V7" i="2"/>
  <c r="V6" i="2"/>
  <c r="V5" i="2"/>
  <c r="V4" i="2"/>
  <c r="U8" i="2"/>
  <c r="U7" i="2"/>
  <c r="U6" i="2"/>
  <c r="U5" i="2"/>
  <c r="U4" i="2"/>
  <c r="H7" i="26"/>
  <c r="H6" i="26"/>
  <c r="H5" i="26"/>
  <c r="H4" i="26"/>
  <c r="H3" i="26"/>
  <c r="E7" i="26"/>
  <c r="E6" i="26"/>
  <c r="E5" i="26"/>
  <c r="E4" i="26"/>
  <c r="E3" i="26"/>
  <c r="A2" i="2"/>
  <c r="W19" i="2"/>
  <c r="K7" i="2"/>
  <c r="K12" i="26"/>
  <c r="K4" i="26"/>
  <c r="K11" i="26"/>
  <c r="K10" i="26"/>
  <c r="K14" i="26"/>
  <c r="K8" i="26"/>
  <c r="K9" i="26"/>
  <c r="K7" i="26"/>
  <c r="K5" i="26"/>
  <c r="K13" i="26"/>
  <c r="L6" i="26"/>
  <c r="L11" i="26"/>
  <c r="L9" i="26"/>
  <c r="L7" i="26"/>
  <c r="L13" i="26"/>
  <c r="L5" i="26"/>
  <c r="L14" i="26"/>
  <c r="L8" i="26"/>
  <c r="O14" i="2"/>
  <c r="R14" i="2" s="1"/>
  <c r="O17" i="2"/>
  <c r="R17" i="2" s="1"/>
  <c r="Q15" i="2"/>
  <c r="S15" i="2" s="1"/>
  <c r="Q18" i="2"/>
  <c r="S18" i="2" s="1"/>
  <c r="X7" i="1123" a="1"/>
  <c r="K5" i="1123" a="1"/>
  <c r="S3" i="1124" a="1"/>
  <c r="R20" i="1134" l="1"/>
  <c r="B38" i="1134"/>
  <c r="A38" i="1134"/>
  <c r="R29" i="1134"/>
  <c r="R8" i="1134"/>
  <c r="R24" i="1134"/>
  <c r="R19" i="1134"/>
  <c r="R35" i="1134"/>
  <c r="R14" i="1134"/>
  <c r="R30" i="1134"/>
  <c r="R9" i="1134"/>
  <c r="R25" i="1134"/>
  <c r="B20" i="1134"/>
  <c r="A20" i="1134"/>
  <c r="R36" i="1134"/>
  <c r="R15" i="1134"/>
  <c r="R31" i="1134"/>
  <c r="R10" i="1134"/>
  <c r="R26" i="1134"/>
  <c r="R21" i="1134"/>
  <c r="R37" i="1134"/>
  <c r="R16" i="1134"/>
  <c r="R32" i="1134"/>
  <c r="R11" i="1134"/>
  <c r="R27" i="1134"/>
  <c r="R22" i="1134"/>
  <c r="R17" i="1134"/>
  <c r="R33" i="1134"/>
  <c r="R12" i="1134"/>
  <c r="R28" i="1134"/>
  <c r="R23" i="1134"/>
  <c r="R18" i="1134"/>
  <c r="R13" i="1134"/>
  <c r="R34" i="1134"/>
  <c r="R35" i="1133"/>
  <c r="A35" i="1133" s="1"/>
  <c r="R9" i="1133"/>
  <c r="R25" i="1133"/>
  <c r="B38" i="1133"/>
  <c r="A38" i="1133"/>
  <c r="R29" i="1133"/>
  <c r="R8" i="1133"/>
  <c r="R24" i="1133"/>
  <c r="R19" i="1133"/>
  <c r="B35" i="1133"/>
  <c r="R14" i="1133"/>
  <c r="R30" i="1133"/>
  <c r="A9" i="1133"/>
  <c r="B9" i="1133"/>
  <c r="A25" i="1133"/>
  <c r="B25" i="1133"/>
  <c r="R20" i="1133"/>
  <c r="R36" i="1133"/>
  <c r="R15" i="1133"/>
  <c r="R31" i="1133"/>
  <c r="R10" i="1133"/>
  <c r="R26" i="1133"/>
  <c r="R21" i="1133"/>
  <c r="R37" i="1133"/>
  <c r="R16" i="1133"/>
  <c r="R32" i="1133"/>
  <c r="R11" i="1133"/>
  <c r="R27" i="1133"/>
  <c r="R22" i="1133"/>
  <c r="R17" i="1133"/>
  <c r="R33" i="1133"/>
  <c r="R12" i="1133"/>
  <c r="R28" i="1133"/>
  <c r="R23" i="1133"/>
  <c r="R18" i="1133"/>
  <c r="R13" i="1133"/>
  <c r="R34" i="1133"/>
  <c r="R24" i="1132"/>
  <c r="B24" i="1132" s="1"/>
  <c r="R19" i="1132"/>
  <c r="B19" i="1132" s="1"/>
  <c r="R9" i="1132"/>
  <c r="B9" i="1132" s="1"/>
  <c r="R20" i="1132"/>
  <c r="B20" i="1132" s="1"/>
  <c r="R35" i="1132"/>
  <c r="B35" i="1132" s="1"/>
  <c r="R31" i="1132"/>
  <c r="B31" i="1132" s="1"/>
  <c r="R16" i="1132"/>
  <c r="B16" i="1132" s="1"/>
  <c r="R30" i="1132"/>
  <c r="B30" i="1132" s="1"/>
  <c r="R15" i="1132"/>
  <c r="B15" i="1132" s="1"/>
  <c r="R32" i="1132"/>
  <c r="B32" i="1132" s="1"/>
  <c r="R11" i="1132"/>
  <c r="B11" i="1132" s="1"/>
  <c r="R25" i="1132"/>
  <c r="A25" i="1132" s="1"/>
  <c r="R27" i="1132"/>
  <c r="B27" i="1132" s="1"/>
  <c r="R37" i="1132"/>
  <c r="B37" i="1132" s="1"/>
  <c r="R22" i="1132"/>
  <c r="B22" i="1132" s="1"/>
  <c r="R10" i="1132"/>
  <c r="B10" i="1132" s="1"/>
  <c r="R17" i="1132"/>
  <c r="B17" i="1132" s="1"/>
  <c r="R8" i="1132"/>
  <c r="A8" i="1132" s="1"/>
  <c r="R33" i="1132"/>
  <c r="B33" i="1132" s="1"/>
  <c r="R36" i="1132"/>
  <c r="B36" i="1132" s="1"/>
  <c r="R26" i="1132"/>
  <c r="B26" i="1132" s="1"/>
  <c r="R12" i="1132"/>
  <c r="B12" i="1132" s="1"/>
  <c r="R14" i="1132"/>
  <c r="B14" i="1132" s="1"/>
  <c r="R21" i="1132"/>
  <c r="B21" i="1132" s="1"/>
  <c r="R28" i="1132"/>
  <c r="B28" i="1132" s="1"/>
  <c r="R23" i="1132"/>
  <c r="B23" i="1132" s="1"/>
  <c r="B38" i="1132"/>
  <c r="A38" i="1132"/>
  <c r="R18" i="1132"/>
  <c r="R13" i="1132"/>
  <c r="R34" i="1132"/>
  <c r="R29" i="1132"/>
  <c r="R19" i="1131"/>
  <c r="B19" i="1131" s="1"/>
  <c r="R14" i="1131"/>
  <c r="B14" i="1131" s="1"/>
  <c r="R30" i="1131"/>
  <c r="B30" i="1131" s="1"/>
  <c r="R36" i="1131"/>
  <c r="B36" i="1131" s="1"/>
  <c r="B38" i="1131"/>
  <c r="A38" i="1131"/>
  <c r="R29" i="1131"/>
  <c r="R8" i="1131"/>
  <c r="R24" i="1131"/>
  <c r="R35" i="1131"/>
  <c r="R9" i="1131"/>
  <c r="R25" i="1131"/>
  <c r="R20" i="1131"/>
  <c r="R15" i="1131"/>
  <c r="R31" i="1131"/>
  <c r="R10" i="1131"/>
  <c r="R26" i="1131"/>
  <c r="R21" i="1131"/>
  <c r="R37" i="1131"/>
  <c r="R16" i="1131"/>
  <c r="R32" i="1131"/>
  <c r="R11" i="1131"/>
  <c r="R27" i="1131"/>
  <c r="R22" i="1131"/>
  <c r="R17" i="1131"/>
  <c r="R33" i="1131"/>
  <c r="R12" i="1131"/>
  <c r="R28" i="1131"/>
  <c r="R23" i="1131"/>
  <c r="R18" i="1131"/>
  <c r="R13" i="1131"/>
  <c r="R34" i="1131"/>
  <c r="R29" i="1130"/>
  <c r="B29" i="1130" s="1"/>
  <c r="R24" i="1130"/>
  <c r="B24" i="1130" s="1"/>
  <c r="R30" i="1130"/>
  <c r="B30" i="1130" s="1"/>
  <c r="R36" i="1130"/>
  <c r="B36" i="1130" s="1"/>
  <c r="R37" i="1130"/>
  <c r="A37" i="1130" s="1"/>
  <c r="B38" i="1130"/>
  <c r="A38" i="1130"/>
  <c r="R8" i="1130"/>
  <c r="R19" i="1130"/>
  <c r="R35" i="1130"/>
  <c r="R14" i="1130"/>
  <c r="R9" i="1130"/>
  <c r="R25" i="1130"/>
  <c r="R20" i="1130"/>
  <c r="R15" i="1130"/>
  <c r="R31" i="1130"/>
  <c r="R10" i="1130"/>
  <c r="R26" i="1130"/>
  <c r="R21" i="1130"/>
  <c r="R16" i="1130"/>
  <c r="R32" i="1130"/>
  <c r="R11" i="1130"/>
  <c r="R27" i="1130"/>
  <c r="R22" i="1130"/>
  <c r="R17" i="1130"/>
  <c r="R33" i="1130"/>
  <c r="R12" i="1130"/>
  <c r="R28" i="1130"/>
  <c r="R23" i="1130"/>
  <c r="R18" i="1130"/>
  <c r="R13" i="1130"/>
  <c r="R34" i="1130"/>
  <c r="R8" i="1129"/>
  <c r="B8" i="1129" s="1"/>
  <c r="R9" i="1129"/>
  <c r="A9" i="1129" s="1"/>
  <c r="R19" i="1129"/>
  <c r="A19" i="1129" s="1"/>
  <c r="R36" i="1129"/>
  <c r="B36" i="1129" s="1"/>
  <c r="R26" i="1129"/>
  <c r="B26" i="1129" s="1"/>
  <c r="R24" i="1129"/>
  <c r="B24" i="1129" s="1"/>
  <c r="R21" i="1129"/>
  <c r="B21" i="1129" s="1"/>
  <c r="R37" i="1129"/>
  <c r="B37" i="1129" s="1"/>
  <c r="R25" i="1129"/>
  <c r="A25" i="1129" s="1"/>
  <c r="R16" i="1129"/>
  <c r="B16" i="1129" s="1"/>
  <c r="R32" i="1129"/>
  <c r="B32" i="1129" s="1"/>
  <c r="R14" i="1129"/>
  <c r="B14" i="1129" s="1"/>
  <c r="R31" i="1129"/>
  <c r="B31" i="1129" s="1"/>
  <c r="R11" i="1129"/>
  <c r="A11" i="1129" s="1"/>
  <c r="R27" i="1129"/>
  <c r="B27" i="1129" s="1"/>
  <c r="R30" i="1129"/>
  <c r="B30" i="1129" s="1"/>
  <c r="R22" i="1129"/>
  <c r="B22" i="1129" s="1"/>
  <c r="R15" i="1129"/>
  <c r="B15" i="1129" s="1"/>
  <c r="R35" i="1129"/>
  <c r="B35" i="1129" s="1"/>
  <c r="R17" i="1129"/>
  <c r="B17" i="1129" s="1"/>
  <c r="R20" i="1129"/>
  <c r="B20" i="1129" s="1"/>
  <c r="R33" i="1129"/>
  <c r="B33" i="1129" s="1"/>
  <c r="R10" i="1129"/>
  <c r="B10" i="1129" s="1"/>
  <c r="R12" i="1129"/>
  <c r="B12" i="1129" s="1"/>
  <c r="R28" i="1129"/>
  <c r="B28" i="1129" s="1"/>
  <c r="B38" i="1129"/>
  <c r="A38" i="1129"/>
  <c r="R23" i="1129"/>
  <c r="R18" i="1129"/>
  <c r="R13" i="1129"/>
  <c r="R34" i="1129"/>
  <c r="R29" i="1129"/>
  <c r="R19" i="1128"/>
  <c r="A19" i="1128" s="1"/>
  <c r="R30" i="1128"/>
  <c r="B30" i="1128" s="1"/>
  <c r="R36" i="1128"/>
  <c r="B36" i="1128" s="1"/>
  <c r="B38" i="1128"/>
  <c r="A38" i="1128"/>
  <c r="R29" i="1128"/>
  <c r="R8" i="1128"/>
  <c r="R24" i="1128"/>
  <c r="R35" i="1128"/>
  <c r="R14" i="1128"/>
  <c r="R9" i="1128"/>
  <c r="R25" i="1128"/>
  <c r="R20" i="1128"/>
  <c r="R15" i="1128"/>
  <c r="R31" i="1128"/>
  <c r="R10" i="1128"/>
  <c r="R26" i="1128"/>
  <c r="R21" i="1128"/>
  <c r="R37" i="1128"/>
  <c r="R16" i="1128"/>
  <c r="R32" i="1128"/>
  <c r="R11" i="1128"/>
  <c r="R27" i="1128"/>
  <c r="R22" i="1128"/>
  <c r="R12" i="1128"/>
  <c r="R28" i="1128"/>
  <c r="R23" i="1128"/>
  <c r="R17" i="1128"/>
  <c r="R33" i="1128"/>
  <c r="R18" i="1128"/>
  <c r="R13" i="1128"/>
  <c r="R34" i="1128"/>
  <c r="R8" i="1127"/>
  <c r="B8" i="1127" s="1"/>
  <c r="R24" i="1127"/>
  <c r="B24" i="1127" s="1"/>
  <c r="R29" i="1127"/>
  <c r="B29" i="1127" s="1"/>
  <c r="R19" i="1127"/>
  <c r="B19" i="1127" s="1"/>
  <c r="R35" i="1127"/>
  <c r="B35" i="1127" s="1"/>
  <c r="R9" i="1127"/>
  <c r="B9" i="1127" s="1"/>
  <c r="R37" i="1127"/>
  <c r="B37" i="1127" s="1"/>
  <c r="B38" i="1127"/>
  <c r="A38" i="1127"/>
  <c r="R14" i="1127"/>
  <c r="R30" i="1127"/>
  <c r="R25" i="1127"/>
  <c r="R20" i="1127"/>
  <c r="R36" i="1127"/>
  <c r="R15" i="1127"/>
  <c r="R31" i="1127"/>
  <c r="R10" i="1127"/>
  <c r="R26" i="1127"/>
  <c r="R21" i="1127"/>
  <c r="R16" i="1127"/>
  <c r="R32" i="1127"/>
  <c r="R11" i="1127"/>
  <c r="R27" i="1127"/>
  <c r="R22" i="1127"/>
  <c r="R17" i="1127"/>
  <c r="R33" i="1127"/>
  <c r="R12" i="1127"/>
  <c r="R28" i="1127"/>
  <c r="R23" i="1127"/>
  <c r="R18" i="1127"/>
  <c r="R13" i="1127"/>
  <c r="R34" i="1127"/>
  <c r="R19" i="1126"/>
  <c r="B19" i="1126" s="1"/>
  <c r="R29" i="1126"/>
  <c r="B29" i="1126" s="1"/>
  <c r="R14" i="1126"/>
  <c r="B14" i="1126" s="1"/>
  <c r="R25" i="1126"/>
  <c r="B25" i="1126" s="1"/>
  <c r="R20" i="1126"/>
  <c r="A20" i="1126" s="1"/>
  <c r="R36" i="1126"/>
  <c r="B36" i="1126" s="1"/>
  <c r="R8" i="1126"/>
  <c r="B8" i="1126" s="1"/>
  <c r="R37" i="1126"/>
  <c r="B37" i="1126" s="1"/>
  <c r="B38" i="1126"/>
  <c r="A38" i="1126"/>
  <c r="R24" i="1126"/>
  <c r="R35" i="1126"/>
  <c r="R30" i="1126"/>
  <c r="R9" i="1126"/>
  <c r="R15" i="1126"/>
  <c r="R31" i="1126"/>
  <c r="R10" i="1126"/>
  <c r="R26" i="1126"/>
  <c r="R21" i="1126"/>
  <c r="R16" i="1126"/>
  <c r="R32" i="1126"/>
  <c r="R11" i="1126"/>
  <c r="R27" i="1126"/>
  <c r="R22" i="1126"/>
  <c r="R17" i="1126"/>
  <c r="R33" i="1126"/>
  <c r="R12" i="1126"/>
  <c r="R28" i="1126"/>
  <c r="R23" i="1126"/>
  <c r="R18" i="1126"/>
  <c r="R13" i="1126"/>
  <c r="R34" i="1126"/>
  <c r="R29" i="1125"/>
  <c r="A29" i="1125" s="1"/>
  <c r="R9" i="1125"/>
  <c r="B9" i="1125" s="1"/>
  <c r="R15" i="1125"/>
  <c r="B15" i="1125" s="1"/>
  <c r="B38" i="1125"/>
  <c r="A38" i="1125"/>
  <c r="R8" i="1125"/>
  <c r="R24" i="1125"/>
  <c r="R19" i="1125"/>
  <c r="R35" i="1125"/>
  <c r="R14" i="1125"/>
  <c r="R30" i="1125"/>
  <c r="R25" i="1125"/>
  <c r="R20" i="1125"/>
  <c r="R36" i="1125"/>
  <c r="R31" i="1125"/>
  <c r="R10" i="1125"/>
  <c r="R26" i="1125"/>
  <c r="R21" i="1125"/>
  <c r="R37" i="1125"/>
  <c r="R16" i="1125"/>
  <c r="R32" i="1125"/>
  <c r="R11" i="1125"/>
  <c r="R27" i="1125"/>
  <c r="R22" i="1125"/>
  <c r="R17" i="1125"/>
  <c r="R33" i="1125"/>
  <c r="R12" i="1125"/>
  <c r="R28" i="1125"/>
  <c r="R23" i="1125"/>
  <c r="R18" i="1125"/>
  <c r="R13" i="1125"/>
  <c r="R34" i="1125"/>
  <c r="S3" i="1124"/>
  <c r="R20" i="1123"/>
  <c r="B20" i="1123" s="1"/>
  <c r="R35" i="1124"/>
  <c r="B35" i="1124" s="1"/>
  <c r="R13" i="1124"/>
  <c r="B13" i="1124" s="1"/>
  <c r="R15" i="1124"/>
  <c r="B15" i="1124" s="1"/>
  <c r="R36" i="1124"/>
  <c r="A36" i="1124" s="1"/>
  <c r="R19" i="1124"/>
  <c r="B19" i="1124" s="1"/>
  <c r="R30" i="1124"/>
  <c r="B30" i="1124" s="1"/>
  <c r="R10" i="1124"/>
  <c r="A10" i="1124" s="1"/>
  <c r="R25" i="1124"/>
  <c r="B25" i="1124" s="1"/>
  <c r="R26" i="1124"/>
  <c r="B26" i="1124" s="1"/>
  <c r="R9" i="1124"/>
  <c r="A9" i="1124" s="1"/>
  <c r="R21" i="1124"/>
  <c r="B21" i="1124" s="1"/>
  <c r="R37" i="1124"/>
  <c r="B37" i="1124" s="1"/>
  <c r="R12" i="1124"/>
  <c r="B12" i="1124" s="1"/>
  <c r="R29" i="1123"/>
  <c r="A29" i="1123" s="1"/>
  <c r="R24" i="1124"/>
  <c r="B24" i="1124" s="1"/>
  <c r="R33" i="1124"/>
  <c r="B33" i="1124" s="1"/>
  <c r="R31" i="1124"/>
  <c r="B31" i="1124" s="1"/>
  <c r="R27" i="1124"/>
  <c r="B27" i="1124" s="1"/>
  <c r="R35" i="1123"/>
  <c r="A35" i="1123" s="1"/>
  <c r="R22" i="1124"/>
  <c r="B22" i="1124" s="1"/>
  <c r="R30" i="1123"/>
  <c r="A30" i="1123" s="1"/>
  <c r="R17" i="1124"/>
  <c r="B17" i="1124" s="1"/>
  <c r="R25" i="1123"/>
  <c r="A25" i="1123" s="1"/>
  <c r="R23" i="1124"/>
  <c r="A23" i="1124" s="1"/>
  <c r="R8" i="1124"/>
  <c r="B8" i="1124" s="1"/>
  <c r="R14" i="1124"/>
  <c r="A14" i="1124" s="1"/>
  <c r="R24" i="1123"/>
  <c r="B24" i="1123" s="1"/>
  <c r="R9" i="1123"/>
  <c r="A9" i="1123" s="1"/>
  <c r="R36" i="1123"/>
  <c r="A36" i="1123" s="1"/>
  <c r="R32" i="1124"/>
  <c r="B32" i="1124" s="1"/>
  <c r="R20" i="1124"/>
  <c r="A20" i="1124" s="1"/>
  <c r="R28" i="1124"/>
  <c r="B28" i="1124" s="1"/>
  <c r="R14" i="1123"/>
  <c r="A14" i="1123" s="1"/>
  <c r="R11" i="1124"/>
  <c r="B11" i="1124" s="1"/>
  <c r="B38" i="1124"/>
  <c r="A38" i="1124"/>
  <c r="R18" i="1124"/>
  <c r="R29" i="1124"/>
  <c r="R34" i="1124"/>
  <c r="R16" i="1124"/>
  <c r="R15" i="1123"/>
  <c r="A15" i="1123" s="1"/>
  <c r="K5" i="1123"/>
  <c r="J40" i="1123" s="1"/>
  <c r="X7" i="1123"/>
  <c r="B38" i="1123"/>
  <c r="A38" i="1123"/>
  <c r="R31" i="1123"/>
  <c r="R10" i="1123"/>
  <c r="R26" i="1123"/>
  <c r="R8" i="1123"/>
  <c r="R21" i="1123"/>
  <c r="R37" i="1123"/>
  <c r="R27" i="1123"/>
  <c r="R11" i="1123"/>
  <c r="R19" i="1123"/>
  <c r="R33" i="1123"/>
  <c r="R23" i="1123"/>
  <c r="R16" i="1123"/>
  <c r="R17" i="1123"/>
  <c r="R28" i="1123"/>
  <c r="R18" i="1123"/>
  <c r="R34" i="1123"/>
  <c r="R32" i="1123"/>
  <c r="R22" i="1123"/>
  <c r="R13" i="1123"/>
  <c r="R12" i="1123"/>
  <c r="S2" i="699"/>
  <c r="X14" i="2"/>
  <c r="AC14" i="2" s="1"/>
  <c r="X18" i="2"/>
  <c r="AC18" i="2" s="1"/>
  <c r="X17" i="2"/>
  <c r="AC17" i="2" s="1"/>
  <c r="X16" i="2"/>
  <c r="Z16" i="2" s="1"/>
  <c r="X15" i="2"/>
  <c r="Z15" i="2" s="1"/>
  <c r="F19" i="2"/>
  <c r="L4" i="26"/>
  <c r="S3" i="894" a="1"/>
  <c r="S3" i="894" s="1"/>
  <c r="T19" i="2"/>
  <c r="Q17" i="2"/>
  <c r="S17" i="2" s="1"/>
  <c r="C8" i="23"/>
  <c r="D8" i="23" s="1"/>
  <c r="C5" i="23"/>
  <c r="D5" i="23" s="1"/>
  <c r="C34" i="23"/>
  <c r="D34" i="23" s="1"/>
  <c r="F34" i="23" s="1"/>
  <c r="C14" i="23"/>
  <c r="D14" i="23" s="1"/>
  <c r="C28" i="23"/>
  <c r="D28" i="23" s="1"/>
  <c r="F28" i="23" s="1"/>
  <c r="C27" i="23"/>
  <c r="D27" i="23" s="1"/>
  <c r="F27" i="23" s="1"/>
  <c r="C13" i="23"/>
  <c r="D13" i="23" s="1"/>
  <c r="C17" i="23"/>
  <c r="D17" i="23" s="1"/>
  <c r="F17" i="23" s="1"/>
  <c r="C33" i="23"/>
  <c r="D33" i="23" s="1"/>
  <c r="F33" i="23" s="1"/>
  <c r="C9" i="23"/>
  <c r="D9" i="23" s="1"/>
  <c r="G2" i="23"/>
  <c r="C23" i="23"/>
  <c r="D23" i="23" s="1"/>
  <c r="F23" i="23" s="1"/>
  <c r="C11" i="23"/>
  <c r="D11" i="23" s="1"/>
  <c r="C32" i="23"/>
  <c r="D32" i="23" s="1"/>
  <c r="F32" i="23" s="1"/>
  <c r="C10" i="23"/>
  <c r="D10" i="23" s="1"/>
  <c r="C2" i="23"/>
  <c r="D2" i="23" s="1"/>
  <c r="C3" i="23"/>
  <c r="D3" i="23" s="1"/>
  <c r="C26" i="23"/>
  <c r="D26" i="23" s="1"/>
  <c r="F26" i="23" s="1"/>
  <c r="C19" i="23"/>
  <c r="D19" i="23" s="1"/>
  <c r="F19" i="23" s="1"/>
  <c r="C24" i="23"/>
  <c r="D24" i="23" s="1"/>
  <c r="F24" i="23" s="1"/>
  <c r="C22" i="23"/>
  <c r="D22" i="23" s="1"/>
  <c r="F22" i="23" s="1"/>
  <c r="C16" i="23"/>
  <c r="D16" i="23" s="1"/>
  <c r="F16" i="23" s="1"/>
  <c r="C20" i="23"/>
  <c r="D20" i="23" s="1"/>
  <c r="F20" i="23" s="1"/>
  <c r="C6" i="23"/>
  <c r="D6" i="23" s="1"/>
  <c r="C4" i="23"/>
  <c r="D4" i="23" s="1"/>
  <c r="C18" i="23"/>
  <c r="D18" i="23" s="1"/>
  <c r="F18" i="23" s="1"/>
  <c r="C7" i="23"/>
  <c r="D7" i="23" s="1"/>
  <c r="A4" i="699"/>
  <c r="Q8" i="894"/>
  <c r="Q9" i="894" s="1"/>
  <c r="Q10" i="894" s="1"/>
  <c r="K42" i="894"/>
  <c r="S5" i="894"/>
  <c r="Q4" i="699"/>
  <c r="Q2" i="699" s="1"/>
  <c r="Q5" i="894"/>
  <c r="A4" i="894"/>
  <c r="S5" i="699"/>
  <c r="K42" i="699"/>
  <c r="L19" i="2"/>
  <c r="B7" i="26"/>
  <c r="AE7" i="699"/>
  <c r="AE7" i="894"/>
  <c r="P18" i="2"/>
  <c r="O15" i="2"/>
  <c r="R15" i="2" s="1"/>
  <c r="O18" i="2"/>
  <c r="R18" i="2" s="1"/>
  <c r="P15" i="2"/>
  <c r="O16" i="2"/>
  <c r="R16" i="2" s="1"/>
  <c r="P16" i="2"/>
  <c r="P17" i="2"/>
  <c r="P14" i="2"/>
  <c r="Q14" i="2"/>
  <c r="S14" i="2" s="1"/>
  <c r="S3" i="1125" a="1"/>
  <c r="K5" i="699" a="1"/>
  <c r="X7" i="699" a="1"/>
  <c r="E5" i="1134" l="1"/>
  <c r="E5" i="1130"/>
  <c r="E5" i="1126"/>
  <c r="E5" i="1133"/>
  <c r="E5" i="1129"/>
  <c r="E5" i="1125"/>
  <c r="E5" i="1128"/>
  <c r="E5" i="1132"/>
  <c r="E5" i="1124"/>
  <c r="E5" i="1131"/>
  <c r="E5" i="1127"/>
  <c r="E5" i="1123"/>
  <c r="B26" i="1134"/>
  <c r="A26" i="1134"/>
  <c r="B10" i="1134"/>
  <c r="A10" i="1134"/>
  <c r="B31" i="1134"/>
  <c r="A31" i="1134"/>
  <c r="B15" i="1134"/>
  <c r="A15" i="1134"/>
  <c r="B36" i="1134"/>
  <c r="A36" i="1134"/>
  <c r="A25" i="1134"/>
  <c r="B25" i="1134"/>
  <c r="A9" i="1134"/>
  <c r="B9" i="1134"/>
  <c r="B30" i="1134"/>
  <c r="A30" i="1134"/>
  <c r="B14" i="1134"/>
  <c r="A14" i="1134"/>
  <c r="B34" i="1134"/>
  <c r="A34" i="1134"/>
  <c r="B35" i="1134"/>
  <c r="A35" i="1134"/>
  <c r="B13" i="1134"/>
  <c r="A13" i="1134"/>
  <c r="B19" i="1134"/>
  <c r="A19" i="1134"/>
  <c r="B18" i="1134"/>
  <c r="A18" i="1134"/>
  <c r="B24" i="1134"/>
  <c r="A24" i="1134"/>
  <c r="B23" i="1134"/>
  <c r="A23" i="1134"/>
  <c r="B8" i="1134"/>
  <c r="A8" i="1134"/>
  <c r="T8" i="1134"/>
  <c r="B28" i="1134"/>
  <c r="A28" i="1134"/>
  <c r="B29" i="1134"/>
  <c r="A29" i="1134"/>
  <c r="B12" i="1134"/>
  <c r="A12" i="1134"/>
  <c r="B33" i="1134"/>
  <c r="A33" i="1134"/>
  <c r="B17" i="1134"/>
  <c r="A17" i="1134"/>
  <c r="B22" i="1134"/>
  <c r="A22" i="1134"/>
  <c r="B27" i="1134"/>
  <c r="A27" i="1134"/>
  <c r="B11" i="1134"/>
  <c r="A11" i="1134"/>
  <c r="B32" i="1134"/>
  <c r="A32" i="1134"/>
  <c r="B16" i="1134"/>
  <c r="A16" i="1134"/>
  <c r="B37" i="1134"/>
  <c r="A37" i="1134"/>
  <c r="B21" i="1134"/>
  <c r="A21" i="1134"/>
  <c r="A31" i="1132"/>
  <c r="A20" i="1132"/>
  <c r="A9" i="1132"/>
  <c r="A30" i="1132"/>
  <c r="A19" i="1132"/>
  <c r="B8" i="1132"/>
  <c r="B34" i="1133"/>
  <c r="A34" i="1133"/>
  <c r="B13" i="1133"/>
  <c r="A13" i="1133"/>
  <c r="B18" i="1133"/>
  <c r="A18" i="1133"/>
  <c r="A24" i="1132"/>
  <c r="B23" i="1133"/>
  <c r="A23" i="1133"/>
  <c r="B28" i="1133"/>
  <c r="A28" i="1133"/>
  <c r="B12" i="1133"/>
  <c r="A12" i="1133"/>
  <c r="B30" i="1133"/>
  <c r="A30" i="1133"/>
  <c r="B33" i="1133"/>
  <c r="A33" i="1133"/>
  <c r="B14" i="1133"/>
  <c r="A14" i="1133"/>
  <c r="B17" i="1133"/>
  <c r="A17" i="1133"/>
  <c r="B22" i="1133"/>
  <c r="A22" i="1133"/>
  <c r="B27" i="1133"/>
  <c r="A27" i="1133"/>
  <c r="B11" i="1133"/>
  <c r="A11" i="1133"/>
  <c r="B32" i="1133"/>
  <c r="A32" i="1133"/>
  <c r="B16" i="1133"/>
  <c r="A16" i="1133"/>
  <c r="B37" i="1133"/>
  <c r="A37" i="1133"/>
  <c r="B21" i="1133"/>
  <c r="A21" i="1133"/>
  <c r="B26" i="1133"/>
  <c r="A26" i="1133"/>
  <c r="B19" i="1133"/>
  <c r="A19" i="1133"/>
  <c r="B10" i="1133"/>
  <c r="A10" i="1133"/>
  <c r="B24" i="1133"/>
  <c r="A24" i="1133"/>
  <c r="B31" i="1133"/>
  <c r="A31" i="1133"/>
  <c r="B8" i="1133"/>
  <c r="A8" i="1133"/>
  <c r="B15" i="1133"/>
  <c r="A15" i="1133"/>
  <c r="B29" i="1133"/>
  <c r="A29" i="1133"/>
  <c r="B36" i="1133"/>
  <c r="A36" i="1133"/>
  <c r="B20" i="1133"/>
  <c r="A20" i="1133"/>
  <c r="A32" i="1132"/>
  <c r="A16" i="1132"/>
  <c r="A37" i="1132"/>
  <c r="A21" i="1132"/>
  <c r="A10" i="1132"/>
  <c r="A36" i="1130"/>
  <c r="A15" i="1132"/>
  <c r="B25" i="1132"/>
  <c r="A26" i="1132"/>
  <c r="A23" i="1132"/>
  <c r="A28" i="1132"/>
  <c r="A36" i="1132"/>
  <c r="A12" i="1132"/>
  <c r="A33" i="1132"/>
  <c r="A17" i="1132"/>
  <c r="A36" i="1131"/>
  <c r="A22" i="1132"/>
  <c r="A14" i="1132"/>
  <c r="A27" i="1132"/>
  <c r="A35" i="1132"/>
  <c r="A29" i="1130"/>
  <c r="A30" i="1131"/>
  <c r="A11" i="1132"/>
  <c r="B29" i="1132"/>
  <c r="A29" i="1132"/>
  <c r="B34" i="1132"/>
  <c r="A34" i="1132"/>
  <c r="B13" i="1132"/>
  <c r="A13" i="1132"/>
  <c r="B18" i="1132"/>
  <c r="A18" i="1132"/>
  <c r="A14" i="1131"/>
  <c r="A19" i="1131"/>
  <c r="A30" i="1130"/>
  <c r="A24" i="1130"/>
  <c r="B37" i="1130"/>
  <c r="B28" i="1131"/>
  <c r="A28" i="1131"/>
  <c r="B12" i="1131"/>
  <c r="A12" i="1131"/>
  <c r="B33" i="1131"/>
  <c r="A33" i="1131"/>
  <c r="B17" i="1131"/>
  <c r="A17" i="1131"/>
  <c r="B22" i="1131"/>
  <c r="A22" i="1131"/>
  <c r="B27" i="1131"/>
  <c r="A27" i="1131"/>
  <c r="B11" i="1131"/>
  <c r="A11" i="1131"/>
  <c r="B32" i="1131"/>
  <c r="A32" i="1131"/>
  <c r="B16" i="1131"/>
  <c r="A16" i="1131"/>
  <c r="B37" i="1131"/>
  <c r="A37" i="1131"/>
  <c r="B21" i="1131"/>
  <c r="A21" i="1131"/>
  <c r="B35" i="1131"/>
  <c r="A35" i="1131"/>
  <c r="B26" i="1131"/>
  <c r="A26" i="1131"/>
  <c r="B10" i="1131"/>
  <c r="A10" i="1131"/>
  <c r="B31" i="1131"/>
  <c r="A31" i="1131"/>
  <c r="B15" i="1131"/>
  <c r="A15" i="1131"/>
  <c r="B24" i="1131"/>
  <c r="A24" i="1131"/>
  <c r="B8" i="1131"/>
  <c r="A8" i="1131"/>
  <c r="B29" i="1131"/>
  <c r="A29" i="1131"/>
  <c r="B20" i="1131"/>
  <c r="A20" i="1131"/>
  <c r="A25" i="1131"/>
  <c r="B25" i="1131"/>
  <c r="A9" i="1131"/>
  <c r="B9" i="1131"/>
  <c r="B34" i="1131"/>
  <c r="A34" i="1131"/>
  <c r="B13" i="1131"/>
  <c r="A13" i="1131"/>
  <c r="B18" i="1131"/>
  <c r="A18" i="1131"/>
  <c r="B23" i="1131"/>
  <c r="A23" i="1131"/>
  <c r="A37" i="1129"/>
  <c r="A21" i="1129"/>
  <c r="A26" i="1129"/>
  <c r="A36" i="1129"/>
  <c r="B19" i="1129"/>
  <c r="B32" i="1130"/>
  <c r="A32" i="1130"/>
  <c r="B16" i="1130"/>
  <c r="A16" i="1130"/>
  <c r="B14" i="1130"/>
  <c r="A14" i="1130"/>
  <c r="B35" i="1130"/>
  <c r="A35" i="1130"/>
  <c r="B19" i="1130"/>
  <c r="A19" i="1130"/>
  <c r="B11" i="1129"/>
  <c r="B21" i="1130"/>
  <c r="A21" i="1130"/>
  <c r="A32" i="1129"/>
  <c r="B26" i="1130"/>
  <c r="A26" i="1130"/>
  <c r="B10" i="1130"/>
  <c r="A10" i="1130"/>
  <c r="B31" i="1130"/>
  <c r="A31" i="1130"/>
  <c r="B8" i="1130"/>
  <c r="A8" i="1130"/>
  <c r="B15" i="1130"/>
  <c r="A15" i="1130"/>
  <c r="B9" i="1129"/>
  <c r="B34" i="1130"/>
  <c r="A34" i="1130"/>
  <c r="B13" i="1130"/>
  <c r="A13" i="1130"/>
  <c r="B18" i="1130"/>
  <c r="A18" i="1130"/>
  <c r="B20" i="1130"/>
  <c r="A20" i="1130"/>
  <c r="A24" i="1129"/>
  <c r="B23" i="1130"/>
  <c r="A23" i="1130"/>
  <c r="A25" i="1130"/>
  <c r="B25" i="1130"/>
  <c r="B28" i="1130"/>
  <c r="A28" i="1130"/>
  <c r="A9" i="1130"/>
  <c r="B9" i="1130"/>
  <c r="A8" i="1129"/>
  <c r="B12" i="1130"/>
  <c r="A12" i="1130"/>
  <c r="B33" i="1130"/>
  <c r="A33" i="1130"/>
  <c r="B17" i="1130"/>
  <c r="A17" i="1130"/>
  <c r="B22" i="1130"/>
  <c r="A22" i="1130"/>
  <c r="B27" i="1130"/>
  <c r="A27" i="1130"/>
  <c r="B11" i="1130"/>
  <c r="A11" i="1130"/>
  <c r="A28" i="1129"/>
  <c r="A16" i="1129"/>
  <c r="A10" i="1129"/>
  <c r="A19" i="1127"/>
  <c r="A15" i="1129"/>
  <c r="A20" i="1129"/>
  <c r="B25" i="1129"/>
  <c r="A31" i="1129"/>
  <c r="A12" i="1129"/>
  <c r="A33" i="1129"/>
  <c r="A17" i="1129"/>
  <c r="A30" i="1129"/>
  <c r="B20" i="1126"/>
  <c r="A22" i="1129"/>
  <c r="A14" i="1129"/>
  <c r="A27" i="1129"/>
  <c r="A35" i="1129"/>
  <c r="A36" i="1128"/>
  <c r="B19" i="1128"/>
  <c r="B29" i="1129"/>
  <c r="A29" i="1129"/>
  <c r="B34" i="1129"/>
  <c r="A34" i="1129"/>
  <c r="B13" i="1129"/>
  <c r="A13" i="1129"/>
  <c r="B18" i="1129"/>
  <c r="A18" i="1129"/>
  <c r="B23" i="1129"/>
  <c r="A23" i="1129"/>
  <c r="A30" i="1128"/>
  <c r="A35" i="1127"/>
  <c r="A25" i="1126"/>
  <c r="A9" i="1127"/>
  <c r="A9" i="1128"/>
  <c r="B9" i="1128"/>
  <c r="B34" i="1128"/>
  <c r="A34" i="1128"/>
  <c r="B13" i="1128"/>
  <c r="A13" i="1128"/>
  <c r="B18" i="1128"/>
  <c r="A18" i="1128"/>
  <c r="B33" i="1128"/>
  <c r="A33" i="1128"/>
  <c r="B17" i="1128"/>
  <c r="A17" i="1128"/>
  <c r="B23" i="1128"/>
  <c r="A23" i="1128"/>
  <c r="B28" i="1128"/>
  <c r="A28" i="1128"/>
  <c r="B14" i="1128"/>
  <c r="A14" i="1128"/>
  <c r="B12" i="1128"/>
  <c r="A12" i="1128"/>
  <c r="B35" i="1128"/>
  <c r="A35" i="1128"/>
  <c r="B22" i="1128"/>
  <c r="A22" i="1128"/>
  <c r="B27" i="1128"/>
  <c r="A27" i="1128"/>
  <c r="B11" i="1128"/>
  <c r="A11" i="1128"/>
  <c r="B32" i="1128"/>
  <c r="A32" i="1128"/>
  <c r="B29" i="1125"/>
  <c r="B16" i="1128"/>
  <c r="A16" i="1128"/>
  <c r="B37" i="1128"/>
  <c r="A37" i="1128"/>
  <c r="B21" i="1128"/>
  <c r="A21" i="1128"/>
  <c r="B26" i="1128"/>
  <c r="A26" i="1128"/>
  <c r="B10" i="1128"/>
  <c r="A10" i="1128"/>
  <c r="B24" i="1128"/>
  <c r="A24" i="1128"/>
  <c r="A24" i="1127"/>
  <c r="B31" i="1128"/>
  <c r="A31" i="1128"/>
  <c r="B8" i="1128"/>
  <c r="A8" i="1128"/>
  <c r="B15" i="1128"/>
  <c r="A15" i="1128"/>
  <c r="B29" i="1128"/>
  <c r="A29" i="1128"/>
  <c r="A8" i="1127"/>
  <c r="A29" i="1127"/>
  <c r="B20" i="1128"/>
  <c r="A20" i="1128"/>
  <c r="A25" i="1128"/>
  <c r="B25" i="1128"/>
  <c r="A15" i="1124"/>
  <c r="A37" i="1127"/>
  <c r="B15" i="1127"/>
  <c r="A15" i="1127"/>
  <c r="B36" i="1127"/>
  <c r="A36" i="1127"/>
  <c r="B20" i="1127"/>
  <c r="A20" i="1127"/>
  <c r="A25" i="1127"/>
  <c r="B25" i="1127"/>
  <c r="B34" i="1127"/>
  <c r="A34" i="1127"/>
  <c r="B13" i="1127"/>
  <c r="A13" i="1127"/>
  <c r="B18" i="1127"/>
  <c r="A18" i="1127"/>
  <c r="B23" i="1127"/>
  <c r="A23" i="1127"/>
  <c r="A36" i="1126"/>
  <c r="B28" i="1127"/>
  <c r="A28" i="1127"/>
  <c r="A9" i="1125"/>
  <c r="B12" i="1127"/>
  <c r="A12" i="1127"/>
  <c r="B30" i="1127"/>
  <c r="A30" i="1127"/>
  <c r="B33" i="1127"/>
  <c r="A33" i="1127"/>
  <c r="B14" i="1127"/>
  <c r="A14" i="1127"/>
  <c r="B17" i="1127"/>
  <c r="A17" i="1127"/>
  <c r="B22" i="1127"/>
  <c r="A22" i="1127"/>
  <c r="B27" i="1127"/>
  <c r="A27" i="1127"/>
  <c r="B11" i="1127"/>
  <c r="A11" i="1127"/>
  <c r="B32" i="1127"/>
  <c r="A32" i="1127"/>
  <c r="A14" i="1126"/>
  <c r="B16" i="1127"/>
  <c r="A16" i="1127"/>
  <c r="A19" i="1126"/>
  <c r="A8" i="1126"/>
  <c r="A29" i="1126"/>
  <c r="B21" i="1127"/>
  <c r="A21" i="1127"/>
  <c r="B26" i="1127"/>
  <c r="A26" i="1127"/>
  <c r="B10" i="1127"/>
  <c r="A10" i="1127"/>
  <c r="B31" i="1127"/>
  <c r="A31" i="1127"/>
  <c r="B36" i="1124"/>
  <c r="A20" i="1123"/>
  <c r="B20" i="1124"/>
  <c r="A11" i="1124"/>
  <c r="A15" i="1125"/>
  <c r="A37" i="1126"/>
  <c r="A28" i="1124"/>
  <c r="A34" i="1126"/>
  <c r="B34" i="1126"/>
  <c r="B13" i="1126"/>
  <c r="A13" i="1126"/>
  <c r="A18" i="1126"/>
  <c r="B18" i="1126"/>
  <c r="B23" i="1126"/>
  <c r="A23" i="1126"/>
  <c r="B28" i="1126"/>
  <c r="A28" i="1126"/>
  <c r="B12" i="1126"/>
  <c r="A12" i="1126"/>
  <c r="B24" i="1126"/>
  <c r="A24" i="1126"/>
  <c r="B33" i="1126"/>
  <c r="A33" i="1126"/>
  <c r="B17" i="1126"/>
  <c r="A17" i="1126"/>
  <c r="B22" i="1126"/>
  <c r="A22" i="1126"/>
  <c r="B27" i="1126"/>
  <c r="A27" i="1126"/>
  <c r="B11" i="1126"/>
  <c r="A11" i="1126"/>
  <c r="B32" i="1126"/>
  <c r="A32" i="1126"/>
  <c r="B16" i="1126"/>
  <c r="A16" i="1126"/>
  <c r="A9" i="1126"/>
  <c r="B9" i="1126"/>
  <c r="B30" i="1126"/>
  <c r="A30" i="1126"/>
  <c r="A13" i="1124"/>
  <c r="B26" i="1126"/>
  <c r="A26" i="1126"/>
  <c r="B10" i="1126"/>
  <c r="A10" i="1126"/>
  <c r="B21" i="1126"/>
  <c r="A21" i="1126"/>
  <c r="B31" i="1126"/>
  <c r="A31" i="1126"/>
  <c r="B14" i="1123"/>
  <c r="B15" i="1126"/>
  <c r="A15" i="1126"/>
  <c r="B35" i="1126"/>
  <c r="A35" i="1126"/>
  <c r="A30" i="1124"/>
  <c r="A25" i="1124"/>
  <c r="S3" i="1125"/>
  <c r="B10" i="1124"/>
  <c r="B10" i="1125"/>
  <c r="A10" i="1125"/>
  <c r="A34" i="1125"/>
  <c r="B34" i="1125"/>
  <c r="B13" i="1125"/>
  <c r="A13" i="1125"/>
  <c r="B18" i="1125"/>
  <c r="A18" i="1125"/>
  <c r="B12" i="1125"/>
  <c r="A12" i="1125"/>
  <c r="B30" i="1125"/>
  <c r="A30" i="1125"/>
  <c r="B33" i="1125"/>
  <c r="A33" i="1125"/>
  <c r="B14" i="1125"/>
  <c r="A14" i="1125"/>
  <c r="B17" i="1125"/>
  <c r="A17" i="1125"/>
  <c r="B35" i="1125"/>
  <c r="A35" i="1125"/>
  <c r="B22" i="1125"/>
  <c r="A22" i="1125"/>
  <c r="B19" i="1125"/>
  <c r="A19" i="1125"/>
  <c r="B27" i="1125"/>
  <c r="A27" i="1125"/>
  <c r="B24" i="1125"/>
  <c r="A24" i="1125"/>
  <c r="B11" i="1125"/>
  <c r="A11" i="1125"/>
  <c r="A8" i="1125"/>
  <c r="B8" i="1125"/>
  <c r="B32" i="1125"/>
  <c r="A32" i="1125"/>
  <c r="A31" i="1124"/>
  <c r="B16" i="1125"/>
  <c r="A16" i="1125"/>
  <c r="A37" i="1125"/>
  <c r="B37" i="1125"/>
  <c r="A21" i="1125"/>
  <c r="B21" i="1125"/>
  <c r="B26" i="1125"/>
  <c r="A26" i="1125"/>
  <c r="B23" i="1125"/>
  <c r="A23" i="1125"/>
  <c r="B31" i="1125"/>
  <c r="A31" i="1125"/>
  <c r="B28" i="1125"/>
  <c r="A28" i="1125"/>
  <c r="B9" i="1124"/>
  <c r="A35" i="1124"/>
  <c r="B36" i="1125"/>
  <c r="A36" i="1125"/>
  <c r="B20" i="1125"/>
  <c r="A20" i="1125"/>
  <c r="A25" i="1125"/>
  <c r="B25" i="1125"/>
  <c r="B30" i="1123"/>
  <c r="A19" i="1124"/>
  <c r="A32" i="1124"/>
  <c r="B23" i="1124"/>
  <c r="A17" i="1124"/>
  <c r="B25" i="1123"/>
  <c r="B14" i="1124"/>
  <c r="A33" i="1124"/>
  <c r="A24" i="1123"/>
  <c r="A12" i="1124"/>
  <c r="A8" i="1124"/>
  <c r="A37" i="1124"/>
  <c r="A22" i="1124"/>
  <c r="A24" i="1124"/>
  <c r="A27" i="1124"/>
  <c r="B35" i="1123"/>
  <c r="B29" i="1123"/>
  <c r="B36" i="1123"/>
  <c r="B9" i="1123"/>
  <c r="A21" i="1124"/>
  <c r="A26" i="1124"/>
  <c r="B16" i="1124"/>
  <c r="A16" i="1124"/>
  <c r="B34" i="1124"/>
  <c r="A34" i="1124"/>
  <c r="B29" i="1124"/>
  <c r="A29" i="1124"/>
  <c r="B18" i="1124"/>
  <c r="A18" i="1124"/>
  <c r="B15" i="1123"/>
  <c r="B37" i="1123"/>
  <c r="A37" i="1123"/>
  <c r="B19" i="1123"/>
  <c r="A19" i="1123"/>
  <c r="A13" i="1123"/>
  <c r="B13" i="1123"/>
  <c r="B8" i="1123"/>
  <c r="A8" i="1123"/>
  <c r="B26" i="1123"/>
  <c r="A26" i="1123"/>
  <c r="B28" i="1123"/>
  <c r="A28" i="1123"/>
  <c r="A16" i="1123"/>
  <c r="B16" i="1123"/>
  <c r="B33" i="1123"/>
  <c r="A33" i="1123"/>
  <c r="A12" i="1123"/>
  <c r="B12" i="1123"/>
  <c r="A11" i="1123"/>
  <c r="B11" i="1123"/>
  <c r="A10" i="1123"/>
  <c r="B10" i="1123"/>
  <c r="B31" i="1123"/>
  <c r="A31" i="1123"/>
  <c r="B21" i="1123"/>
  <c r="A21" i="1123"/>
  <c r="B32" i="1123"/>
  <c r="A32" i="1123"/>
  <c r="A18" i="1123"/>
  <c r="B18" i="1123"/>
  <c r="B17" i="1123"/>
  <c r="A17" i="1123"/>
  <c r="B34" i="1123"/>
  <c r="A34" i="1123"/>
  <c r="A23" i="1123"/>
  <c r="B23" i="1123"/>
  <c r="B22" i="1123"/>
  <c r="A22" i="1123"/>
  <c r="B27" i="1123"/>
  <c r="A27" i="1123"/>
  <c r="S3" i="699" a="1"/>
  <c r="S3" i="699" s="1"/>
  <c r="Z18" i="2"/>
  <c r="AA18" i="2"/>
  <c r="D2" i="26"/>
  <c r="B9" i="2"/>
  <c r="AC15" i="2"/>
  <c r="AA17" i="2"/>
  <c r="Z17" i="2"/>
  <c r="S19" i="2"/>
  <c r="N2" i="2"/>
  <c r="D5" i="26"/>
  <c r="E5" i="894"/>
  <c r="D4" i="26"/>
  <c r="O2" i="2"/>
  <c r="D3" i="26"/>
  <c r="AC16" i="2"/>
  <c r="AA16" i="2"/>
  <c r="Z14" i="2"/>
  <c r="AA15" i="2"/>
  <c r="E5" i="699"/>
  <c r="AA14" i="2"/>
  <c r="I2" i="23"/>
  <c r="G3" i="23"/>
  <c r="C31" i="23"/>
  <c r="C30" i="23" s="1"/>
  <c r="H2" i="23"/>
  <c r="J2" i="23" s="1"/>
  <c r="K2" i="23"/>
  <c r="U8" i="1134" s="1"/>
  <c r="X7" i="699"/>
  <c r="K5" i="699"/>
  <c r="J40" i="699" s="1"/>
  <c r="R8" i="894"/>
  <c r="B8" i="894" s="1"/>
  <c r="R9" i="894"/>
  <c r="Q8" i="699"/>
  <c r="R8" i="699" s="1"/>
  <c r="R10" i="894"/>
  <c r="Q11" i="894"/>
  <c r="X7" i="894" a="1"/>
  <c r="K5" i="894" a="1"/>
  <c r="S3" i="1126" a="1"/>
  <c r="AJ8" i="1134" l="1"/>
  <c r="AF8" i="1134"/>
  <c r="AE8" i="1134"/>
  <c r="AD8" i="1134"/>
  <c r="AC8" i="1134"/>
  <c r="AB8" i="1134"/>
  <c r="C8" i="1134"/>
  <c r="F8" i="1134"/>
  <c r="S3" i="1126"/>
  <c r="T8" i="1123"/>
  <c r="C8" i="1123"/>
  <c r="U8" i="1123"/>
  <c r="AE8" i="1123" s="1"/>
  <c r="U19" i="2"/>
  <c r="P2" i="2"/>
  <c r="Q2" i="2" s="1"/>
  <c r="E9" i="2" s="1"/>
  <c r="D31" i="23"/>
  <c r="F31" i="23" s="1"/>
  <c r="G4" i="23"/>
  <c r="H3" i="23"/>
  <c r="U8" i="699"/>
  <c r="C29" i="23"/>
  <c r="D30" i="23"/>
  <c r="F30" i="23" s="1"/>
  <c r="X7" i="894"/>
  <c r="K5" i="894"/>
  <c r="J40" i="894" s="1"/>
  <c r="Q9" i="699"/>
  <c r="Q10" i="699" s="1"/>
  <c r="A8" i="894"/>
  <c r="T8" i="894"/>
  <c r="F8" i="894" s="1"/>
  <c r="U8" i="894"/>
  <c r="AC8" i="894" s="1"/>
  <c r="B9" i="894"/>
  <c r="C8" i="894"/>
  <c r="A9" i="894"/>
  <c r="T8" i="699"/>
  <c r="E8" i="699" s="1"/>
  <c r="A8" i="699"/>
  <c r="C8" i="699"/>
  <c r="B8" i="699"/>
  <c r="R11" i="894"/>
  <c r="Q12" i="894"/>
  <c r="A10" i="894"/>
  <c r="B10" i="894"/>
  <c r="S3" i="1127" a="1"/>
  <c r="AH8" i="1134" l="1"/>
  <c r="AI8" i="1134" s="1"/>
  <c r="AS8" i="1134"/>
  <c r="AQ8" i="1134"/>
  <c r="G8" i="1134"/>
  <c r="E8" i="1134" s="1"/>
  <c r="W8" i="1134"/>
  <c r="AO8" i="1134"/>
  <c r="AN8" i="1134"/>
  <c r="AM8" i="1134"/>
  <c r="AL8" i="1134"/>
  <c r="S3" i="1127"/>
  <c r="AF8" i="1123"/>
  <c r="AB8" i="1123"/>
  <c r="AJ8" i="1123"/>
  <c r="AN8" i="1123" s="1"/>
  <c r="AC8" i="1123"/>
  <c r="AH8" i="1123" s="1"/>
  <c r="AI8" i="1123" s="1"/>
  <c r="AD8" i="1123"/>
  <c r="E8" i="1123"/>
  <c r="F8" i="1123"/>
  <c r="AD8" i="699"/>
  <c r="AE8" i="699"/>
  <c r="M11" i="2"/>
  <c r="H4" i="23"/>
  <c r="I4" i="23" s="1"/>
  <c r="C10" i="1134" s="1"/>
  <c r="G5" i="23"/>
  <c r="AF8" i="699"/>
  <c r="AB8" i="699"/>
  <c r="AJ8" i="699"/>
  <c r="AO8" i="699" s="1"/>
  <c r="AC8" i="699"/>
  <c r="F8" i="699"/>
  <c r="G8" i="699" s="1"/>
  <c r="D29" i="23"/>
  <c r="F29" i="23" s="1"/>
  <c r="J3" i="23"/>
  <c r="K3" i="23"/>
  <c r="I3" i="23"/>
  <c r="AE8" i="894"/>
  <c r="AH8" i="894" s="1"/>
  <c r="AI8" i="894" s="1"/>
  <c r="AB8" i="894"/>
  <c r="R9" i="699"/>
  <c r="E8" i="894"/>
  <c r="AJ8" i="894"/>
  <c r="AO8" i="894" s="1"/>
  <c r="AD8" i="894"/>
  <c r="G8" i="894" s="1"/>
  <c r="AF8" i="894"/>
  <c r="R10" i="699"/>
  <c r="Q11" i="699"/>
  <c r="R12" i="894"/>
  <c r="Q13" i="894"/>
  <c r="B11" i="894"/>
  <c r="A11" i="894"/>
  <c r="S3" i="1128" a="1"/>
  <c r="AA8" i="1134" l="1"/>
  <c r="Z8" i="1134"/>
  <c r="Y8" i="1134"/>
  <c r="J8" i="1134" s="1"/>
  <c r="T9" i="1134"/>
  <c r="U9" i="1134"/>
  <c r="C9" i="1134"/>
  <c r="S3" i="1128"/>
  <c r="AS8" i="1123"/>
  <c r="AL8" i="1123"/>
  <c r="AO8" i="1123"/>
  <c r="AM8" i="1123"/>
  <c r="AQ8" i="1123"/>
  <c r="W8" i="1123"/>
  <c r="Z8" i="1123" s="1"/>
  <c r="G8" i="1123"/>
  <c r="T9" i="1123"/>
  <c r="F9" i="1123" s="1"/>
  <c r="C9" i="1123"/>
  <c r="U9" i="1123"/>
  <c r="AF9" i="1123" s="1"/>
  <c r="C10" i="1123"/>
  <c r="AH8" i="699"/>
  <c r="AI8" i="699" s="1"/>
  <c r="K4" i="23"/>
  <c r="J4" i="23"/>
  <c r="G6" i="23"/>
  <c r="H5" i="23"/>
  <c r="AN8" i="699"/>
  <c r="AM8" i="699"/>
  <c r="AL8" i="699"/>
  <c r="AS8" i="699"/>
  <c r="AQ8" i="699"/>
  <c r="W8" i="699"/>
  <c r="Y8" i="699" s="1"/>
  <c r="J8" i="699" s="1"/>
  <c r="X8" i="699" s="1"/>
  <c r="K8" i="699" s="1"/>
  <c r="C9" i="699"/>
  <c r="C9" i="894"/>
  <c r="U9" i="894"/>
  <c r="AF9" i="894" s="1"/>
  <c r="C10" i="894"/>
  <c r="T9" i="894"/>
  <c r="F9" i="894" s="1"/>
  <c r="U9" i="699"/>
  <c r="A9" i="699"/>
  <c r="T9" i="699"/>
  <c r="B9" i="699"/>
  <c r="AL8" i="894"/>
  <c r="AQ8" i="894"/>
  <c r="AM8" i="894"/>
  <c r="AS8" i="894"/>
  <c r="AN8" i="894"/>
  <c r="W8" i="894"/>
  <c r="Z8" i="894" s="1"/>
  <c r="Q12" i="699"/>
  <c r="R11" i="699"/>
  <c r="C10" i="699"/>
  <c r="A10" i="699"/>
  <c r="B10" i="699"/>
  <c r="Q14" i="894"/>
  <c r="R13" i="894"/>
  <c r="B12" i="894"/>
  <c r="A12" i="894"/>
  <c r="S3" i="1129" a="1"/>
  <c r="U10" i="1134" l="1"/>
  <c r="AJ9" i="1134"/>
  <c r="AF9" i="1134"/>
  <c r="AE9" i="1134"/>
  <c r="AD9" i="1134"/>
  <c r="AC9" i="1134"/>
  <c r="AB9" i="1134"/>
  <c r="F9" i="1134"/>
  <c r="T10" i="1134"/>
  <c r="S3" i="1129"/>
  <c r="Y8" i="1123"/>
  <c r="J8" i="1123" s="1"/>
  <c r="X8" i="1123" s="1"/>
  <c r="K8" i="1123" s="1"/>
  <c r="AA8" i="1123"/>
  <c r="AB9" i="1123"/>
  <c r="AC9" i="1123"/>
  <c r="AJ9" i="1123"/>
  <c r="AO9" i="1123" s="1"/>
  <c r="AD9" i="1123"/>
  <c r="W9" i="1123" s="1"/>
  <c r="AE9" i="1123"/>
  <c r="T10" i="1123"/>
  <c r="F10" i="1123" s="1"/>
  <c r="U10" i="1123"/>
  <c r="AJ10" i="1123" s="1"/>
  <c r="AD9" i="699"/>
  <c r="AF9" i="699"/>
  <c r="U10" i="699"/>
  <c r="U10" i="894"/>
  <c r="AD10" i="894" s="1"/>
  <c r="G10" i="894" s="1"/>
  <c r="T10" i="699"/>
  <c r="F10" i="699" s="1"/>
  <c r="T10" i="894"/>
  <c r="F10" i="894" s="1"/>
  <c r="G7" i="23"/>
  <c r="H6" i="23"/>
  <c r="I6" i="23" s="1"/>
  <c r="C12" i="1134" s="1"/>
  <c r="I5" i="23"/>
  <c r="K5" i="23"/>
  <c r="J5" i="23"/>
  <c r="Z8" i="699"/>
  <c r="AA8" i="699"/>
  <c r="AC9" i="894"/>
  <c r="AE9" i="894"/>
  <c r="AD9" i="894"/>
  <c r="G9" i="894" s="1"/>
  <c r="AB9" i="894"/>
  <c r="AJ9" i="894"/>
  <c r="AL9" i="894" s="1"/>
  <c r="AB9" i="699"/>
  <c r="AJ9" i="699"/>
  <c r="AC9" i="699"/>
  <c r="AE9" i="699"/>
  <c r="F9" i="699"/>
  <c r="AA8" i="894"/>
  <c r="Y8" i="894"/>
  <c r="J8" i="894" s="1"/>
  <c r="X8" i="894" s="1"/>
  <c r="K8" i="894" s="1"/>
  <c r="Q13" i="699"/>
  <c r="R12" i="699"/>
  <c r="B11" i="699"/>
  <c r="A11" i="699"/>
  <c r="Q15" i="894"/>
  <c r="R14" i="894"/>
  <c r="B13" i="894"/>
  <c r="A13" i="894"/>
  <c r="S3" i="1130" a="1"/>
  <c r="AH9" i="1134" l="1"/>
  <c r="AI9" i="1134" s="1"/>
  <c r="F10" i="1134"/>
  <c r="W9" i="1134"/>
  <c r="G9" i="1134"/>
  <c r="E9" i="1134" s="1"/>
  <c r="AS9" i="1134"/>
  <c r="AQ9" i="1134"/>
  <c r="U11" i="1134"/>
  <c r="C11" i="1134"/>
  <c r="AF10" i="1134"/>
  <c r="AE10" i="1134"/>
  <c r="AD10" i="1134"/>
  <c r="AC10" i="1134"/>
  <c r="AB10" i="1134"/>
  <c r="AJ10" i="1134"/>
  <c r="AO9" i="1134"/>
  <c r="AN9" i="1134"/>
  <c r="AM9" i="1134"/>
  <c r="AL9" i="1134"/>
  <c r="T11" i="1134"/>
  <c r="S3" i="1130"/>
  <c r="AF10" i="1123"/>
  <c r="AM10" i="1123" s="1"/>
  <c r="AC10" i="1123"/>
  <c r="AD10" i="1123"/>
  <c r="W10" i="1123" s="1"/>
  <c r="AE10" i="1123"/>
  <c r="G9" i="1123"/>
  <c r="E9" i="1123" s="1"/>
  <c r="AB10" i="1123"/>
  <c r="AH9" i="1123"/>
  <c r="AI9" i="1123" s="1"/>
  <c r="AS9" i="1123"/>
  <c r="AQ9" i="1123"/>
  <c r="AL9" i="1123"/>
  <c r="AN9" i="1123"/>
  <c r="AM9" i="1123"/>
  <c r="E10" i="1123"/>
  <c r="U11" i="1123"/>
  <c r="AC11" i="1123" s="1"/>
  <c r="T11" i="1123"/>
  <c r="E11" i="1123" s="1"/>
  <c r="C11" i="1123"/>
  <c r="C12" i="1123"/>
  <c r="AN10" i="1123"/>
  <c r="AL10" i="1123"/>
  <c r="G10" i="1123"/>
  <c r="AA9" i="1123"/>
  <c r="Z9" i="1123"/>
  <c r="Y9" i="1123"/>
  <c r="J9" i="1123" s="1"/>
  <c r="G9" i="699"/>
  <c r="E9" i="699" s="1"/>
  <c r="AJ10" i="699"/>
  <c r="AL10" i="699" s="1"/>
  <c r="AD10" i="699"/>
  <c r="G10" i="699" s="1"/>
  <c r="AO9" i="699"/>
  <c r="E9" i="894"/>
  <c r="AC10" i="699"/>
  <c r="AE10" i="699"/>
  <c r="AF10" i="699"/>
  <c r="AB10" i="699"/>
  <c r="AF10" i="894"/>
  <c r="AJ10" i="894"/>
  <c r="W10" i="894"/>
  <c r="AA10" i="894" s="1"/>
  <c r="AE10" i="894"/>
  <c r="AC10" i="894"/>
  <c r="AB10" i="894"/>
  <c r="C12" i="894"/>
  <c r="U11" i="699"/>
  <c r="J6" i="23"/>
  <c r="K6" i="23"/>
  <c r="U12" i="1134" s="1"/>
  <c r="I7" i="23"/>
  <c r="C13" i="1134" s="1"/>
  <c r="C11" i="699"/>
  <c r="H7" i="23"/>
  <c r="J7" i="23" s="1"/>
  <c r="G8" i="23"/>
  <c r="K7" i="23"/>
  <c r="T11" i="699"/>
  <c r="F11" i="699" s="1"/>
  <c r="G11" i="699" s="1"/>
  <c r="T11" i="894"/>
  <c r="F11" i="894" s="1"/>
  <c r="U11" i="894"/>
  <c r="C11" i="894"/>
  <c r="W9" i="894"/>
  <c r="Y9" i="894" s="1"/>
  <c r="J9" i="894" s="1"/>
  <c r="X9" i="894" s="1"/>
  <c r="K9" i="894" s="1"/>
  <c r="AN9" i="894"/>
  <c r="AH9" i="894"/>
  <c r="AI9" i="894" s="1"/>
  <c r="AQ9" i="699"/>
  <c r="AO9" i="894"/>
  <c r="AQ9" i="894"/>
  <c r="AN9" i="699"/>
  <c r="AM9" i="699"/>
  <c r="AS9" i="699"/>
  <c r="AS9" i="894"/>
  <c r="AL9" i="699"/>
  <c r="AM9" i="894"/>
  <c r="AH9" i="699"/>
  <c r="AI9" i="699" s="1"/>
  <c r="W9" i="699"/>
  <c r="Y9" i="699" s="1"/>
  <c r="B12" i="699"/>
  <c r="A12" i="699"/>
  <c r="C12" i="699"/>
  <c r="Q14" i="699"/>
  <c r="R13" i="699"/>
  <c r="Q16" i="894"/>
  <c r="R15" i="894"/>
  <c r="A14" i="894"/>
  <c r="B14" i="894"/>
  <c r="S3" i="1131" a="1"/>
  <c r="AH10" i="1134" l="1"/>
  <c r="AI10" i="1134" s="1"/>
  <c r="AS10" i="1134"/>
  <c r="AQ10" i="1134"/>
  <c r="AO10" i="1134"/>
  <c r="AN10" i="1134"/>
  <c r="AM10" i="1134"/>
  <c r="AL10" i="1134"/>
  <c r="T14" i="1134"/>
  <c r="AC11" i="1134"/>
  <c r="AB11" i="1134"/>
  <c r="AJ11" i="1134"/>
  <c r="AF11" i="1134"/>
  <c r="AE11" i="1134"/>
  <c r="AD11" i="1134"/>
  <c r="F11" i="1134"/>
  <c r="AA9" i="1134"/>
  <c r="Z9" i="1134"/>
  <c r="Y9" i="1134"/>
  <c r="J9" i="1134" s="1"/>
  <c r="AJ12" i="1134"/>
  <c r="AF12" i="1134"/>
  <c r="AE12" i="1134"/>
  <c r="AD12" i="1134"/>
  <c r="AC12" i="1134"/>
  <c r="AB12" i="1134"/>
  <c r="W10" i="1134"/>
  <c r="G10" i="1134"/>
  <c r="E10" i="1134" s="1"/>
  <c r="T12" i="1134"/>
  <c r="S3" i="1131"/>
  <c r="U13" i="1123"/>
  <c r="AF13" i="1123" s="1"/>
  <c r="AO10" i="1123"/>
  <c r="AQ10" i="1123"/>
  <c r="AH10" i="1123"/>
  <c r="AI10" i="1123" s="1"/>
  <c r="AS10" i="1123"/>
  <c r="AJ11" i="1123"/>
  <c r="AN11" i="1123" s="1"/>
  <c r="AB11" i="1123"/>
  <c r="AD11" i="1123"/>
  <c r="AF11" i="1123"/>
  <c r="AE11" i="1123"/>
  <c r="AH11" i="1123" s="1"/>
  <c r="AI11" i="1123" s="1"/>
  <c r="F11" i="1123"/>
  <c r="G11" i="1123" s="1"/>
  <c r="T12" i="1123"/>
  <c r="F12" i="1123" s="1"/>
  <c r="U12" i="1123"/>
  <c r="AE12" i="1123" s="1"/>
  <c r="T13" i="1123"/>
  <c r="X9" i="1123"/>
  <c r="K9" i="1123" s="1"/>
  <c r="AA10" i="1123"/>
  <c r="Y10" i="1123"/>
  <c r="J10" i="1123" s="1"/>
  <c r="Z10" i="1123"/>
  <c r="J9" i="699"/>
  <c r="X9" i="699" s="1"/>
  <c r="K9" i="699" s="1"/>
  <c r="AN10" i="699"/>
  <c r="AO10" i="699"/>
  <c r="AD11" i="699"/>
  <c r="T13" i="894"/>
  <c r="F13" i="894" s="1"/>
  <c r="W10" i="699"/>
  <c r="Y10" i="699" s="1"/>
  <c r="J10" i="699" s="1"/>
  <c r="AM10" i="699"/>
  <c r="E10" i="699"/>
  <c r="Y10" i="894"/>
  <c r="J10" i="894" s="1"/>
  <c r="X10" i="894" s="1"/>
  <c r="K10" i="894" s="1"/>
  <c r="AS10" i="699"/>
  <c r="AH10" i="699"/>
  <c r="AI10" i="699" s="1"/>
  <c r="AQ10" i="699"/>
  <c r="AM10" i="894"/>
  <c r="U13" i="894"/>
  <c r="AB13" i="894" s="1"/>
  <c r="AO10" i="894"/>
  <c r="AN10" i="894"/>
  <c r="E10" i="894"/>
  <c r="AL10" i="894"/>
  <c r="AH10" i="894"/>
  <c r="AI10" i="894" s="1"/>
  <c r="AS10" i="894"/>
  <c r="Z10" i="894"/>
  <c r="AQ10" i="894"/>
  <c r="C13" i="894"/>
  <c r="T12" i="894"/>
  <c r="F12" i="894" s="1"/>
  <c r="U12" i="699"/>
  <c r="AF11" i="699"/>
  <c r="AB11" i="699"/>
  <c r="AC11" i="699"/>
  <c r="AE11" i="699"/>
  <c r="G9" i="23"/>
  <c r="AJ11" i="699"/>
  <c r="AL11" i="699" s="1"/>
  <c r="H8" i="23"/>
  <c r="J8" i="23" s="1"/>
  <c r="T12" i="699"/>
  <c r="F12" i="699" s="1"/>
  <c r="U12" i="894"/>
  <c r="AF11" i="894"/>
  <c r="AD11" i="894"/>
  <c r="G11" i="894" s="1"/>
  <c r="AJ11" i="894"/>
  <c r="AC11" i="894"/>
  <c r="AE11" i="894"/>
  <c r="AB11" i="894"/>
  <c r="Z9" i="894"/>
  <c r="AA9" i="894"/>
  <c r="AA9" i="699"/>
  <c r="Z9" i="699"/>
  <c r="A13" i="699"/>
  <c r="T13" i="699"/>
  <c r="B13" i="699"/>
  <c r="U13" i="699"/>
  <c r="C13" i="699"/>
  <c r="Q15" i="699"/>
  <c r="R14" i="699"/>
  <c r="Q17" i="894"/>
  <c r="R16" i="894"/>
  <c r="A15" i="894"/>
  <c r="B15" i="894"/>
  <c r="S3" i="1132" a="1"/>
  <c r="AH11" i="1134" l="1"/>
  <c r="AI11" i="1134" s="1"/>
  <c r="F14" i="1134"/>
  <c r="AA10" i="1134"/>
  <c r="Z10" i="1134"/>
  <c r="Y10" i="1134"/>
  <c r="J10" i="1134" s="1"/>
  <c r="AS12" i="1134"/>
  <c r="AQ12" i="1134"/>
  <c r="AO12" i="1134"/>
  <c r="AN12" i="1134"/>
  <c r="AM12" i="1134"/>
  <c r="AL12" i="1134"/>
  <c r="AO11" i="1134"/>
  <c r="AN11" i="1134"/>
  <c r="AM11" i="1134"/>
  <c r="AL11" i="1134"/>
  <c r="W11" i="1134"/>
  <c r="G11" i="1134"/>
  <c r="E11" i="1134" s="1"/>
  <c r="AS11" i="1134"/>
  <c r="AQ11" i="1134"/>
  <c r="AH12" i="1134"/>
  <c r="AI12" i="1134" s="1"/>
  <c r="F12" i="1134"/>
  <c r="S3" i="1132"/>
  <c r="AE13" i="1123"/>
  <c r="AC13" i="1123"/>
  <c r="AJ13" i="1123"/>
  <c r="AN13" i="1123" s="1"/>
  <c r="AD13" i="1123"/>
  <c r="AB13" i="1123"/>
  <c r="X10" i="1123"/>
  <c r="K10" i="1123" s="1"/>
  <c r="AS11" i="1123"/>
  <c r="AL11" i="1123"/>
  <c r="W11" i="1123"/>
  <c r="Z11" i="1123" s="1"/>
  <c r="AQ11" i="1123"/>
  <c r="AM11" i="1123"/>
  <c r="AO11" i="1123"/>
  <c r="AD12" i="1123"/>
  <c r="G12" i="1123" s="1"/>
  <c r="AB12" i="1123"/>
  <c r="AJ12" i="1123"/>
  <c r="AN12" i="1123" s="1"/>
  <c r="AC12" i="1123"/>
  <c r="AH12" i="1123" s="1"/>
  <c r="AI12" i="1123" s="1"/>
  <c r="AF12" i="1123"/>
  <c r="E13" i="1123"/>
  <c r="F13" i="1123"/>
  <c r="G13" i="1123" s="1"/>
  <c r="X10" i="699"/>
  <c r="K10" i="699" s="1"/>
  <c r="AD13" i="699"/>
  <c r="AC12" i="699"/>
  <c r="AD12" i="699"/>
  <c r="G12" i="699" s="1"/>
  <c r="W11" i="699"/>
  <c r="AA11" i="699" s="1"/>
  <c r="E13" i="894"/>
  <c r="AA10" i="699"/>
  <c r="Z10" i="699"/>
  <c r="AC13" i="894"/>
  <c r="AJ13" i="894"/>
  <c r="AO13" i="894" s="1"/>
  <c r="AE13" i="894"/>
  <c r="AF13" i="894"/>
  <c r="AD13" i="894"/>
  <c r="W13" i="894" s="1"/>
  <c r="AA13" i="894" s="1"/>
  <c r="AE12" i="699"/>
  <c r="AB12" i="699"/>
  <c r="AJ12" i="699"/>
  <c r="AN12" i="699" s="1"/>
  <c r="AF12" i="699"/>
  <c r="H9" i="23"/>
  <c r="K9" i="23" s="1"/>
  <c r="G10" i="23"/>
  <c r="AM11" i="699"/>
  <c r="AQ11" i="699"/>
  <c r="AS11" i="699"/>
  <c r="I8" i="23"/>
  <c r="AO11" i="699"/>
  <c r="K8" i="23"/>
  <c r="AN11" i="699"/>
  <c r="E11" i="699"/>
  <c r="AH11" i="699"/>
  <c r="AI11" i="699" s="1"/>
  <c r="E11" i="894"/>
  <c r="AE12" i="894"/>
  <c r="AC12" i="894"/>
  <c r="AD12" i="894"/>
  <c r="AJ12" i="894"/>
  <c r="AB12" i="894"/>
  <c r="AF12" i="894"/>
  <c r="AH11" i="894"/>
  <c r="AI11" i="894" s="1"/>
  <c r="AO11" i="894"/>
  <c r="AL11" i="894"/>
  <c r="AM11" i="894"/>
  <c r="AN11" i="894"/>
  <c r="T14" i="894"/>
  <c r="F14" i="894" s="1"/>
  <c r="AS11" i="894"/>
  <c r="AQ11" i="894"/>
  <c r="W11" i="894"/>
  <c r="F13" i="699"/>
  <c r="G13" i="699" s="1"/>
  <c r="E13" i="699"/>
  <c r="T14" i="699"/>
  <c r="B14" i="699"/>
  <c r="A14" i="699"/>
  <c r="R15" i="699"/>
  <c r="Q16" i="699"/>
  <c r="AJ13" i="699"/>
  <c r="AE13" i="699"/>
  <c r="AF13" i="699"/>
  <c r="AC13" i="699"/>
  <c r="AB13" i="699"/>
  <c r="B16" i="894"/>
  <c r="A16" i="894"/>
  <c r="Q18" i="894"/>
  <c r="R17" i="894"/>
  <c r="S3" i="1133" a="1"/>
  <c r="AA11" i="1134" l="1"/>
  <c r="Z11" i="1134"/>
  <c r="Y11" i="1134"/>
  <c r="J11" i="1134" s="1"/>
  <c r="W12" i="1134"/>
  <c r="G12" i="1134"/>
  <c r="E12" i="1134" s="1"/>
  <c r="S3" i="1133"/>
  <c r="AH13" i="1123"/>
  <c r="AI13" i="1123" s="1"/>
  <c r="AO13" i="1123"/>
  <c r="AS13" i="1123"/>
  <c r="AM13" i="1123"/>
  <c r="AL13" i="1123"/>
  <c r="AQ13" i="1123"/>
  <c r="W12" i="1123"/>
  <c r="AA12" i="1123" s="1"/>
  <c r="Y11" i="1123"/>
  <c r="J11" i="1123" s="1"/>
  <c r="X11" i="1123" s="1"/>
  <c r="K11" i="1123" s="1"/>
  <c r="E12" i="1123"/>
  <c r="AA11" i="1123"/>
  <c r="AQ12" i="1123"/>
  <c r="W13" i="1123"/>
  <c r="Y13" i="1123" s="1"/>
  <c r="J13" i="1123" s="1"/>
  <c r="AO12" i="1123"/>
  <c r="AL12" i="1123"/>
  <c r="AS12" i="1123"/>
  <c r="AM12" i="1123"/>
  <c r="AH12" i="699"/>
  <c r="AI12" i="699" s="1"/>
  <c r="Y11" i="699"/>
  <c r="J11" i="699" s="1"/>
  <c r="X11" i="699" s="1"/>
  <c r="K11" i="699" s="1"/>
  <c r="Z11" i="699"/>
  <c r="C14" i="699"/>
  <c r="J9" i="23"/>
  <c r="I9" i="23"/>
  <c r="C15" i="894" s="1"/>
  <c r="AS13" i="894"/>
  <c r="H10" i="23"/>
  <c r="K10" i="23" s="1"/>
  <c r="U16" i="894" s="1"/>
  <c r="AC16" i="894" s="1"/>
  <c r="AL13" i="894"/>
  <c r="AQ13" i="894"/>
  <c r="AM13" i="894"/>
  <c r="AN13" i="894"/>
  <c r="AH13" i="894"/>
  <c r="AI13" i="894" s="1"/>
  <c r="Y13" i="894"/>
  <c r="J13" i="894" s="1"/>
  <c r="Z13" i="894"/>
  <c r="G13" i="894"/>
  <c r="G11" i="23"/>
  <c r="AO12" i="699"/>
  <c r="AM12" i="699"/>
  <c r="W12" i="699"/>
  <c r="AA12" i="699" s="1"/>
  <c r="AS12" i="699"/>
  <c r="U14" i="894"/>
  <c r="AF14" i="894" s="1"/>
  <c r="C14" i="894"/>
  <c r="E12" i="699"/>
  <c r="AQ12" i="699"/>
  <c r="AL12" i="699"/>
  <c r="U14" i="699"/>
  <c r="AH12" i="894"/>
  <c r="AI12" i="894" s="1"/>
  <c r="AQ12" i="894"/>
  <c r="AS12" i="894"/>
  <c r="AM12" i="894"/>
  <c r="AO12" i="894"/>
  <c r="AL12" i="894"/>
  <c r="AN12" i="894"/>
  <c r="G12" i="894"/>
  <c r="E12" i="894" s="1"/>
  <c r="W12" i="894"/>
  <c r="AA11" i="894"/>
  <c r="Z11" i="894"/>
  <c r="Y11" i="894"/>
  <c r="J11" i="894" s="1"/>
  <c r="X11" i="894" s="1"/>
  <c r="K11" i="894" s="1"/>
  <c r="U15" i="894"/>
  <c r="AH13" i="699"/>
  <c r="AI13" i="699" s="1"/>
  <c r="F14" i="699"/>
  <c r="Q17" i="699"/>
  <c r="R16" i="699"/>
  <c r="W13" i="699"/>
  <c r="U15" i="699"/>
  <c r="A15" i="699"/>
  <c r="B15" i="699"/>
  <c r="AS13" i="699"/>
  <c r="AQ13" i="699"/>
  <c r="AN13" i="699"/>
  <c r="AM13" i="699"/>
  <c r="AO13" i="699"/>
  <c r="AL13" i="699"/>
  <c r="B17" i="894"/>
  <c r="A17" i="894"/>
  <c r="R18" i="894"/>
  <c r="Q19" i="894"/>
  <c r="S3" i="1134" a="1"/>
  <c r="S3" i="1134" l="1"/>
  <c r="AA12" i="1134"/>
  <c r="Z12" i="1134"/>
  <c r="Y12" i="1134"/>
  <c r="J12" i="1134" s="1"/>
  <c r="Y12" i="1123"/>
  <c r="J12" i="1123" s="1"/>
  <c r="X12" i="1123" s="1"/>
  <c r="K12" i="1123" s="1"/>
  <c r="Z12" i="1123"/>
  <c r="Z13" i="1123"/>
  <c r="AA13" i="1123"/>
  <c r="AJ14" i="699"/>
  <c r="AN14" i="699" s="1"/>
  <c r="AD14" i="699"/>
  <c r="G14" i="699" s="1"/>
  <c r="AD15" i="699"/>
  <c r="T15" i="894"/>
  <c r="F15" i="894" s="1"/>
  <c r="T15" i="699"/>
  <c r="F15" i="699" s="1"/>
  <c r="H11" i="23"/>
  <c r="I11" i="23" s="1"/>
  <c r="C17" i="894" s="1"/>
  <c r="C15" i="699"/>
  <c r="J10" i="23"/>
  <c r="T16" i="699" s="1"/>
  <c r="I10" i="23"/>
  <c r="Z12" i="699"/>
  <c r="G12" i="23"/>
  <c r="Y12" i="699"/>
  <c r="J12" i="699" s="1"/>
  <c r="X12" i="699" s="1"/>
  <c r="K12" i="699" s="1"/>
  <c r="AD14" i="894"/>
  <c r="W14" i="894" s="1"/>
  <c r="AB14" i="894"/>
  <c r="AJ14" i="894"/>
  <c r="AC14" i="894"/>
  <c r="AE14" i="894"/>
  <c r="AB14" i="699"/>
  <c r="AE14" i="699"/>
  <c r="AC14" i="699"/>
  <c r="AF14" i="699"/>
  <c r="Y12" i="894"/>
  <c r="J12" i="894" s="1"/>
  <c r="X12" i="894" s="1"/>
  <c r="Z12" i="894"/>
  <c r="AA12" i="894"/>
  <c r="AF16" i="894"/>
  <c r="AB16" i="894"/>
  <c r="AJ16" i="894"/>
  <c r="AN16" i="894" s="1"/>
  <c r="AE16" i="894"/>
  <c r="AD16" i="894"/>
  <c r="G16" i="894" s="1"/>
  <c r="AB15" i="894"/>
  <c r="AJ15" i="894"/>
  <c r="AC15" i="894"/>
  <c r="AF15" i="894"/>
  <c r="AE15" i="894"/>
  <c r="AD15" i="894"/>
  <c r="G15" i="894" s="1"/>
  <c r="Y13" i="699"/>
  <c r="J13" i="699" s="1"/>
  <c r="AA13" i="699"/>
  <c r="Z13" i="699"/>
  <c r="U16" i="699"/>
  <c r="A16" i="699"/>
  <c r="B16" i="699"/>
  <c r="R17" i="699"/>
  <c r="Q18" i="699"/>
  <c r="AC15" i="699"/>
  <c r="AB15" i="699"/>
  <c r="AF15" i="699"/>
  <c r="AE15" i="699"/>
  <c r="AJ15" i="699"/>
  <c r="Q20" i="894"/>
  <c r="R19" i="894"/>
  <c r="A18" i="894"/>
  <c r="B18" i="894"/>
  <c r="G15" i="699" l="1"/>
  <c r="X13" i="1123"/>
  <c r="K13" i="1123" s="1"/>
  <c r="AL14" i="699"/>
  <c r="AD16" i="699"/>
  <c r="C16" i="894"/>
  <c r="C16" i="699"/>
  <c r="T16" i="894"/>
  <c r="F16" i="894" s="1"/>
  <c r="W16" i="894" s="1"/>
  <c r="Z16" i="894" s="1"/>
  <c r="J11" i="23"/>
  <c r="T17" i="699" s="1"/>
  <c r="K11" i="23"/>
  <c r="U17" i="894" s="1"/>
  <c r="AD17" i="894" s="1"/>
  <c r="G17" i="894" s="1"/>
  <c r="H12" i="23"/>
  <c r="I12" i="23" s="1"/>
  <c r="G13" i="23"/>
  <c r="X13" i="699"/>
  <c r="K13" i="699" s="1"/>
  <c r="AH14" i="894"/>
  <c r="AI14" i="894" s="1"/>
  <c r="AS14" i="894"/>
  <c r="AQ14" i="894"/>
  <c r="AN14" i="894"/>
  <c r="AL14" i="894"/>
  <c r="G14" i="894"/>
  <c r="E14" i="894" s="1"/>
  <c r="AM14" i="894"/>
  <c r="AO14" i="894"/>
  <c r="AS14" i="699"/>
  <c r="AH14" i="699"/>
  <c r="AI14" i="699" s="1"/>
  <c r="AM14" i="699"/>
  <c r="E14" i="699"/>
  <c r="AO14" i="699"/>
  <c r="AQ14" i="699"/>
  <c r="W14" i="699"/>
  <c r="Z14" i="699" s="1"/>
  <c r="K12" i="894"/>
  <c r="X13" i="894"/>
  <c r="K13" i="894" s="1"/>
  <c r="AO16" i="894"/>
  <c r="AL16" i="894"/>
  <c r="AM16" i="894"/>
  <c r="AS16" i="894"/>
  <c r="AQ16" i="894"/>
  <c r="Z14" i="894"/>
  <c r="Y14" i="894"/>
  <c r="J14" i="894" s="1"/>
  <c r="AA14" i="894"/>
  <c r="AH15" i="894"/>
  <c r="AI15" i="894" s="1"/>
  <c r="E15" i="894"/>
  <c r="AS15" i="894"/>
  <c r="AQ15" i="894"/>
  <c r="AO15" i="894"/>
  <c r="AN15" i="894"/>
  <c r="AL15" i="894"/>
  <c r="AM15" i="894"/>
  <c r="W15" i="894"/>
  <c r="E15" i="699"/>
  <c r="AH15" i="699"/>
  <c r="AI15" i="699" s="1"/>
  <c r="AB16" i="699"/>
  <c r="AE16" i="699"/>
  <c r="AC16" i="699"/>
  <c r="AF16" i="699"/>
  <c r="AJ16" i="699"/>
  <c r="AO15" i="699"/>
  <c r="AM15" i="699"/>
  <c r="AL15" i="699"/>
  <c r="AN15" i="699"/>
  <c r="C17" i="699"/>
  <c r="A17" i="699"/>
  <c r="B17" i="699"/>
  <c r="AS15" i="699"/>
  <c r="AQ15" i="699"/>
  <c r="F16" i="699"/>
  <c r="W15" i="699"/>
  <c r="R18" i="699"/>
  <c r="Q19" i="699"/>
  <c r="R20" i="894"/>
  <c r="Q21" i="894"/>
  <c r="B19" i="894"/>
  <c r="A19" i="894"/>
  <c r="G16" i="699" l="1"/>
  <c r="E16" i="894"/>
  <c r="T17" i="894"/>
  <c r="F17" i="894" s="1"/>
  <c r="W17" i="894" s="1"/>
  <c r="Z17" i="894" s="1"/>
  <c r="U17" i="699"/>
  <c r="AH16" i="894"/>
  <c r="AI16" i="894" s="1"/>
  <c r="K12" i="23"/>
  <c r="U18" i="894" s="1"/>
  <c r="AB18" i="894" s="1"/>
  <c r="J12" i="23"/>
  <c r="T18" i="894" s="1"/>
  <c r="F18" i="894" s="1"/>
  <c r="H13" i="23"/>
  <c r="J13" i="23" s="1"/>
  <c r="G14" i="23"/>
  <c r="AF17" i="894"/>
  <c r="AE17" i="894"/>
  <c r="AJ17" i="894"/>
  <c r="AL17" i="894" s="1"/>
  <c r="AB17" i="894"/>
  <c r="AC17" i="894"/>
  <c r="C18" i="894"/>
  <c r="AA14" i="699"/>
  <c r="Y14" i="699"/>
  <c r="J14" i="699" s="1"/>
  <c r="X14" i="699" s="1"/>
  <c r="K14" i="699" s="1"/>
  <c r="Y16" i="894"/>
  <c r="J16" i="894" s="1"/>
  <c r="X14" i="894"/>
  <c r="K14" i="894" s="1"/>
  <c r="AA16" i="894"/>
  <c r="AA15" i="894"/>
  <c r="Y15" i="894"/>
  <c r="J15" i="894" s="1"/>
  <c r="Z15" i="894"/>
  <c r="AH16" i="699"/>
  <c r="AI16" i="699" s="1"/>
  <c r="W16" i="699"/>
  <c r="Y16" i="699" s="1"/>
  <c r="J16" i="699" s="1"/>
  <c r="F17" i="699"/>
  <c r="G17" i="699" s="1"/>
  <c r="AA15" i="699"/>
  <c r="Y15" i="699"/>
  <c r="J15" i="699" s="1"/>
  <c r="Z15" i="699"/>
  <c r="AQ16" i="699"/>
  <c r="AS16" i="699"/>
  <c r="E16" i="699"/>
  <c r="R19" i="699"/>
  <c r="Q20" i="699"/>
  <c r="A18" i="699"/>
  <c r="C18" i="699"/>
  <c r="B18" i="699"/>
  <c r="AM16" i="699"/>
  <c r="AO16" i="699"/>
  <c r="AN16" i="699"/>
  <c r="AL16" i="699"/>
  <c r="R21" i="894"/>
  <c r="Q22" i="894"/>
  <c r="B20" i="894"/>
  <c r="A20" i="894"/>
  <c r="R2" i="2" a="1"/>
  <c r="AE17" i="699" l="1"/>
  <c r="AD17" i="699"/>
  <c r="T18" i="699"/>
  <c r="F18" i="699" s="1"/>
  <c r="G18" i="699" s="1"/>
  <c r="U18" i="699"/>
  <c r="AF17" i="699"/>
  <c r="AB17" i="699"/>
  <c r="AC17" i="699"/>
  <c r="AJ17" i="699"/>
  <c r="K13" i="23"/>
  <c r="U19" i="699" s="1"/>
  <c r="I13" i="23"/>
  <c r="H14" i="23"/>
  <c r="J14" i="23" s="1"/>
  <c r="G15" i="23"/>
  <c r="AA17" i="894"/>
  <c r="Y17" i="894"/>
  <c r="J17" i="894" s="1"/>
  <c r="AH17" i="894"/>
  <c r="AI17" i="894" s="1"/>
  <c r="AS17" i="894"/>
  <c r="E17" i="894"/>
  <c r="AN17" i="894"/>
  <c r="AQ17" i="894"/>
  <c r="AM17" i="894"/>
  <c r="AO17" i="894"/>
  <c r="AD18" i="894"/>
  <c r="G18" i="894" s="1"/>
  <c r="AC18" i="894"/>
  <c r="AJ18" i="894"/>
  <c r="AF18" i="894"/>
  <c r="AE18" i="894"/>
  <c r="T19" i="894"/>
  <c r="F19" i="894" s="1"/>
  <c r="X15" i="699"/>
  <c r="K15" i="699" s="1"/>
  <c r="X15" i="894"/>
  <c r="K15" i="894" s="1"/>
  <c r="AA16" i="699"/>
  <c r="R2" i="2"/>
  <c r="Z16" i="699"/>
  <c r="T19" i="699"/>
  <c r="B19" i="699"/>
  <c r="A19" i="699"/>
  <c r="Q21" i="699"/>
  <c r="R20" i="699"/>
  <c r="R22" i="894"/>
  <c r="Q23" i="894"/>
  <c r="B21" i="894"/>
  <c r="A21" i="894"/>
  <c r="AD19" i="699" l="1"/>
  <c r="AH17" i="699"/>
  <c r="AI17" i="699" s="1"/>
  <c r="AD18" i="699"/>
  <c r="C19" i="699"/>
  <c r="H15" i="23"/>
  <c r="K15" i="23" s="1"/>
  <c r="AE18" i="699"/>
  <c r="AF18" i="699"/>
  <c r="AB18" i="699"/>
  <c r="AJ18" i="699"/>
  <c r="AL18" i="699" s="1"/>
  <c r="AC18" i="699"/>
  <c r="G16" i="23"/>
  <c r="H16" i="23" s="1"/>
  <c r="J16" i="23" s="1"/>
  <c r="T22" i="894" s="1"/>
  <c r="I14" i="23"/>
  <c r="C20" i="894" s="1"/>
  <c r="C19" i="894"/>
  <c r="U19" i="894"/>
  <c r="AB19" i="894" s="1"/>
  <c r="AM17" i="699"/>
  <c r="K14" i="23"/>
  <c r="W17" i="699"/>
  <c r="AA17" i="699" s="1"/>
  <c r="AL17" i="699"/>
  <c r="AN17" i="699"/>
  <c r="AO17" i="699"/>
  <c r="AS17" i="699"/>
  <c r="AQ17" i="699"/>
  <c r="E17" i="699"/>
  <c r="AQ18" i="894"/>
  <c r="AM18" i="894"/>
  <c r="AO18" i="894"/>
  <c r="AS18" i="894"/>
  <c r="AL18" i="894"/>
  <c r="AN18" i="894"/>
  <c r="E18" i="894"/>
  <c r="AH18" i="894"/>
  <c r="AI18" i="894" s="1"/>
  <c r="W18" i="894"/>
  <c r="Z18" i="894" s="1"/>
  <c r="T20" i="894"/>
  <c r="F20" i="894" s="1"/>
  <c r="X16" i="699"/>
  <c r="K16" i="699" s="1"/>
  <c r="X16" i="894"/>
  <c r="K16" i="894" s="1"/>
  <c r="F19" i="699"/>
  <c r="AF13" i="2" a="1"/>
  <c r="AF13" i="2" s="1"/>
  <c r="AE13" i="2" a="1"/>
  <c r="AE13" i="2" s="1"/>
  <c r="E10" i="2"/>
  <c r="J9" i="2"/>
  <c r="Q22" i="699"/>
  <c r="R21" i="699"/>
  <c r="T20" i="699"/>
  <c r="B20" i="699"/>
  <c r="A20" i="699"/>
  <c r="AJ19" i="699"/>
  <c r="AE19" i="699"/>
  <c r="AF19" i="699"/>
  <c r="AB19" i="699"/>
  <c r="AC19" i="699"/>
  <c r="Q24" i="894"/>
  <c r="R23" i="894"/>
  <c r="B22" i="894"/>
  <c r="A22" i="894"/>
  <c r="G19" i="699" l="1"/>
  <c r="W18" i="699"/>
  <c r="Y18" i="699" s="1"/>
  <c r="J18" i="699" s="1"/>
  <c r="G17" i="23"/>
  <c r="U20" i="894"/>
  <c r="AF20" i="894" s="1"/>
  <c r="J15" i="23"/>
  <c r="I15" i="23"/>
  <c r="AN18" i="699"/>
  <c r="U20" i="699"/>
  <c r="AM18" i="699"/>
  <c r="E18" i="699"/>
  <c r="AS18" i="699"/>
  <c r="AQ18" i="699"/>
  <c r="AH18" i="699"/>
  <c r="AI18" i="699" s="1"/>
  <c r="AO18" i="699"/>
  <c r="AJ19" i="894"/>
  <c r="AL19" i="894" s="1"/>
  <c r="Y17" i="699"/>
  <c r="J17" i="699" s="1"/>
  <c r="X17" i="699" s="1"/>
  <c r="K17" i="699" s="1"/>
  <c r="C20" i="699"/>
  <c r="AD19" i="894"/>
  <c r="G19" i="894" s="1"/>
  <c r="AC19" i="894"/>
  <c r="AE19" i="894"/>
  <c r="AF19" i="894"/>
  <c r="Z17" i="699"/>
  <c r="Y18" i="894"/>
  <c r="J18" i="894" s="1"/>
  <c r="AA18" i="894"/>
  <c r="U21" i="894"/>
  <c r="AC21" i="894" s="1"/>
  <c r="X17" i="894"/>
  <c r="K17" i="894" s="1"/>
  <c r="H17" i="23"/>
  <c r="K17" i="23" s="1"/>
  <c r="U23" i="894" s="1"/>
  <c r="G18" i="23"/>
  <c r="I16" i="23"/>
  <c r="K16" i="23"/>
  <c r="E19" i="699"/>
  <c r="F22" i="894"/>
  <c r="AH19" i="699"/>
  <c r="AI19" i="699" s="1"/>
  <c r="AS19" i="699"/>
  <c r="AQ19" i="699"/>
  <c r="F20" i="699"/>
  <c r="B21" i="699"/>
  <c r="U21" i="699"/>
  <c r="A21" i="699"/>
  <c r="R22" i="699"/>
  <c r="Q23" i="699"/>
  <c r="AM19" i="699"/>
  <c r="AL19" i="699"/>
  <c r="AO19" i="699"/>
  <c r="AN19" i="699"/>
  <c r="W19" i="699"/>
  <c r="A23" i="894"/>
  <c r="B23" i="894"/>
  <c r="Q25" i="894"/>
  <c r="R24" i="894"/>
  <c r="AA18" i="699" l="1"/>
  <c r="Z18" i="699"/>
  <c r="AD21" i="699"/>
  <c r="AE20" i="699"/>
  <c r="AD20" i="699"/>
  <c r="G20" i="699" s="1"/>
  <c r="AC20" i="894"/>
  <c r="AE20" i="894"/>
  <c r="AD20" i="894"/>
  <c r="G20" i="894" s="1"/>
  <c r="AJ20" i="894"/>
  <c r="AL20" i="894" s="1"/>
  <c r="AB20" i="894"/>
  <c r="C21" i="894"/>
  <c r="T21" i="894"/>
  <c r="F21" i="894" s="1"/>
  <c r="C21" i="699"/>
  <c r="T21" i="699"/>
  <c r="F21" i="699" s="1"/>
  <c r="G21" i="699" s="1"/>
  <c r="AF20" i="699"/>
  <c r="AC20" i="699"/>
  <c r="AJ20" i="699"/>
  <c r="AB20" i="699"/>
  <c r="AM19" i="894"/>
  <c r="AN19" i="894"/>
  <c r="AQ19" i="894"/>
  <c r="E19" i="894"/>
  <c r="AO19" i="894"/>
  <c r="AS19" i="894"/>
  <c r="W19" i="894"/>
  <c r="Y19" i="894" s="1"/>
  <c r="J19" i="894" s="1"/>
  <c r="AH19" i="894"/>
  <c r="AI19" i="894" s="1"/>
  <c r="X18" i="699"/>
  <c r="K18" i="699" s="1"/>
  <c r="AB21" i="894"/>
  <c r="AJ21" i="894"/>
  <c r="AN21" i="894" s="1"/>
  <c r="AF21" i="894"/>
  <c r="C22" i="894"/>
  <c r="AE21" i="894"/>
  <c r="U22" i="894"/>
  <c r="AJ22" i="894" s="1"/>
  <c r="AN22" i="894" s="1"/>
  <c r="AD21" i="894"/>
  <c r="G21" i="894" s="1"/>
  <c r="X18" i="894"/>
  <c r="K18" i="894" s="1"/>
  <c r="G19" i="23"/>
  <c r="H18" i="23"/>
  <c r="J18" i="23" s="1"/>
  <c r="T24" i="894" s="1"/>
  <c r="I17" i="23"/>
  <c r="J17" i="23"/>
  <c r="AA19" i="699"/>
  <c r="Z19" i="699"/>
  <c r="Y19" i="699"/>
  <c r="J19" i="699" s="1"/>
  <c r="R23" i="699"/>
  <c r="Q24" i="699"/>
  <c r="C22" i="699"/>
  <c r="U22" i="699"/>
  <c r="T22" i="699"/>
  <c r="A22" i="699"/>
  <c r="B22" i="699"/>
  <c r="AC21" i="699"/>
  <c r="AJ21" i="699"/>
  <c r="AB21" i="699"/>
  <c r="AF21" i="699"/>
  <c r="AE21" i="699"/>
  <c r="AJ23" i="894"/>
  <c r="AB23" i="894"/>
  <c r="AE23" i="894"/>
  <c r="AD23" i="894"/>
  <c r="G23" i="894" s="1"/>
  <c r="AF23" i="894"/>
  <c r="AC23" i="894"/>
  <c r="B24" i="894"/>
  <c r="A24" i="894"/>
  <c r="Q26" i="894"/>
  <c r="R25" i="894"/>
  <c r="AH20" i="699" l="1"/>
  <c r="AI20" i="699" s="1"/>
  <c r="AD22" i="699"/>
  <c r="AO20" i="894"/>
  <c r="AQ20" i="894"/>
  <c r="AH21" i="894"/>
  <c r="AI21" i="894" s="1"/>
  <c r="E20" i="894"/>
  <c r="AS20" i="894"/>
  <c r="AM20" i="894"/>
  <c r="AH20" i="894"/>
  <c r="AI20" i="894" s="1"/>
  <c r="AN20" i="894"/>
  <c r="W20" i="894"/>
  <c r="AA20" i="894" s="1"/>
  <c r="AO20" i="699"/>
  <c r="E20" i="699"/>
  <c r="AN20" i="699"/>
  <c r="AL20" i="699"/>
  <c r="W20" i="699"/>
  <c r="AA20" i="699" s="1"/>
  <c r="AQ20" i="699"/>
  <c r="AM20" i="699"/>
  <c r="AS20" i="699"/>
  <c r="Z19" i="894"/>
  <c r="AA19" i="894"/>
  <c r="X19" i="699"/>
  <c r="K19" i="699" s="1"/>
  <c r="AS21" i="894"/>
  <c r="AL21" i="894"/>
  <c r="AO21" i="894"/>
  <c r="AM21" i="894"/>
  <c r="AQ21" i="894"/>
  <c r="AC22" i="894"/>
  <c r="AD22" i="894"/>
  <c r="G22" i="894" s="1"/>
  <c r="AL22" i="894"/>
  <c r="AF22" i="894"/>
  <c r="AO22" i="894" s="1"/>
  <c r="AB22" i="894"/>
  <c r="X19" i="894"/>
  <c r="K19" i="894" s="1"/>
  <c r="AE22" i="894"/>
  <c r="E21" i="894"/>
  <c r="W21" i="894"/>
  <c r="Y21" i="894" s="1"/>
  <c r="J21" i="894" s="1"/>
  <c r="T23" i="894"/>
  <c r="F23" i="894" s="1"/>
  <c r="W23" i="894" s="1"/>
  <c r="Z23" i="894" s="1"/>
  <c r="C23" i="894"/>
  <c r="K18" i="23"/>
  <c r="I18" i="23"/>
  <c r="H19" i="23"/>
  <c r="G20" i="23"/>
  <c r="F24" i="894"/>
  <c r="F22" i="699"/>
  <c r="G22" i="699" s="1"/>
  <c r="AS21" i="699"/>
  <c r="AQ21" i="699"/>
  <c r="Q25" i="699"/>
  <c r="R24" i="699"/>
  <c r="B23" i="699"/>
  <c r="A23" i="699"/>
  <c r="U23" i="699"/>
  <c r="T23" i="699"/>
  <c r="C23" i="699"/>
  <c r="E21" i="699"/>
  <c r="W21" i="699"/>
  <c r="AL21" i="699"/>
  <c r="AN21" i="699"/>
  <c r="AM21" i="699"/>
  <c r="AO21" i="699"/>
  <c r="AH21" i="699"/>
  <c r="AI21" i="699" s="1"/>
  <c r="AB22" i="699"/>
  <c r="AJ22" i="699"/>
  <c r="AF22" i="699"/>
  <c r="AC22" i="699"/>
  <c r="AE22" i="699"/>
  <c r="B25" i="894"/>
  <c r="A25" i="894"/>
  <c r="Q27" i="894"/>
  <c r="R26" i="894"/>
  <c r="AQ23" i="894"/>
  <c r="AS23" i="894"/>
  <c r="AN23" i="894"/>
  <c r="AM23" i="894"/>
  <c r="AO23" i="894"/>
  <c r="AL23" i="894"/>
  <c r="AD23" i="699" l="1"/>
  <c r="Z20" i="894"/>
  <c r="Y20" i="894"/>
  <c r="J20" i="894" s="1"/>
  <c r="X20" i="894" s="1"/>
  <c r="K20" i="894" s="1"/>
  <c r="Z20" i="699"/>
  <c r="Y20" i="699"/>
  <c r="J20" i="699" s="1"/>
  <c r="X20" i="699" s="1"/>
  <c r="K20" i="699" s="1"/>
  <c r="E22" i="894"/>
  <c r="AH22" i="894"/>
  <c r="AI22" i="894" s="1"/>
  <c r="W22" i="894"/>
  <c r="Y22" i="894" s="1"/>
  <c r="J22" i="894" s="1"/>
  <c r="AS22" i="894"/>
  <c r="AQ22" i="894"/>
  <c r="AA21" i="894"/>
  <c r="AM22" i="894"/>
  <c r="Z21" i="894"/>
  <c r="E23" i="894"/>
  <c r="AH23" i="894"/>
  <c r="AI23" i="894" s="1"/>
  <c r="U24" i="894"/>
  <c r="AD24" i="894" s="1"/>
  <c r="G24" i="894" s="1"/>
  <c r="C24" i="894"/>
  <c r="G21" i="23"/>
  <c r="H20" i="23"/>
  <c r="J19" i="23"/>
  <c r="K19" i="23"/>
  <c r="I19" i="23"/>
  <c r="Y23" i="894"/>
  <c r="J23" i="894" s="1"/>
  <c r="AA23" i="894"/>
  <c r="E22" i="699"/>
  <c r="AH22" i="699"/>
  <c r="AI22" i="699" s="1"/>
  <c r="AN22" i="699"/>
  <c r="AL22" i="699"/>
  <c r="AO22" i="699"/>
  <c r="AM22" i="699"/>
  <c r="Y21" i="699"/>
  <c r="J21" i="699" s="1"/>
  <c r="Z21" i="699"/>
  <c r="AA21" i="699"/>
  <c r="F23" i="699"/>
  <c r="AQ22" i="699"/>
  <c r="AS22" i="699"/>
  <c r="AF23" i="699"/>
  <c r="AE23" i="699"/>
  <c r="AJ23" i="699"/>
  <c r="AC23" i="699"/>
  <c r="AB23" i="699"/>
  <c r="R25" i="699"/>
  <c r="Q26" i="699"/>
  <c r="B24" i="699"/>
  <c r="U24" i="699"/>
  <c r="C24" i="699"/>
  <c r="T24" i="699"/>
  <c r="A24" i="699"/>
  <c r="W22" i="699"/>
  <c r="A26" i="894"/>
  <c r="B26" i="894"/>
  <c r="R27" i="894"/>
  <c r="Q28" i="894"/>
  <c r="G23" i="699" l="1"/>
  <c r="AD24" i="699"/>
  <c r="X21" i="699"/>
  <c r="K21" i="699" s="1"/>
  <c r="Z22" i="894"/>
  <c r="AA22" i="894"/>
  <c r="X21" i="894"/>
  <c r="K21" i="894" s="1"/>
  <c r="W24" i="894"/>
  <c r="AA24" i="894" s="1"/>
  <c r="AF24" i="894"/>
  <c r="AB24" i="894"/>
  <c r="AE24" i="894"/>
  <c r="AJ24" i="894"/>
  <c r="AL24" i="894" s="1"/>
  <c r="AC24" i="894"/>
  <c r="C25" i="894"/>
  <c r="U25" i="894"/>
  <c r="AB25" i="894" s="1"/>
  <c r="T25" i="894"/>
  <c r="F25" i="894" s="1"/>
  <c r="I20" i="23"/>
  <c r="J20" i="23"/>
  <c r="K20" i="23"/>
  <c r="H21" i="23"/>
  <c r="G22" i="23"/>
  <c r="AH23" i="699"/>
  <c r="AI23" i="699" s="1"/>
  <c r="F24" i="699"/>
  <c r="G24" i="699" s="1"/>
  <c r="Z22" i="699"/>
  <c r="Y22" i="699"/>
  <c r="J22" i="699" s="1"/>
  <c r="AA22" i="699"/>
  <c r="AN23" i="699"/>
  <c r="AO23" i="699"/>
  <c r="AM23" i="699"/>
  <c r="AL23" i="699"/>
  <c r="W23" i="699"/>
  <c r="Q27" i="699"/>
  <c r="R26" i="699"/>
  <c r="E23" i="699"/>
  <c r="B25" i="699"/>
  <c r="T25" i="699"/>
  <c r="U25" i="699"/>
  <c r="C25" i="699"/>
  <c r="A25" i="699"/>
  <c r="AC24" i="699"/>
  <c r="AE24" i="699"/>
  <c r="AB24" i="699"/>
  <c r="AJ24" i="699"/>
  <c r="AF24" i="699"/>
  <c r="AS23" i="699"/>
  <c r="AQ23" i="699"/>
  <c r="Q29" i="894"/>
  <c r="R28" i="894"/>
  <c r="B27" i="894"/>
  <c r="A27" i="894"/>
  <c r="AD25" i="699" l="1"/>
  <c r="X22" i="699"/>
  <c r="K22" i="699" s="1"/>
  <c r="AH24" i="894"/>
  <c r="AI24" i="894" s="1"/>
  <c r="Z24" i="894"/>
  <c r="Y24" i="894"/>
  <c r="J24" i="894" s="1"/>
  <c r="X22" i="894"/>
  <c r="K22" i="894" s="1"/>
  <c r="AS24" i="894"/>
  <c r="AM24" i="894"/>
  <c r="AN24" i="894"/>
  <c r="E24" i="894"/>
  <c r="AO24" i="894"/>
  <c r="AQ24" i="894"/>
  <c r="AF25" i="894"/>
  <c r="AD25" i="894"/>
  <c r="G25" i="894" s="1"/>
  <c r="AC25" i="894"/>
  <c r="AJ25" i="894"/>
  <c r="AE25" i="894"/>
  <c r="C26" i="894"/>
  <c r="U26" i="894"/>
  <c r="AE26" i="894" s="1"/>
  <c r="T26" i="894"/>
  <c r="F26" i="894" s="1"/>
  <c r="G23" i="23"/>
  <c r="H22" i="23"/>
  <c r="I22" i="23" s="1"/>
  <c r="I21" i="23"/>
  <c r="J21" i="23"/>
  <c r="K21" i="23"/>
  <c r="AH24" i="699"/>
  <c r="AI24" i="699" s="1"/>
  <c r="AQ24" i="699"/>
  <c r="AS24" i="699"/>
  <c r="E24" i="699"/>
  <c r="R27" i="699"/>
  <c r="Q28" i="699"/>
  <c r="U26" i="699"/>
  <c r="T26" i="699"/>
  <c r="C26" i="699"/>
  <c r="B26" i="699"/>
  <c r="A26" i="699"/>
  <c r="AE25" i="699"/>
  <c r="AF25" i="699"/>
  <c r="AB25" i="699"/>
  <c r="AC25" i="699"/>
  <c r="AJ25" i="699"/>
  <c r="F25" i="699"/>
  <c r="G25" i="699" s="1"/>
  <c r="AA23" i="699"/>
  <c r="Z23" i="699"/>
  <c r="Y23" i="699"/>
  <c r="J23" i="699" s="1"/>
  <c r="AL24" i="699"/>
  <c r="AN24" i="699"/>
  <c r="AO24" i="699"/>
  <c r="AM24" i="699"/>
  <c r="W24" i="699"/>
  <c r="B28" i="894"/>
  <c r="A28" i="894"/>
  <c r="R29" i="894"/>
  <c r="Q30" i="894"/>
  <c r="AD26" i="699" l="1"/>
  <c r="X23" i="699"/>
  <c r="K23" i="699" s="1"/>
  <c r="AB26" i="894"/>
  <c r="AQ25" i="894"/>
  <c r="X23" i="894"/>
  <c r="K23" i="894" s="1"/>
  <c r="AS25" i="894"/>
  <c r="AO25" i="894"/>
  <c r="AM25" i="894"/>
  <c r="AD26" i="894"/>
  <c r="G26" i="894" s="1"/>
  <c r="W25" i="894"/>
  <c r="Y25" i="894" s="1"/>
  <c r="J25" i="894" s="1"/>
  <c r="AH25" i="894"/>
  <c r="AI25" i="894" s="1"/>
  <c r="E25" i="894"/>
  <c r="AL25" i="894"/>
  <c r="AN25" i="894"/>
  <c r="AC26" i="894"/>
  <c r="AF26" i="894"/>
  <c r="T27" i="894"/>
  <c r="F27" i="894" s="1"/>
  <c r="C27" i="894"/>
  <c r="U27" i="894"/>
  <c r="AJ27" i="894" s="1"/>
  <c r="AN27" i="894" s="1"/>
  <c r="AJ26" i="894"/>
  <c r="AN26" i="894" s="1"/>
  <c r="C28" i="894"/>
  <c r="G24" i="23"/>
  <c r="H23" i="23"/>
  <c r="I23" i="23" s="1"/>
  <c r="K22" i="23"/>
  <c r="J22" i="23"/>
  <c r="E25" i="699"/>
  <c r="W25" i="699"/>
  <c r="AO25" i="699"/>
  <c r="AM25" i="699"/>
  <c r="AL25" i="699"/>
  <c r="AN25" i="699"/>
  <c r="AF26" i="699"/>
  <c r="AE26" i="699"/>
  <c r="AB26" i="699"/>
  <c r="AJ26" i="699"/>
  <c r="AC26" i="699"/>
  <c r="R28" i="699"/>
  <c r="Q29" i="699"/>
  <c r="F26" i="699"/>
  <c r="AS25" i="699"/>
  <c r="AQ25" i="699"/>
  <c r="T27" i="699"/>
  <c r="B27" i="699"/>
  <c r="C27" i="699"/>
  <c r="U27" i="699"/>
  <c r="A27" i="699"/>
  <c r="AA24" i="699"/>
  <c r="Z24" i="699"/>
  <c r="Y24" i="699"/>
  <c r="J24" i="699" s="1"/>
  <c r="X24" i="699" s="1"/>
  <c r="K24" i="699" s="1"/>
  <c r="AH25" i="699"/>
  <c r="AI25" i="699" s="1"/>
  <c r="R30" i="894"/>
  <c r="Q31" i="894"/>
  <c r="A29" i="894"/>
  <c r="B29" i="894"/>
  <c r="G26" i="699" l="1"/>
  <c r="AD27" i="699"/>
  <c r="C29" i="894"/>
  <c r="X24" i="894"/>
  <c r="K24" i="894" s="1"/>
  <c r="E26" i="894"/>
  <c r="AH26" i="894"/>
  <c r="AI26" i="894" s="1"/>
  <c r="AA25" i="894"/>
  <c r="AS26" i="894"/>
  <c r="W26" i="894"/>
  <c r="Z26" i="894" s="1"/>
  <c r="Z25" i="894"/>
  <c r="AC27" i="894"/>
  <c r="AE27" i="894"/>
  <c r="AQ26" i="894"/>
  <c r="AF27" i="894"/>
  <c r="AO27" i="894" s="1"/>
  <c r="AL27" i="894"/>
  <c r="AM26" i="894"/>
  <c r="AO26" i="894"/>
  <c r="AB27" i="894"/>
  <c r="AD27" i="894"/>
  <c r="G27" i="894" s="1"/>
  <c r="U28" i="894"/>
  <c r="AF28" i="894" s="1"/>
  <c r="AL26" i="894"/>
  <c r="T28" i="894"/>
  <c r="F28" i="894" s="1"/>
  <c r="K23" i="23"/>
  <c r="J23" i="23"/>
  <c r="G25" i="23"/>
  <c r="H24" i="23"/>
  <c r="E26" i="699"/>
  <c r="F27" i="699"/>
  <c r="G27" i="699" s="1"/>
  <c r="W26" i="699"/>
  <c r="Y26" i="699" s="1"/>
  <c r="J26" i="699" s="1"/>
  <c r="AN26" i="699"/>
  <c r="AL26" i="699"/>
  <c r="AM26" i="699"/>
  <c r="AO26" i="699"/>
  <c r="R29" i="699"/>
  <c r="Q30" i="699"/>
  <c r="AS26" i="699"/>
  <c r="AQ26" i="699"/>
  <c r="AA25" i="699"/>
  <c r="Y25" i="699"/>
  <c r="J25" i="699" s="1"/>
  <c r="X25" i="699" s="1"/>
  <c r="K25" i="699" s="1"/>
  <c r="Z25" i="699"/>
  <c r="A28" i="699"/>
  <c r="T28" i="699"/>
  <c r="U28" i="699"/>
  <c r="C28" i="699"/>
  <c r="B28" i="699"/>
  <c r="AJ27" i="699"/>
  <c r="AF27" i="699"/>
  <c r="AE27" i="699"/>
  <c r="AB27" i="699"/>
  <c r="AC27" i="699"/>
  <c r="AH26" i="699"/>
  <c r="AI26" i="699" s="1"/>
  <c r="Q32" i="894"/>
  <c r="R31" i="894"/>
  <c r="B30" i="894"/>
  <c r="A30" i="894"/>
  <c r="AD28" i="699" l="1"/>
  <c r="AM27" i="894"/>
  <c r="AQ27" i="894"/>
  <c r="X25" i="894"/>
  <c r="K25" i="894" s="1"/>
  <c r="AH27" i="894"/>
  <c r="AI27" i="894" s="1"/>
  <c r="E27" i="894"/>
  <c r="AA26" i="894"/>
  <c r="Y26" i="894"/>
  <c r="J26" i="894" s="1"/>
  <c r="AD28" i="894"/>
  <c r="G28" i="894" s="1"/>
  <c r="AS27" i="894"/>
  <c r="AE28" i="894"/>
  <c r="AC28" i="894"/>
  <c r="W27" i="894"/>
  <c r="Y27" i="894" s="1"/>
  <c r="J27" i="894" s="1"/>
  <c r="AB28" i="894"/>
  <c r="AJ28" i="894"/>
  <c r="AO28" i="894" s="1"/>
  <c r="T29" i="894"/>
  <c r="F29" i="894" s="1"/>
  <c r="U29" i="894"/>
  <c r="AE29" i="894" s="1"/>
  <c r="I24" i="23"/>
  <c r="J24" i="23"/>
  <c r="K24" i="23"/>
  <c r="G26" i="23"/>
  <c r="H25" i="23"/>
  <c r="Z26" i="699"/>
  <c r="F28" i="699"/>
  <c r="G28" i="699" s="1"/>
  <c r="AA26" i="699"/>
  <c r="E27" i="699"/>
  <c r="AN27" i="699"/>
  <c r="AL27" i="699"/>
  <c r="AM27" i="699"/>
  <c r="AO27" i="699"/>
  <c r="Q31" i="699"/>
  <c r="R30" i="699"/>
  <c r="AJ28" i="699"/>
  <c r="AF28" i="699"/>
  <c r="AE28" i="699"/>
  <c r="AC28" i="699"/>
  <c r="AB28" i="699"/>
  <c r="B29" i="699"/>
  <c r="C29" i="699"/>
  <c r="U29" i="699"/>
  <c r="A29" i="699"/>
  <c r="T29" i="699"/>
  <c r="AH27" i="699"/>
  <c r="AI27" i="699" s="1"/>
  <c r="W27" i="699"/>
  <c r="AQ27" i="699"/>
  <c r="AS27" i="699"/>
  <c r="X26" i="699"/>
  <c r="K26" i="699" s="1"/>
  <c r="B31" i="894"/>
  <c r="A31" i="894"/>
  <c r="R32" i="894"/>
  <c r="Q33" i="894"/>
  <c r="AD29" i="699" l="1"/>
  <c r="X26" i="894"/>
  <c r="K26" i="894" s="1"/>
  <c r="AH28" i="894"/>
  <c r="AI28" i="894" s="1"/>
  <c r="AJ29" i="894"/>
  <c r="AN29" i="894" s="1"/>
  <c r="AA27" i="894"/>
  <c r="E28" i="894"/>
  <c r="AS28" i="894"/>
  <c r="AN28" i="894"/>
  <c r="AM28" i="894"/>
  <c r="W28" i="894"/>
  <c r="Z27" i="894"/>
  <c r="AQ28" i="894"/>
  <c r="AC29" i="894"/>
  <c r="AH29" i="894" s="1"/>
  <c r="AI29" i="894" s="1"/>
  <c r="AL28" i="894"/>
  <c r="AF29" i="894"/>
  <c r="T30" i="894"/>
  <c r="F30" i="894" s="1"/>
  <c r="U30" i="894"/>
  <c r="AD30" i="894" s="1"/>
  <c r="G30" i="894" s="1"/>
  <c r="AD29" i="894"/>
  <c r="G29" i="894" s="1"/>
  <c r="C30" i="894"/>
  <c r="AB29" i="894"/>
  <c r="K25" i="23"/>
  <c r="I25" i="23"/>
  <c r="G27" i="23"/>
  <c r="H26" i="23"/>
  <c r="J25" i="23"/>
  <c r="C30" i="699"/>
  <c r="T30" i="699"/>
  <c r="U30" i="699"/>
  <c r="B30" i="699"/>
  <c r="A30" i="699"/>
  <c r="AQ28" i="699"/>
  <c r="AS28" i="699"/>
  <c r="Q32" i="699"/>
  <c r="R31" i="699"/>
  <c r="AA27" i="699"/>
  <c r="Z27" i="699"/>
  <c r="Y27" i="699"/>
  <c r="J27" i="699" s="1"/>
  <c r="X27" i="699" s="1"/>
  <c r="K27" i="699" s="1"/>
  <c r="F29" i="699"/>
  <c r="AH28" i="699"/>
  <c r="AI28" i="699" s="1"/>
  <c r="AE29" i="699"/>
  <c r="AF29" i="699"/>
  <c r="AJ29" i="699"/>
  <c r="AC29" i="699"/>
  <c r="AB29" i="699"/>
  <c r="E28" i="699"/>
  <c r="W28" i="699"/>
  <c r="AL28" i="699"/>
  <c r="AM28" i="699"/>
  <c r="AN28" i="699"/>
  <c r="AO28" i="699"/>
  <c r="B32" i="894"/>
  <c r="A32" i="894"/>
  <c r="Q34" i="894"/>
  <c r="R33" i="894"/>
  <c r="G29" i="699" l="1"/>
  <c r="AD30" i="699"/>
  <c r="E29" i="894"/>
  <c r="X27" i="894"/>
  <c r="K27" i="894" s="1"/>
  <c r="AM29" i="894"/>
  <c r="AL29" i="894"/>
  <c r="Y28" i="894"/>
  <c r="J28" i="894" s="1"/>
  <c r="Z28" i="894"/>
  <c r="AA28" i="894"/>
  <c r="AO29" i="894"/>
  <c r="AS29" i="894"/>
  <c r="W30" i="894"/>
  <c r="Y30" i="894" s="1"/>
  <c r="J30" i="894" s="1"/>
  <c r="AJ30" i="894"/>
  <c r="AL30" i="894" s="1"/>
  <c r="AQ29" i="894"/>
  <c r="AB30" i="894"/>
  <c r="AC30" i="894"/>
  <c r="AE30" i="894"/>
  <c r="AF30" i="894"/>
  <c r="T31" i="894"/>
  <c r="F31" i="894" s="1"/>
  <c r="C31" i="894"/>
  <c r="U31" i="894"/>
  <c r="AF31" i="894" s="1"/>
  <c r="W29" i="894"/>
  <c r="Z29" i="894" s="1"/>
  <c r="J26" i="23"/>
  <c r="K26" i="23"/>
  <c r="I26" i="23"/>
  <c r="G28" i="23"/>
  <c r="H27" i="23"/>
  <c r="E29" i="699"/>
  <c r="AN29" i="699"/>
  <c r="AO29" i="699"/>
  <c r="AL29" i="699"/>
  <c r="AM29" i="699"/>
  <c r="AH29" i="699"/>
  <c r="AI29" i="699" s="1"/>
  <c r="B31" i="699"/>
  <c r="C31" i="699"/>
  <c r="T31" i="699"/>
  <c r="A31" i="699"/>
  <c r="U31" i="699"/>
  <c r="AJ30" i="699"/>
  <c r="AF30" i="699"/>
  <c r="AC30" i="699"/>
  <c r="AB30" i="699"/>
  <c r="AE30" i="699"/>
  <c r="Q33" i="699"/>
  <c r="R32" i="699"/>
  <c r="F30" i="699"/>
  <c r="G30" i="699" s="1"/>
  <c r="W29" i="699"/>
  <c r="Y28" i="699"/>
  <c r="J28" i="699" s="1"/>
  <c r="X28" i="699" s="1"/>
  <c r="K28" i="699" s="1"/>
  <c r="AA28" i="699"/>
  <c r="Z28" i="699"/>
  <c r="AQ29" i="699"/>
  <c r="AS29" i="699"/>
  <c r="B33" i="894"/>
  <c r="A33" i="894"/>
  <c r="Q35" i="894"/>
  <c r="R34" i="894"/>
  <c r="AD31" i="699" l="1"/>
  <c r="X28" i="894"/>
  <c r="K28" i="894" s="1"/>
  <c r="E30" i="894"/>
  <c r="AS30" i="894"/>
  <c r="Z30" i="894"/>
  <c r="AA30" i="894"/>
  <c r="AM30" i="894"/>
  <c r="AH30" i="894"/>
  <c r="AI30" i="894" s="1"/>
  <c r="AQ30" i="894"/>
  <c r="AA29" i="894"/>
  <c r="Y29" i="894"/>
  <c r="J29" i="894" s="1"/>
  <c r="AO30" i="894"/>
  <c r="AN30" i="894"/>
  <c r="AB31" i="894"/>
  <c r="AE31" i="894"/>
  <c r="AD31" i="894"/>
  <c r="G31" i="894" s="1"/>
  <c r="C32" i="894"/>
  <c r="U32" i="894"/>
  <c r="AE32" i="894" s="1"/>
  <c r="T32" i="894"/>
  <c r="F32" i="894" s="1"/>
  <c r="AC31" i="894"/>
  <c r="AJ31" i="894"/>
  <c r="AO31" i="894" s="1"/>
  <c r="I27" i="23"/>
  <c r="K27" i="23"/>
  <c r="J27" i="23"/>
  <c r="H28" i="23"/>
  <c r="J28" i="23" s="1"/>
  <c r="G29" i="23"/>
  <c r="W30" i="699"/>
  <c r="Y30" i="699" s="1"/>
  <c r="J30" i="699" s="1"/>
  <c r="AH30" i="699"/>
  <c r="AI30" i="699" s="1"/>
  <c r="AS30" i="699"/>
  <c r="AQ30" i="699"/>
  <c r="E30" i="699"/>
  <c r="F31" i="699"/>
  <c r="G31" i="699" s="1"/>
  <c r="B32" i="699"/>
  <c r="U32" i="699"/>
  <c r="C32" i="699"/>
  <c r="A32" i="699"/>
  <c r="T32" i="699"/>
  <c r="Y29" i="699"/>
  <c r="J29" i="699" s="1"/>
  <c r="X29" i="699" s="1"/>
  <c r="K29" i="699" s="1"/>
  <c r="Z29" i="699"/>
  <c r="AA29" i="699"/>
  <c r="Q34" i="699"/>
  <c r="R33" i="699"/>
  <c r="AL30" i="699"/>
  <c r="AN30" i="699"/>
  <c r="AM30" i="699"/>
  <c r="AO30" i="699"/>
  <c r="AC31" i="699"/>
  <c r="AB31" i="699"/>
  <c r="AF31" i="699"/>
  <c r="AJ31" i="699"/>
  <c r="AE31" i="699"/>
  <c r="B34" i="894"/>
  <c r="A34" i="894"/>
  <c r="Q36" i="894"/>
  <c r="R35" i="894"/>
  <c r="AD32" i="699" l="1"/>
  <c r="T34" i="894"/>
  <c r="F34" i="894" s="1"/>
  <c r="X29" i="894"/>
  <c r="K29" i="894" s="1"/>
  <c r="AS31" i="894"/>
  <c r="AH31" i="894"/>
  <c r="AI31" i="894" s="1"/>
  <c r="AQ31" i="894"/>
  <c r="AL31" i="894"/>
  <c r="W31" i="894"/>
  <c r="AA31" i="894" s="1"/>
  <c r="E31" i="894"/>
  <c r="AN31" i="894"/>
  <c r="AM31" i="894"/>
  <c r="AB32" i="894"/>
  <c r="AC32" i="894"/>
  <c r="AH32" i="894" s="1"/>
  <c r="AI32" i="894" s="1"/>
  <c r="AD32" i="894"/>
  <c r="G32" i="894" s="1"/>
  <c r="AF32" i="894"/>
  <c r="T33" i="894"/>
  <c r="F33" i="894" s="1"/>
  <c r="U33" i="894"/>
  <c r="AC33" i="894" s="1"/>
  <c r="C33" i="894"/>
  <c r="AJ32" i="894"/>
  <c r="G30" i="23"/>
  <c r="H29" i="23"/>
  <c r="J29" i="23" s="1"/>
  <c r="T35" i="894" s="1"/>
  <c r="I28" i="23"/>
  <c r="K28" i="23"/>
  <c r="F32" i="699"/>
  <c r="G32" i="699" s="1"/>
  <c r="Z30" i="699"/>
  <c r="AA30" i="699"/>
  <c r="AH31" i="699"/>
  <c r="AI31" i="699" s="1"/>
  <c r="R34" i="699"/>
  <c r="Q35" i="699"/>
  <c r="W31" i="699"/>
  <c r="AC32" i="699"/>
  <c r="AF32" i="699"/>
  <c r="AB32" i="699"/>
  <c r="AJ32" i="699"/>
  <c r="AE32" i="699"/>
  <c r="E31" i="699"/>
  <c r="X30" i="699"/>
  <c r="K30" i="699" s="1"/>
  <c r="AO31" i="699"/>
  <c r="AN31" i="699"/>
  <c r="AL31" i="699"/>
  <c r="AM31" i="699"/>
  <c r="A33" i="699"/>
  <c r="U33" i="699"/>
  <c r="T33" i="699"/>
  <c r="C33" i="699"/>
  <c r="B33" i="699"/>
  <c r="AQ31" i="699"/>
  <c r="AS31" i="699"/>
  <c r="B35" i="894"/>
  <c r="A35" i="894"/>
  <c r="Q37" i="894"/>
  <c r="R36" i="894"/>
  <c r="AD33" i="699" l="1"/>
  <c r="X30" i="894"/>
  <c r="K30" i="894" s="1"/>
  <c r="AB33" i="894"/>
  <c r="E32" i="894"/>
  <c r="W32" i="894"/>
  <c r="Z32" i="894" s="1"/>
  <c r="Z31" i="894"/>
  <c r="Y31" i="894"/>
  <c r="J31" i="894" s="1"/>
  <c r="AE33" i="894"/>
  <c r="AH33" i="894" s="1"/>
  <c r="AI33" i="894" s="1"/>
  <c r="AF33" i="894"/>
  <c r="AJ33" i="894"/>
  <c r="AL33" i="894" s="1"/>
  <c r="U34" i="894"/>
  <c r="AJ34" i="894" s="1"/>
  <c r="AN34" i="894" s="1"/>
  <c r="C34" i="894"/>
  <c r="AM32" i="894"/>
  <c r="AL32" i="894"/>
  <c r="AN32" i="894"/>
  <c r="AQ32" i="894"/>
  <c r="AO32" i="894"/>
  <c r="AS32" i="894"/>
  <c r="AD33" i="894"/>
  <c r="G33" i="894" s="1"/>
  <c r="G31" i="23"/>
  <c r="H30" i="23"/>
  <c r="I29" i="23"/>
  <c r="K29" i="23"/>
  <c r="AH32" i="699"/>
  <c r="AI32" i="699" s="1"/>
  <c r="F33" i="699"/>
  <c r="G33" i="699" s="1"/>
  <c r="F35" i="894"/>
  <c r="E32" i="699"/>
  <c r="W32" i="699"/>
  <c r="AS32" i="699"/>
  <c r="AQ32" i="699"/>
  <c r="Y31" i="699"/>
  <c r="J31" i="699" s="1"/>
  <c r="X31" i="699" s="1"/>
  <c r="K31" i="699" s="1"/>
  <c r="AA31" i="699"/>
  <c r="Z31" i="699"/>
  <c r="R35" i="699"/>
  <c r="Q36" i="699"/>
  <c r="U34" i="699"/>
  <c r="A34" i="699"/>
  <c r="T34" i="699"/>
  <c r="B34" i="699"/>
  <c r="C34" i="699"/>
  <c r="AB33" i="699"/>
  <c r="AC33" i="699"/>
  <c r="AJ33" i="699"/>
  <c r="AE33" i="699"/>
  <c r="AF33" i="699"/>
  <c r="AO32" i="699"/>
  <c r="AM32" i="699"/>
  <c r="AL32" i="699"/>
  <c r="AN32" i="699"/>
  <c r="A36" i="894"/>
  <c r="B36" i="894"/>
  <c r="Q38" i="894"/>
  <c r="R38" i="894" s="1"/>
  <c r="R37" i="894"/>
  <c r="AD34" i="699" l="1"/>
  <c r="X31" i="894"/>
  <c r="K31" i="894" s="1"/>
  <c r="E33" i="894"/>
  <c r="AS33" i="894"/>
  <c r="AO33" i="894"/>
  <c r="AE34" i="894"/>
  <c r="AL34" i="894"/>
  <c r="AB34" i="894"/>
  <c r="AA32" i="894"/>
  <c r="Y32" i="894"/>
  <c r="J32" i="894" s="1"/>
  <c r="AN33" i="894"/>
  <c r="AM33" i="894"/>
  <c r="AQ33" i="894"/>
  <c r="AD34" i="894"/>
  <c r="G34" i="894" s="1"/>
  <c r="AC34" i="894"/>
  <c r="U35" i="894"/>
  <c r="AC35" i="894" s="1"/>
  <c r="C35" i="894"/>
  <c r="AF34" i="894"/>
  <c r="W33" i="894"/>
  <c r="AA33" i="894" s="1"/>
  <c r="J30" i="23"/>
  <c r="K30" i="23"/>
  <c r="I30" i="23"/>
  <c r="G32" i="23"/>
  <c r="H31" i="23"/>
  <c r="E33" i="699"/>
  <c r="AH33" i="699"/>
  <c r="AI33" i="699" s="1"/>
  <c r="Q37" i="699"/>
  <c r="R36" i="699"/>
  <c r="U35" i="699"/>
  <c r="A35" i="699"/>
  <c r="T35" i="699"/>
  <c r="B35" i="699"/>
  <c r="C35" i="699"/>
  <c r="AM33" i="699"/>
  <c r="AO33" i="699"/>
  <c r="AL33" i="699"/>
  <c r="AN33" i="699"/>
  <c r="F34" i="699"/>
  <c r="G34" i="699" s="1"/>
  <c r="AQ33" i="699"/>
  <c r="AS33" i="699"/>
  <c r="Z32" i="699"/>
  <c r="Y32" i="699"/>
  <c r="J32" i="699" s="1"/>
  <c r="X32" i="699" s="1"/>
  <c r="K32" i="699" s="1"/>
  <c r="AA32" i="699"/>
  <c r="AJ34" i="699"/>
  <c r="AE34" i="699"/>
  <c r="AF34" i="699"/>
  <c r="AB34" i="699"/>
  <c r="AC34" i="699"/>
  <c r="W33" i="699"/>
  <c r="B38" i="894"/>
  <c r="A38" i="894"/>
  <c r="B37" i="894"/>
  <c r="A37" i="894"/>
  <c r="AD35" i="699" l="1"/>
  <c r="X32" i="894"/>
  <c r="K32" i="894" s="1"/>
  <c r="AH34" i="894"/>
  <c r="AI34" i="894" s="1"/>
  <c r="AQ34" i="894"/>
  <c r="AJ35" i="894"/>
  <c r="AL35" i="894" s="1"/>
  <c r="AB35" i="894"/>
  <c r="E34" i="894"/>
  <c r="AD35" i="894"/>
  <c r="G35" i="894" s="1"/>
  <c r="AE35" i="894"/>
  <c r="AM34" i="894"/>
  <c r="W34" i="894"/>
  <c r="AA34" i="894" s="1"/>
  <c r="AO34" i="894"/>
  <c r="AS34" i="894"/>
  <c r="Y33" i="894"/>
  <c r="J33" i="894" s="1"/>
  <c r="X33" i="894" s="1"/>
  <c r="K33" i="894" s="1"/>
  <c r="Z33" i="894"/>
  <c r="AF35" i="894"/>
  <c r="C36" i="894"/>
  <c r="U36" i="894"/>
  <c r="AC36" i="894" s="1"/>
  <c r="T36" i="894"/>
  <c r="F36" i="894" s="1"/>
  <c r="K31" i="23"/>
  <c r="J31" i="23"/>
  <c r="I31" i="23"/>
  <c r="H32" i="23"/>
  <c r="G33" i="23"/>
  <c r="F35" i="699"/>
  <c r="G35" i="699" s="1"/>
  <c r="AL34" i="699"/>
  <c r="AN34" i="699"/>
  <c r="AO34" i="699"/>
  <c r="AM34" i="699"/>
  <c r="Z33" i="699"/>
  <c r="Y33" i="699"/>
  <c r="J33" i="699" s="1"/>
  <c r="X33" i="699" s="1"/>
  <c r="K33" i="699" s="1"/>
  <c r="AA33" i="699"/>
  <c r="AB35" i="699"/>
  <c r="AE35" i="699"/>
  <c r="AF35" i="699"/>
  <c r="AJ35" i="699"/>
  <c r="AC35" i="699"/>
  <c r="E34" i="699"/>
  <c r="AH34" i="699"/>
  <c r="AI34" i="699" s="1"/>
  <c r="AQ34" i="699"/>
  <c r="AS34" i="699"/>
  <c r="B36" i="699"/>
  <c r="C36" i="699"/>
  <c r="T36" i="699"/>
  <c r="A36" i="699"/>
  <c r="U36" i="699"/>
  <c r="W34" i="699"/>
  <c r="Q38" i="699"/>
  <c r="R38" i="699" s="1"/>
  <c r="R37" i="699"/>
  <c r="AD36" i="699" l="1"/>
  <c r="E35" i="894"/>
  <c r="AM35" i="894"/>
  <c r="Z34" i="894"/>
  <c r="Y34" i="894"/>
  <c r="J34" i="894" s="1"/>
  <c r="X34" i="894" s="1"/>
  <c r="K34" i="894" s="1"/>
  <c r="AN35" i="894"/>
  <c r="AQ35" i="894"/>
  <c r="AS35" i="894"/>
  <c r="AO35" i="894"/>
  <c r="W35" i="894"/>
  <c r="AA35" i="894" s="1"/>
  <c r="AH35" i="894"/>
  <c r="AI35" i="894" s="1"/>
  <c r="AF36" i="894"/>
  <c r="AE36" i="894"/>
  <c r="AH36" i="894" s="1"/>
  <c r="AI36" i="894" s="1"/>
  <c r="C37" i="894"/>
  <c r="T37" i="894"/>
  <c r="F37" i="894" s="1"/>
  <c r="U37" i="894"/>
  <c r="AC37" i="894" s="1"/>
  <c r="AJ36" i="894"/>
  <c r="AD36" i="894"/>
  <c r="W36" i="894" s="1"/>
  <c r="Y36" i="894" s="1"/>
  <c r="J36" i="894" s="1"/>
  <c r="AB36" i="894"/>
  <c r="G34" i="23"/>
  <c r="H33" i="23"/>
  <c r="I32" i="23"/>
  <c r="J32" i="23"/>
  <c r="K32" i="23"/>
  <c r="U38" i="894" s="1"/>
  <c r="F36" i="699"/>
  <c r="G36" i="699" s="1"/>
  <c r="E35" i="699"/>
  <c r="AH35" i="699"/>
  <c r="AI35" i="699" s="1"/>
  <c r="AJ36" i="699"/>
  <c r="AF36" i="699"/>
  <c r="AE36" i="699"/>
  <c r="AB36" i="699"/>
  <c r="AC36" i="699"/>
  <c r="Y34" i="699"/>
  <c r="J34" i="699" s="1"/>
  <c r="X34" i="699" s="1"/>
  <c r="K34" i="699" s="1"/>
  <c r="AA34" i="699"/>
  <c r="Z34" i="699"/>
  <c r="AM35" i="699"/>
  <c r="AL35" i="699"/>
  <c r="AN35" i="699"/>
  <c r="AO35" i="699"/>
  <c r="A37" i="699"/>
  <c r="C37" i="699"/>
  <c r="U37" i="699"/>
  <c r="T37" i="699"/>
  <c r="B37" i="699"/>
  <c r="AQ35" i="699"/>
  <c r="AS35" i="699"/>
  <c r="B38" i="699"/>
  <c r="A38" i="699"/>
  <c r="W35" i="699"/>
  <c r="AD37" i="699" l="1"/>
  <c r="AM36" i="894"/>
  <c r="U38" i="699"/>
  <c r="Y35" i="894"/>
  <c r="J35" i="894" s="1"/>
  <c r="X35" i="894" s="1"/>
  <c r="K35" i="894" s="1"/>
  <c r="Z35" i="894"/>
  <c r="AO36" i="894"/>
  <c r="AN36" i="894"/>
  <c r="Z36" i="894"/>
  <c r="G36" i="894"/>
  <c r="E36" i="894" s="1"/>
  <c r="AE37" i="894"/>
  <c r="AH37" i="894" s="1"/>
  <c r="AI37" i="894" s="1"/>
  <c r="AA36" i="894"/>
  <c r="AJ37" i="894"/>
  <c r="AQ36" i="894"/>
  <c r="C38" i="894"/>
  <c r="AL36" i="894"/>
  <c r="AS36" i="894"/>
  <c r="AD37" i="894"/>
  <c r="G37" i="894" s="1"/>
  <c r="AB37" i="894"/>
  <c r="AF37" i="894"/>
  <c r="T38" i="894"/>
  <c r="F38" i="894" s="1"/>
  <c r="C38" i="699"/>
  <c r="T38" i="699"/>
  <c r="F38" i="699" s="1"/>
  <c r="G38" i="699" s="1"/>
  <c r="AJ38" i="894"/>
  <c r="AD38" i="894"/>
  <c r="G38" i="894" s="1"/>
  <c r="AC38" i="894"/>
  <c r="AB38" i="894"/>
  <c r="AF38" i="894"/>
  <c r="AE38" i="894"/>
  <c r="K33" i="23"/>
  <c r="I33" i="23"/>
  <c r="J33" i="23"/>
  <c r="G35" i="23"/>
  <c r="H34" i="23"/>
  <c r="AH36" i="699"/>
  <c r="AI36" i="699" s="1"/>
  <c r="AS36" i="699"/>
  <c r="AQ36" i="699"/>
  <c r="AE37" i="699"/>
  <c r="AJ37" i="699"/>
  <c r="AC37" i="699"/>
  <c r="AF37" i="699"/>
  <c r="AB37" i="699"/>
  <c r="E36" i="699"/>
  <c r="W36" i="699"/>
  <c r="F37" i="699"/>
  <c r="G37" i="699" s="1"/>
  <c r="Z35" i="699"/>
  <c r="AA35" i="699"/>
  <c r="Y35" i="699"/>
  <c r="J35" i="699" s="1"/>
  <c r="X35" i="699" s="1"/>
  <c r="K35" i="699" s="1"/>
  <c r="AO36" i="699"/>
  <c r="AM36" i="699"/>
  <c r="AN36" i="699"/>
  <c r="AL36" i="699"/>
  <c r="AF38" i="699" l="1"/>
  <c r="AD38" i="699"/>
  <c r="B39" i="699"/>
  <c r="B39" i="894"/>
  <c r="E37" i="894"/>
  <c r="AM37" i="894"/>
  <c r="AB38" i="699"/>
  <c r="AJ38" i="699"/>
  <c r="AC38" i="699"/>
  <c r="AE38" i="699"/>
  <c r="X36" i="894"/>
  <c r="K36" i="894" s="1"/>
  <c r="AS37" i="894"/>
  <c r="AL37" i="894"/>
  <c r="AN37" i="894"/>
  <c r="AO37" i="894"/>
  <c r="AQ37" i="894"/>
  <c r="W37" i="894"/>
  <c r="E38" i="894"/>
  <c r="W38" i="894"/>
  <c r="AH38" i="894"/>
  <c r="AI38" i="894" s="1"/>
  <c r="AQ38" i="894"/>
  <c r="AS38" i="894"/>
  <c r="J34" i="23"/>
  <c r="I34" i="23"/>
  <c r="K34" i="23"/>
  <c r="H35" i="23"/>
  <c r="G36" i="23"/>
  <c r="AN38" i="894"/>
  <c r="AO38" i="894"/>
  <c r="AL38" i="894"/>
  <c r="AM38" i="894"/>
  <c r="E37" i="699"/>
  <c r="W37" i="699"/>
  <c r="AA37" i="699" s="1"/>
  <c r="AN37" i="699"/>
  <c r="AL37" i="699"/>
  <c r="AO37" i="699"/>
  <c r="AM37" i="699"/>
  <c r="AH37" i="699"/>
  <c r="AI37" i="699" s="1"/>
  <c r="AQ37" i="699"/>
  <c r="AS37" i="699"/>
  <c r="AA36" i="699"/>
  <c r="Y36" i="699"/>
  <c r="J36" i="699" s="1"/>
  <c r="X36" i="699" s="1"/>
  <c r="K36" i="699" s="1"/>
  <c r="Z36" i="699"/>
  <c r="AM38" i="699" l="1"/>
  <c r="AL38" i="699"/>
  <c r="E38" i="699"/>
  <c r="W38" i="699"/>
  <c r="Z38" i="699" s="1"/>
  <c r="AN38" i="699"/>
  <c r="AQ38" i="699"/>
  <c r="AO38" i="699"/>
  <c r="AH38" i="699"/>
  <c r="AI38" i="699" s="1"/>
  <c r="AS38" i="699"/>
  <c r="AA37" i="894"/>
  <c r="Z37" i="894"/>
  <c r="Y37" i="894"/>
  <c r="J37" i="894" s="1"/>
  <c r="X37" i="894" s="1"/>
  <c r="K37" i="894" s="1"/>
  <c r="Y38" i="894"/>
  <c r="J38" i="894" s="1"/>
  <c r="Z38" i="894"/>
  <c r="AA38" i="894"/>
  <c r="H36" i="23"/>
  <c r="I36" i="23" s="1"/>
  <c r="G37" i="23"/>
  <c r="I35" i="23"/>
  <c r="K35" i="23"/>
  <c r="J35" i="23"/>
  <c r="Z37" i="699"/>
  <c r="Y37" i="699"/>
  <c r="J37" i="699" s="1"/>
  <c r="X37" i="699" s="1"/>
  <c r="K37" i="699" s="1"/>
  <c r="AA38" i="699" l="1"/>
  <c r="Y38" i="699"/>
  <c r="J38" i="699" s="1"/>
  <c r="X38" i="699" s="1"/>
  <c r="K38" i="699" s="1"/>
  <c r="X38" i="894"/>
  <c r="K38" i="894" s="1"/>
  <c r="J39" i="894"/>
  <c r="J41" i="894" s="1"/>
  <c r="G38" i="23"/>
  <c r="H37" i="23"/>
  <c r="K36" i="23"/>
  <c r="J36" i="23"/>
  <c r="J39" i="699" l="1"/>
  <c r="J41" i="699" s="1"/>
  <c r="J42" i="699" s="1"/>
  <c r="J42" i="894"/>
  <c r="Q41" i="894"/>
  <c r="J37" i="23"/>
  <c r="I37" i="23"/>
  <c r="K37" i="23"/>
  <c r="H38" i="23"/>
  <c r="G39" i="23"/>
  <c r="Q41" i="699" l="1"/>
  <c r="H39" i="23"/>
  <c r="G40" i="23"/>
  <c r="J38" i="23"/>
  <c r="I38" i="23"/>
  <c r="K38" i="23"/>
  <c r="G41" i="23" l="1"/>
  <c r="H40" i="23"/>
  <c r="I39" i="23"/>
  <c r="J39" i="23"/>
  <c r="K39" i="23"/>
  <c r="I40" i="23" l="1"/>
  <c r="J40" i="23"/>
  <c r="K40" i="23"/>
  <c r="H41" i="23"/>
  <c r="G42" i="23"/>
  <c r="G43" i="23" l="1"/>
  <c r="H42" i="23"/>
  <c r="J41" i="23"/>
  <c r="I41" i="23"/>
  <c r="K41" i="23"/>
  <c r="K42" i="23" l="1"/>
  <c r="J42" i="23"/>
  <c r="I42" i="23"/>
  <c r="H43" i="23"/>
  <c r="G44" i="23"/>
  <c r="H44" i="23" l="1"/>
  <c r="I44" i="23" s="1"/>
  <c r="G45" i="23"/>
  <c r="I43" i="23"/>
  <c r="K43" i="23"/>
  <c r="J43" i="23"/>
  <c r="G46" i="23" l="1"/>
  <c r="H45" i="23"/>
  <c r="J44" i="23"/>
  <c r="K44" i="23"/>
  <c r="J45" i="23" l="1"/>
  <c r="K45" i="23"/>
  <c r="G47" i="23"/>
  <c r="I46" i="23"/>
  <c r="H46" i="23"/>
  <c r="J46" i="23" s="1"/>
  <c r="K46" i="23"/>
  <c r="I45" i="23"/>
  <c r="H47" i="23" l="1"/>
  <c r="G48" i="23"/>
  <c r="H48" i="23" l="1"/>
  <c r="G49" i="23"/>
  <c r="I47" i="23"/>
  <c r="K47" i="23"/>
  <c r="J47" i="23"/>
  <c r="G50" i="23" l="1"/>
  <c r="H49" i="23"/>
  <c r="J49" i="23" s="1"/>
  <c r="J48" i="23"/>
  <c r="I48" i="23"/>
  <c r="K48" i="23"/>
  <c r="K49" i="23" l="1"/>
  <c r="I49" i="23"/>
  <c r="G51" i="23"/>
  <c r="H50" i="23"/>
  <c r="K50" i="23" l="1"/>
  <c r="J50" i="23"/>
  <c r="I50" i="23"/>
  <c r="G52" i="23"/>
  <c r="H51" i="23"/>
  <c r="I51" i="23" l="1"/>
  <c r="K51" i="23"/>
  <c r="J51" i="23"/>
  <c r="H52" i="23"/>
  <c r="G53" i="23"/>
  <c r="J52" i="23" l="1"/>
  <c r="K52" i="23"/>
  <c r="I52" i="23"/>
  <c r="H53" i="23"/>
  <c r="G54" i="23"/>
  <c r="I53" i="23" l="1"/>
  <c r="K53" i="23"/>
  <c r="J53" i="23"/>
  <c r="H54" i="23"/>
  <c r="K54" i="23" s="1"/>
  <c r="G55" i="23"/>
  <c r="J54" i="23" l="1"/>
  <c r="I54" i="23"/>
  <c r="G56" i="23"/>
  <c r="H55" i="23"/>
  <c r="K55" i="23" l="1"/>
  <c r="I55" i="23"/>
  <c r="J55" i="23"/>
  <c r="G57" i="23"/>
  <c r="H56" i="23"/>
  <c r="I56" i="23" l="1"/>
  <c r="K56" i="23"/>
  <c r="J56" i="23"/>
  <c r="G58" i="23"/>
  <c r="H57" i="23"/>
  <c r="K57" i="23" l="1"/>
  <c r="J57" i="23"/>
  <c r="I57" i="23"/>
  <c r="H58" i="23"/>
  <c r="G59" i="23"/>
  <c r="K58" i="23" l="1"/>
  <c r="I58" i="23"/>
  <c r="J58" i="23"/>
  <c r="G60" i="23"/>
  <c r="H59" i="23"/>
  <c r="J59" i="23" l="1"/>
  <c r="I59" i="23"/>
  <c r="K59" i="23"/>
  <c r="H60" i="23"/>
  <c r="G61" i="23"/>
  <c r="H61" i="23" l="1"/>
  <c r="I61" i="23" s="1"/>
  <c r="G62" i="23"/>
  <c r="J60" i="23"/>
  <c r="I60" i="23"/>
  <c r="K60" i="23"/>
  <c r="H62" i="23" l="1"/>
  <c r="G63" i="23"/>
  <c r="K61" i="23"/>
  <c r="J61" i="23"/>
  <c r="G64" i="23" l="1"/>
  <c r="H63" i="23"/>
  <c r="J62" i="23"/>
  <c r="K62" i="23"/>
  <c r="I62" i="23"/>
  <c r="J63" i="23" l="1"/>
  <c r="I63" i="23"/>
  <c r="K63" i="23"/>
  <c r="H64" i="23"/>
  <c r="G65" i="23"/>
  <c r="K64" i="23" l="1"/>
  <c r="J64" i="23"/>
  <c r="I64" i="23"/>
  <c r="G66" i="23"/>
  <c r="H65" i="23"/>
  <c r="J65" i="23" l="1"/>
  <c r="K65" i="23"/>
  <c r="I65" i="23"/>
  <c r="H66" i="23"/>
  <c r="G67" i="23"/>
  <c r="J66" i="23" l="1"/>
  <c r="I66" i="23"/>
  <c r="K66" i="23"/>
  <c r="H67" i="23"/>
  <c r="G68" i="23"/>
  <c r="H68" i="23" l="1"/>
  <c r="J68" i="23" s="1"/>
  <c r="G69" i="23"/>
  <c r="K67" i="23"/>
  <c r="J67" i="23"/>
  <c r="I67" i="23"/>
  <c r="G70" i="23" l="1"/>
  <c r="H69" i="23"/>
  <c r="K68" i="23"/>
  <c r="I68" i="23"/>
  <c r="J69" i="23" l="1"/>
  <c r="K69" i="23"/>
  <c r="I69" i="23"/>
  <c r="H70" i="23"/>
  <c r="G71" i="23"/>
  <c r="K70" i="23" l="1"/>
  <c r="J70" i="23"/>
  <c r="I70" i="23"/>
  <c r="G72" i="23"/>
  <c r="H71" i="23"/>
  <c r="I71" i="23" l="1"/>
  <c r="J71" i="23"/>
  <c r="K71" i="23"/>
  <c r="G73" i="23"/>
  <c r="H72" i="23"/>
  <c r="I72" i="23" l="1"/>
  <c r="J72" i="23"/>
  <c r="K72" i="23"/>
  <c r="G74" i="23"/>
  <c r="H73" i="23"/>
  <c r="K73" i="23" l="1"/>
  <c r="J73" i="23"/>
  <c r="I73" i="23"/>
  <c r="G75" i="23"/>
  <c r="H74" i="23"/>
  <c r="J74" i="23" l="1"/>
  <c r="I74" i="23"/>
  <c r="K74" i="23"/>
  <c r="G76" i="23"/>
  <c r="H75" i="23"/>
  <c r="I75" i="23" l="1"/>
  <c r="J75" i="23"/>
  <c r="K75" i="23"/>
  <c r="G77" i="23"/>
  <c r="H76" i="23"/>
  <c r="J76" i="23" l="1"/>
  <c r="K76" i="23"/>
  <c r="I76" i="23"/>
  <c r="H77" i="23"/>
  <c r="G78" i="23"/>
  <c r="K77" i="23" l="1"/>
  <c r="J77" i="23"/>
  <c r="I77" i="23"/>
  <c r="H78" i="23"/>
  <c r="G79" i="23"/>
  <c r="H79" i="23" l="1"/>
  <c r="K79" i="23" s="1"/>
  <c r="G80" i="23"/>
  <c r="J78" i="23"/>
  <c r="K78" i="23"/>
  <c r="I78" i="23"/>
  <c r="H80" i="23" l="1"/>
  <c r="G81" i="23"/>
  <c r="I79" i="23"/>
  <c r="J79" i="23"/>
  <c r="G82" i="23" l="1"/>
  <c r="H81" i="23"/>
  <c r="I80" i="23"/>
  <c r="J80" i="23"/>
  <c r="K80" i="23"/>
  <c r="J81" i="23" l="1"/>
  <c r="I81" i="23"/>
  <c r="K81" i="23"/>
  <c r="H82" i="23"/>
  <c r="G83" i="23"/>
  <c r="G84" i="23" l="1"/>
  <c r="H83" i="23"/>
  <c r="I82" i="23"/>
  <c r="J82" i="23"/>
  <c r="K82" i="23"/>
  <c r="J83" i="23" l="1"/>
  <c r="K83" i="23"/>
  <c r="I83" i="23"/>
  <c r="H84" i="23"/>
  <c r="G85" i="23"/>
  <c r="K84" i="23" l="1"/>
  <c r="J84" i="23"/>
  <c r="I84" i="23"/>
  <c r="G86" i="23"/>
  <c r="H85" i="23"/>
  <c r="I85" i="23" l="1"/>
  <c r="K85" i="23"/>
  <c r="J85" i="23"/>
  <c r="G87" i="23"/>
  <c r="H86" i="23"/>
  <c r="I86" i="23" l="1"/>
  <c r="J86" i="23"/>
  <c r="K86" i="23"/>
  <c r="H87" i="23"/>
  <c r="G88" i="23"/>
  <c r="G89" i="23" l="1"/>
  <c r="H88" i="23"/>
  <c r="J88" i="23" s="1"/>
  <c r="J87" i="23"/>
  <c r="K87" i="23"/>
  <c r="I87" i="23"/>
  <c r="K88" i="23" l="1"/>
  <c r="I88" i="23"/>
  <c r="H89" i="23"/>
  <c r="G90" i="23"/>
  <c r="G91" i="23" l="1"/>
  <c r="H90" i="23"/>
  <c r="I89" i="23"/>
  <c r="J89" i="23"/>
  <c r="K89" i="23"/>
  <c r="J90" i="23" l="1"/>
  <c r="K90" i="23"/>
  <c r="I90" i="23"/>
  <c r="H91" i="23"/>
  <c r="G92" i="23"/>
  <c r="J91" i="23" l="1"/>
  <c r="I91" i="23"/>
  <c r="K91" i="23"/>
  <c r="G93" i="23"/>
  <c r="H92" i="23"/>
  <c r="J92" i="23" l="1"/>
  <c r="K92" i="23"/>
  <c r="I92" i="23"/>
  <c r="G94" i="23"/>
  <c r="H93" i="23"/>
  <c r="I93" i="23" s="1"/>
  <c r="K93" i="23" l="1"/>
  <c r="J93" i="23"/>
  <c r="H94" i="23"/>
  <c r="G95" i="23"/>
  <c r="G96" i="23" l="1"/>
  <c r="H95" i="23"/>
  <c r="I95" i="23" s="1"/>
  <c r="K94" i="23"/>
  <c r="J94" i="23"/>
  <c r="I94" i="23"/>
  <c r="K95" i="23" l="1"/>
  <c r="J95" i="23"/>
  <c r="H96" i="23"/>
  <c r="G97" i="23"/>
  <c r="J96" i="23" l="1"/>
  <c r="K96" i="23"/>
  <c r="I96" i="23"/>
  <c r="G98" i="23"/>
  <c r="H97" i="23"/>
  <c r="J97" i="23" s="1"/>
  <c r="I97" i="23" l="1"/>
  <c r="K97" i="23"/>
  <c r="G99" i="23"/>
  <c r="H98" i="23"/>
  <c r="I98" i="23" l="1"/>
  <c r="J98" i="23"/>
  <c r="K98" i="23"/>
  <c r="H99" i="23"/>
  <c r="G100" i="23"/>
  <c r="G101" i="23" l="1"/>
  <c r="H100" i="23"/>
  <c r="I100" i="23" s="1"/>
  <c r="K99" i="23"/>
  <c r="I99" i="23"/>
  <c r="J99" i="23"/>
  <c r="J100" i="23" l="1"/>
  <c r="K100" i="23"/>
  <c r="H101" i="23"/>
  <c r="G102" i="23"/>
  <c r="H102" i="23" l="1"/>
  <c r="G103" i="23"/>
  <c r="I101" i="23"/>
  <c r="J101" i="23"/>
  <c r="K101" i="23"/>
  <c r="G104" i="23" l="1"/>
  <c r="H103" i="23"/>
  <c r="K102" i="23"/>
  <c r="J102" i="23"/>
  <c r="I102" i="23"/>
  <c r="I103" i="23" l="1"/>
  <c r="J103" i="23"/>
  <c r="K103" i="23"/>
  <c r="H104" i="23"/>
  <c r="G105" i="23"/>
  <c r="G106" i="23" l="1"/>
  <c r="H105" i="23"/>
  <c r="I105" i="23" s="1"/>
  <c r="J104" i="23"/>
  <c r="K104" i="23"/>
  <c r="I104" i="23"/>
  <c r="J105" i="23" l="1"/>
  <c r="K105" i="23"/>
  <c r="G107" i="23"/>
  <c r="H106" i="23"/>
  <c r="I106" i="23" l="1"/>
  <c r="K106" i="23"/>
  <c r="J106" i="23"/>
  <c r="G108" i="23"/>
  <c r="H107" i="23"/>
  <c r="I107" i="23" l="1"/>
  <c r="K107" i="23"/>
  <c r="J107" i="23"/>
  <c r="H108" i="23"/>
  <c r="G109" i="23"/>
  <c r="J108" i="23" l="1"/>
  <c r="I108" i="23"/>
  <c r="K108" i="23"/>
  <c r="G110" i="23"/>
  <c r="H109" i="23"/>
  <c r="J109" i="23" l="1"/>
  <c r="I109" i="23"/>
  <c r="K109" i="23"/>
  <c r="G111" i="23"/>
  <c r="H110" i="23"/>
  <c r="I110" i="23" l="1"/>
  <c r="K110" i="23"/>
  <c r="J110" i="23"/>
  <c r="H111" i="23"/>
  <c r="G112" i="23"/>
  <c r="K111" i="23" l="1"/>
  <c r="I111" i="23"/>
  <c r="J111" i="23"/>
  <c r="G113" i="23"/>
  <c r="H112" i="23"/>
  <c r="I112" i="23" l="1"/>
  <c r="K112" i="23"/>
  <c r="J112" i="23"/>
  <c r="H113" i="23"/>
  <c r="G114" i="23"/>
  <c r="J113" i="23" l="1"/>
  <c r="I113" i="23"/>
  <c r="K113" i="23"/>
  <c r="H114" i="23"/>
  <c r="G115" i="23"/>
  <c r="I114" i="23" l="1"/>
  <c r="K114" i="23"/>
  <c r="J114" i="23"/>
  <c r="H115" i="23"/>
  <c r="G116" i="23"/>
  <c r="J115" i="23" l="1"/>
  <c r="K115" i="23"/>
  <c r="I115" i="23"/>
  <c r="H116" i="23"/>
  <c r="G117" i="23"/>
  <c r="I116" i="23" l="1"/>
  <c r="J116" i="23"/>
  <c r="K116" i="23"/>
  <c r="H117" i="23"/>
  <c r="G118" i="23"/>
  <c r="K117" i="23" l="1"/>
  <c r="J117" i="23"/>
  <c r="I117" i="23"/>
  <c r="G119" i="23"/>
  <c r="H118" i="23"/>
  <c r="J118" i="23" l="1"/>
  <c r="K118" i="23"/>
  <c r="I118" i="23"/>
  <c r="H119" i="23"/>
  <c r="G120" i="23"/>
  <c r="I119" i="23" l="1"/>
  <c r="K119" i="23"/>
  <c r="J119" i="23"/>
  <c r="H120" i="23"/>
  <c r="G121" i="23"/>
  <c r="J120" i="23" l="1"/>
  <c r="K120" i="23"/>
  <c r="I120" i="23"/>
  <c r="G122" i="23"/>
  <c r="H121" i="23"/>
  <c r="I121" i="23" l="1"/>
  <c r="J121" i="23"/>
  <c r="K121" i="23"/>
  <c r="G123" i="23"/>
  <c r="H122" i="23"/>
  <c r="K122" i="23" s="1"/>
  <c r="I122" i="23" l="1"/>
  <c r="J122" i="23"/>
  <c r="G124" i="23"/>
  <c r="H123" i="23"/>
  <c r="K123" i="23" l="1"/>
  <c r="J123" i="23"/>
  <c r="I123" i="23"/>
  <c r="H124" i="23"/>
  <c r="G125" i="23"/>
  <c r="H125" i="23" l="1"/>
  <c r="I125" i="23" s="1"/>
  <c r="G126" i="23"/>
  <c r="K124" i="23"/>
  <c r="I124" i="23"/>
  <c r="J124" i="23"/>
  <c r="H126" i="23" l="1"/>
  <c r="G127" i="23"/>
  <c r="K125" i="23"/>
  <c r="J125" i="23"/>
  <c r="H127" i="23" l="1"/>
  <c r="K127" i="23" s="1"/>
  <c r="G128" i="23"/>
  <c r="I126" i="23"/>
  <c r="K126" i="23"/>
  <c r="J126" i="23"/>
  <c r="H128" i="23" l="1"/>
  <c r="G129" i="23"/>
  <c r="J127" i="23"/>
  <c r="I127" i="23"/>
  <c r="G130" i="23" l="1"/>
  <c r="H129" i="23"/>
  <c r="K128" i="23"/>
  <c r="I128" i="23"/>
  <c r="J128" i="23"/>
  <c r="J129" i="23" l="1"/>
  <c r="K129" i="23"/>
  <c r="I129" i="23"/>
  <c r="H130" i="23"/>
  <c r="J130" i="23" s="1"/>
  <c r="G131" i="23"/>
  <c r="K130" i="23" l="1"/>
  <c r="I130" i="23"/>
  <c r="H131" i="23"/>
  <c r="G132" i="23"/>
  <c r="G133" i="23" l="1"/>
  <c r="H132" i="23"/>
  <c r="I131" i="23"/>
  <c r="K131" i="23"/>
  <c r="J131" i="23"/>
  <c r="I132" i="23" l="1"/>
  <c r="K132" i="23"/>
  <c r="J132" i="23"/>
  <c r="H133" i="23"/>
  <c r="G134" i="23"/>
  <c r="H134" i="23" l="1"/>
  <c r="I134" i="23" s="1"/>
  <c r="G135" i="23"/>
  <c r="I133" i="23"/>
  <c r="K133" i="23"/>
  <c r="J133" i="23"/>
  <c r="G136" i="23" l="1"/>
  <c r="H135" i="23"/>
  <c r="K134" i="23"/>
  <c r="J134" i="23"/>
  <c r="I135" i="23" l="1"/>
  <c r="J135" i="23"/>
  <c r="K135" i="23"/>
  <c r="H136" i="23"/>
  <c r="G137" i="23"/>
  <c r="H137" i="23" l="1"/>
  <c r="J137" i="23" s="1"/>
  <c r="G138" i="23"/>
  <c r="K136" i="23"/>
  <c r="J136" i="23"/>
  <c r="I136" i="23"/>
  <c r="G139" i="23" l="1"/>
  <c r="H138" i="23"/>
  <c r="I137" i="23"/>
  <c r="K137" i="23"/>
  <c r="K138" i="23" l="1"/>
  <c r="I138" i="23"/>
  <c r="J138" i="23"/>
  <c r="H139" i="23"/>
  <c r="G140" i="23"/>
  <c r="H140" i="23" l="1"/>
  <c r="K140" i="23" s="1"/>
  <c r="G141" i="23"/>
  <c r="I139" i="23"/>
  <c r="J139" i="23"/>
  <c r="K139" i="23"/>
  <c r="I140" i="23" l="1"/>
  <c r="J140" i="23"/>
  <c r="H141" i="23"/>
  <c r="G142" i="23"/>
  <c r="H142" i="23" l="1"/>
  <c r="G143" i="23"/>
  <c r="J141" i="23"/>
  <c r="I141" i="23"/>
  <c r="K141" i="23"/>
  <c r="G144" i="23" l="1"/>
  <c r="H143" i="23"/>
  <c r="K142" i="23"/>
  <c r="J142" i="23"/>
  <c r="I142" i="23"/>
  <c r="I143" i="23" l="1"/>
  <c r="K143" i="23"/>
  <c r="J143" i="23"/>
  <c r="H144" i="23"/>
  <c r="G145" i="23"/>
  <c r="J144" i="23" l="1"/>
  <c r="K144" i="23"/>
  <c r="I144" i="23"/>
  <c r="H145" i="23"/>
  <c r="K145" i="23" s="1"/>
  <c r="G146" i="23"/>
  <c r="G147" i="23" l="1"/>
  <c r="H146" i="23"/>
  <c r="I145" i="23"/>
  <c r="J145" i="23"/>
  <c r="I146" i="23" l="1"/>
  <c r="J146" i="23"/>
  <c r="K146" i="23"/>
  <c r="H147" i="23"/>
  <c r="G148" i="23"/>
  <c r="G149" i="23" l="1"/>
  <c r="H148" i="23"/>
  <c r="K148" i="23" s="1"/>
  <c r="K147" i="23"/>
  <c r="I147" i="23"/>
  <c r="J147" i="23"/>
  <c r="I148" i="23" l="1"/>
  <c r="J148" i="23"/>
  <c r="G150" i="23"/>
  <c r="H149" i="23"/>
  <c r="J149" i="23" l="1"/>
  <c r="I149" i="23"/>
  <c r="K149" i="23"/>
  <c r="H150" i="23"/>
  <c r="G151" i="23"/>
  <c r="H151" i="23" l="1"/>
  <c r="I151" i="23" s="1"/>
  <c r="G152" i="23"/>
  <c r="J150" i="23"/>
  <c r="I150" i="23"/>
  <c r="K150" i="23"/>
  <c r="H152" i="23" l="1"/>
  <c r="G153" i="23"/>
  <c r="J151" i="23"/>
  <c r="K151" i="23"/>
  <c r="H153" i="23" l="1"/>
  <c r="G154" i="23"/>
  <c r="K152" i="23"/>
  <c r="I152" i="23"/>
  <c r="J152" i="23"/>
  <c r="H154" i="23" l="1"/>
  <c r="G155" i="23"/>
  <c r="K153" i="23"/>
  <c r="I153" i="23"/>
  <c r="J153" i="23"/>
  <c r="H155" i="23" l="1"/>
  <c r="I155" i="23" s="1"/>
  <c r="G156" i="23"/>
  <c r="J154" i="23"/>
  <c r="K154" i="23"/>
  <c r="I154" i="23"/>
  <c r="H156" i="23" l="1"/>
  <c r="J156" i="23" s="1"/>
  <c r="G157" i="23"/>
  <c r="K155" i="23"/>
  <c r="J155" i="23"/>
  <c r="G158" i="23" l="1"/>
  <c r="H157" i="23"/>
  <c r="K156" i="23"/>
  <c r="I156" i="23"/>
  <c r="I157" i="23" l="1"/>
  <c r="J157" i="23"/>
  <c r="K157" i="23"/>
  <c r="G159" i="23"/>
  <c r="H158" i="23"/>
  <c r="I158" i="23" l="1"/>
  <c r="K158" i="23"/>
  <c r="J158" i="23"/>
  <c r="G160" i="23"/>
  <c r="H159" i="23"/>
  <c r="I159" i="23" l="1"/>
  <c r="J159" i="23"/>
  <c r="K159" i="23"/>
  <c r="G161" i="23"/>
  <c r="H160" i="23"/>
  <c r="J160" i="23" l="1"/>
  <c r="I160" i="23"/>
  <c r="K160" i="23"/>
  <c r="G162" i="23"/>
  <c r="H161" i="23"/>
  <c r="I161" i="23" l="1"/>
  <c r="K161" i="23"/>
  <c r="J161" i="23"/>
  <c r="G163" i="23"/>
  <c r="H162" i="23"/>
  <c r="I162" i="23" l="1"/>
  <c r="K162" i="23"/>
  <c r="J162" i="23"/>
  <c r="H163" i="23"/>
  <c r="G164" i="23"/>
  <c r="K163" i="23" l="1"/>
  <c r="J163" i="23"/>
  <c r="I163" i="23"/>
  <c r="H164" i="23"/>
  <c r="K164" i="23" s="1"/>
  <c r="G165" i="23"/>
  <c r="J164" i="23" l="1"/>
  <c r="I164" i="23"/>
  <c r="G166" i="23"/>
  <c r="H165" i="23"/>
  <c r="I165" i="23" s="1"/>
  <c r="K165" i="23" l="1"/>
  <c r="J165" i="23"/>
  <c r="H166" i="23"/>
  <c r="G167" i="23"/>
  <c r="G168" i="23" l="1"/>
  <c r="H167" i="23"/>
  <c r="K166" i="23"/>
  <c r="J166" i="23"/>
  <c r="I166" i="23"/>
  <c r="K167" i="23" l="1"/>
  <c r="I167" i="23"/>
  <c r="J167" i="23"/>
  <c r="G169" i="23"/>
  <c r="H168" i="23"/>
  <c r="J168" i="23" l="1"/>
  <c r="I168" i="23"/>
  <c r="K168" i="23"/>
  <c r="H169" i="23"/>
  <c r="G170" i="23"/>
  <c r="G171" i="23" l="1"/>
  <c r="H170" i="23"/>
  <c r="I170" i="23" s="1"/>
  <c r="J169" i="23"/>
  <c r="K169" i="23"/>
  <c r="I169" i="23"/>
  <c r="J170" i="23" l="1"/>
  <c r="K170" i="23"/>
  <c r="H171" i="23"/>
  <c r="G172" i="23"/>
  <c r="H172" i="23" l="1"/>
  <c r="G173" i="23"/>
  <c r="K171" i="23"/>
  <c r="I171" i="23"/>
  <c r="J171" i="23"/>
  <c r="H173" i="23" l="1"/>
  <c r="G174" i="23"/>
  <c r="K172" i="23"/>
  <c r="I172" i="23"/>
  <c r="J172" i="23"/>
  <c r="H174" i="23" l="1"/>
  <c r="G175" i="23"/>
  <c r="K173" i="23"/>
  <c r="I173" i="23"/>
  <c r="J173" i="23"/>
  <c r="H175" i="23" l="1"/>
  <c r="G176" i="23"/>
  <c r="K174" i="23"/>
  <c r="I174" i="23"/>
  <c r="J174" i="23"/>
  <c r="H176" i="23" l="1"/>
  <c r="G177" i="23"/>
  <c r="J175" i="23"/>
  <c r="K175" i="23"/>
  <c r="I175" i="23"/>
  <c r="H177" i="23" l="1"/>
  <c r="G178" i="23"/>
  <c r="J176" i="23"/>
  <c r="I176" i="23"/>
  <c r="K176" i="23"/>
  <c r="G179" i="23" l="1"/>
  <c r="H178" i="23"/>
  <c r="I177" i="23"/>
  <c r="K177" i="23"/>
  <c r="J177" i="23"/>
  <c r="I178" i="23" l="1"/>
  <c r="K178" i="23"/>
  <c r="J178" i="23"/>
  <c r="H179" i="23"/>
  <c r="G180" i="23"/>
  <c r="K179" i="23" l="1"/>
  <c r="J179" i="23"/>
  <c r="I179" i="23"/>
  <c r="H180" i="23"/>
  <c r="G181" i="23"/>
  <c r="H181" i="23" l="1"/>
  <c r="K181" i="23" s="1"/>
  <c r="G182" i="23"/>
  <c r="I180" i="23"/>
  <c r="J180" i="23"/>
  <c r="K180" i="23"/>
  <c r="G183" i="23" l="1"/>
  <c r="H182" i="23"/>
  <c r="I181" i="23"/>
  <c r="J181" i="23"/>
  <c r="J182" i="23" l="1"/>
  <c r="K182" i="23"/>
  <c r="I182" i="23"/>
  <c r="H183" i="23"/>
  <c r="G184" i="23"/>
  <c r="G185" i="23" l="1"/>
  <c r="H184" i="23"/>
  <c r="K183" i="23"/>
  <c r="J183" i="23"/>
  <c r="I183" i="23"/>
  <c r="K184" i="23" l="1"/>
  <c r="J184" i="23"/>
  <c r="I184" i="23"/>
  <c r="H185" i="23"/>
  <c r="G186" i="23"/>
  <c r="G187" i="23" l="1"/>
  <c r="H186" i="23"/>
  <c r="J185" i="23"/>
  <c r="K185" i="23"/>
  <c r="I185" i="23"/>
  <c r="J186" i="23" l="1"/>
  <c r="K186" i="23"/>
  <c r="I186" i="23"/>
  <c r="H187" i="23"/>
  <c r="G188" i="23"/>
  <c r="H188" i="23" l="1"/>
  <c r="J188" i="23" s="1"/>
  <c r="G189" i="23"/>
  <c r="J187" i="23"/>
  <c r="K187" i="23"/>
  <c r="I187" i="23"/>
  <c r="H189" i="23" l="1"/>
  <c r="G190" i="23"/>
  <c r="K188" i="23"/>
  <c r="I188" i="23"/>
  <c r="G191" i="23" l="1"/>
  <c r="H190" i="23"/>
  <c r="K189" i="23"/>
  <c r="J189" i="23"/>
  <c r="I189" i="23"/>
  <c r="K190" i="23" l="1"/>
  <c r="J190" i="23"/>
  <c r="I190" i="23"/>
  <c r="G192" i="23"/>
  <c r="H191" i="23"/>
  <c r="I191" i="23" l="1"/>
  <c r="K191" i="23"/>
  <c r="J191" i="23"/>
  <c r="H192" i="23"/>
  <c r="G193" i="23"/>
  <c r="G194" i="23" l="1"/>
  <c r="H193" i="23"/>
  <c r="I193" i="23" s="1"/>
  <c r="K192" i="23"/>
  <c r="J192" i="23"/>
  <c r="I192" i="23"/>
  <c r="K193" i="23" l="1"/>
  <c r="J193" i="23"/>
  <c r="H194" i="23"/>
  <c r="G195" i="23"/>
  <c r="H195" i="23" l="1"/>
  <c r="G196" i="23"/>
  <c r="K194" i="23"/>
  <c r="I194" i="23"/>
  <c r="J194" i="23"/>
  <c r="H196" i="23" l="1"/>
  <c r="G197" i="23"/>
  <c r="I195" i="23"/>
  <c r="J195" i="23"/>
  <c r="K195" i="23"/>
  <c r="G198" i="23" l="1"/>
  <c r="H197" i="23"/>
  <c r="J196" i="23"/>
  <c r="K196" i="23"/>
  <c r="I196" i="23"/>
  <c r="K197" i="23" l="1"/>
  <c r="J197" i="23"/>
  <c r="I197" i="23"/>
  <c r="G199" i="23"/>
  <c r="H198" i="23"/>
  <c r="K198" i="23" l="1"/>
  <c r="I198" i="23"/>
  <c r="J198" i="23"/>
  <c r="G200" i="23"/>
  <c r="H199" i="23"/>
  <c r="I199" i="23" l="1"/>
  <c r="J199" i="23"/>
  <c r="K199" i="23"/>
  <c r="G201" i="23"/>
  <c r="H200" i="23"/>
  <c r="I200" i="23" l="1"/>
  <c r="K200" i="23"/>
  <c r="J200" i="23"/>
  <c r="H201" i="23"/>
  <c r="J201" i="23" s="1"/>
  <c r="G202" i="23"/>
  <c r="K201" i="23" l="1"/>
  <c r="I201" i="23"/>
  <c r="H202" i="23"/>
  <c r="G203" i="23"/>
  <c r="H203" i="23" l="1"/>
  <c r="G204" i="23"/>
  <c r="J202" i="23"/>
  <c r="I202" i="23"/>
  <c r="K202" i="23"/>
  <c r="H204" i="23" l="1"/>
  <c r="G205" i="23"/>
  <c r="K203" i="23"/>
  <c r="J203" i="23"/>
  <c r="I203" i="23"/>
  <c r="H205" i="23" l="1"/>
  <c r="G206" i="23"/>
  <c r="K204" i="23"/>
  <c r="I204" i="23"/>
  <c r="J204" i="23"/>
  <c r="H206" i="23" l="1"/>
  <c r="G207" i="23"/>
  <c r="K205" i="23"/>
  <c r="I205" i="23"/>
  <c r="J205" i="23"/>
  <c r="H207" i="23" l="1"/>
  <c r="G208" i="23"/>
  <c r="I206" i="23"/>
  <c r="J206" i="23"/>
  <c r="K206" i="23"/>
  <c r="G209" i="23" l="1"/>
  <c r="H208" i="23"/>
  <c r="J207" i="23"/>
  <c r="K207" i="23"/>
  <c r="I207" i="23"/>
  <c r="K208" i="23" l="1"/>
  <c r="J208" i="23"/>
  <c r="I208" i="23"/>
  <c r="G210" i="23"/>
  <c r="H209" i="23"/>
  <c r="J209" i="23" l="1"/>
  <c r="I209" i="23"/>
  <c r="K209" i="23"/>
  <c r="H210" i="23"/>
  <c r="G211" i="23"/>
  <c r="H211" i="23" l="1"/>
  <c r="G212" i="23"/>
  <c r="K210" i="23"/>
  <c r="I210" i="23"/>
  <c r="J210" i="23"/>
  <c r="G213" i="23" l="1"/>
  <c r="H212" i="23"/>
  <c r="J211" i="23"/>
  <c r="I211" i="23"/>
  <c r="K211" i="23"/>
  <c r="K212" i="23" l="1"/>
  <c r="J212" i="23"/>
  <c r="I212" i="23"/>
  <c r="G214" i="23"/>
  <c r="H213" i="23"/>
  <c r="J213" i="23" l="1"/>
  <c r="K213" i="23"/>
  <c r="I213" i="23"/>
  <c r="G215" i="23"/>
  <c r="H214" i="23"/>
  <c r="I214" i="23" l="1"/>
  <c r="K214" i="23"/>
  <c r="J214" i="23"/>
  <c r="G216" i="23"/>
  <c r="H215" i="23"/>
  <c r="I215" i="23" l="1"/>
  <c r="J215" i="23"/>
  <c r="K215" i="23"/>
  <c r="G217" i="23"/>
  <c r="H216" i="23"/>
  <c r="I216" i="23" l="1"/>
  <c r="K216" i="23"/>
  <c r="J216" i="23"/>
  <c r="G218" i="23"/>
  <c r="H217" i="23"/>
  <c r="I217" i="23" l="1"/>
  <c r="K217" i="23"/>
  <c r="J217" i="23"/>
  <c r="G219" i="23"/>
  <c r="H218" i="23"/>
  <c r="J218" i="23" l="1"/>
  <c r="I218" i="23"/>
  <c r="K218" i="23"/>
  <c r="G220" i="23"/>
  <c r="H219" i="23"/>
  <c r="I219" i="23" l="1"/>
  <c r="J219" i="23"/>
  <c r="K219" i="23"/>
  <c r="G221" i="23"/>
  <c r="H220" i="23"/>
  <c r="J220" i="23" l="1"/>
  <c r="I220" i="23"/>
  <c r="K220" i="23"/>
  <c r="H221" i="23"/>
  <c r="G222" i="23"/>
  <c r="G223" i="23" l="1"/>
  <c r="H222" i="23"/>
  <c r="K221" i="23"/>
  <c r="I221" i="23"/>
  <c r="J221" i="23"/>
  <c r="I222" i="23" l="1"/>
  <c r="K222" i="23"/>
  <c r="J222" i="23"/>
  <c r="G224" i="23"/>
  <c r="H223" i="23"/>
  <c r="K223" i="23" l="1"/>
  <c r="I223" i="23"/>
  <c r="J223" i="23"/>
  <c r="H224" i="23"/>
  <c r="G225" i="23"/>
  <c r="J224" i="23" l="1"/>
  <c r="K224" i="23"/>
  <c r="I224" i="23"/>
  <c r="G226" i="23"/>
  <c r="H225" i="23"/>
  <c r="I225" i="23" s="1"/>
  <c r="G227" i="23" l="1"/>
  <c r="H226" i="23"/>
  <c r="K225" i="23"/>
  <c r="J225" i="23"/>
  <c r="K226" i="23" l="1"/>
  <c r="I226" i="23"/>
  <c r="J226" i="23"/>
  <c r="H227" i="23"/>
  <c r="G228" i="23"/>
  <c r="H228" i="23" l="1"/>
  <c r="J228" i="23" s="1"/>
  <c r="G229" i="23"/>
  <c r="J227" i="23"/>
  <c r="I227" i="23"/>
  <c r="K227" i="23"/>
  <c r="K228" i="23" l="1"/>
  <c r="I228" i="23"/>
  <c r="H229" i="23"/>
  <c r="G230" i="23"/>
  <c r="H230" i="23" l="1"/>
  <c r="G231" i="23"/>
  <c r="J229" i="23"/>
  <c r="K229" i="23"/>
  <c r="I229" i="23"/>
  <c r="H231" i="23" l="1"/>
  <c r="G232" i="23"/>
  <c r="J230" i="23"/>
  <c r="I230" i="23"/>
  <c r="K230" i="23"/>
  <c r="G233" i="23" l="1"/>
  <c r="H232" i="23"/>
  <c r="I231" i="23"/>
  <c r="J231" i="23"/>
  <c r="K231" i="23"/>
  <c r="J232" i="23" l="1"/>
  <c r="I232" i="23"/>
  <c r="K232" i="23"/>
  <c r="G234" i="23"/>
  <c r="H233" i="23"/>
  <c r="K233" i="23" l="1"/>
  <c r="I233" i="23"/>
  <c r="J233" i="23"/>
  <c r="G235" i="23"/>
  <c r="H234" i="23"/>
  <c r="I234" i="23" l="1"/>
  <c r="K234" i="23"/>
  <c r="J234" i="23"/>
  <c r="G236" i="23"/>
  <c r="H235" i="23"/>
  <c r="J235" i="23" l="1"/>
  <c r="I235" i="23"/>
  <c r="K235" i="23"/>
  <c r="H236" i="23"/>
  <c r="G237" i="23"/>
  <c r="G238" i="23" l="1"/>
  <c r="H237" i="23"/>
  <c r="J236" i="23"/>
  <c r="K236" i="23"/>
  <c r="I236" i="23"/>
  <c r="K237" i="23" l="1"/>
  <c r="J237" i="23"/>
  <c r="I237" i="23"/>
  <c r="G239" i="23"/>
  <c r="H238" i="23"/>
  <c r="I238" i="23" l="1"/>
  <c r="K238" i="23"/>
  <c r="J238" i="23"/>
  <c r="G240" i="23"/>
  <c r="H239" i="23"/>
  <c r="J239" i="23" l="1"/>
  <c r="I239" i="23"/>
  <c r="K239" i="23"/>
  <c r="H240" i="23"/>
  <c r="G241" i="23"/>
  <c r="G242" i="23" l="1"/>
  <c r="H241" i="23"/>
  <c r="J240" i="23"/>
  <c r="I240" i="23"/>
  <c r="K240" i="23"/>
  <c r="K241" i="23" l="1"/>
  <c r="I241" i="23"/>
  <c r="J241" i="23"/>
  <c r="H242" i="23"/>
  <c r="G243" i="23"/>
  <c r="G244" i="23" l="1"/>
  <c r="H243" i="23"/>
  <c r="I242" i="23"/>
  <c r="J242" i="23"/>
  <c r="K242" i="23"/>
  <c r="K243" i="23" l="1"/>
  <c r="J243" i="23"/>
  <c r="I243" i="23"/>
  <c r="H244" i="23"/>
  <c r="G245" i="23"/>
  <c r="H245" i="23" l="1"/>
  <c r="J245" i="23" s="1"/>
  <c r="G246" i="23"/>
  <c r="I244" i="23"/>
  <c r="K244" i="23"/>
  <c r="J244" i="23"/>
  <c r="I245" i="23" l="1"/>
  <c r="K245" i="23"/>
  <c r="G247" i="23"/>
  <c r="H246" i="23"/>
  <c r="I246" i="23" l="1"/>
  <c r="K246" i="23"/>
  <c r="J246" i="23"/>
  <c r="G248" i="23"/>
  <c r="H247" i="23"/>
  <c r="J247" i="23" l="1"/>
  <c r="I247" i="23"/>
  <c r="K247" i="23"/>
  <c r="G249" i="23"/>
  <c r="H248" i="23"/>
  <c r="I248" i="23" l="1"/>
  <c r="K248" i="23"/>
  <c r="J248" i="23"/>
  <c r="G250" i="23"/>
  <c r="H249" i="23"/>
  <c r="K249" i="23" l="1"/>
  <c r="I249" i="23"/>
  <c r="J249" i="23"/>
  <c r="G251" i="23"/>
  <c r="H250" i="23"/>
  <c r="I250" i="23" l="1"/>
  <c r="K250" i="23"/>
  <c r="J250" i="23"/>
  <c r="G252" i="23"/>
  <c r="H251" i="23"/>
  <c r="J251" i="23" l="1"/>
  <c r="K251" i="23"/>
  <c r="I251" i="23"/>
  <c r="H252" i="23"/>
  <c r="G253" i="23"/>
  <c r="G254" i="23" l="1"/>
  <c r="H253" i="23"/>
  <c r="I252" i="23"/>
  <c r="J252" i="23"/>
  <c r="K252" i="23"/>
  <c r="I253" i="23"/>
  <c r="K253" i="23" l="1"/>
  <c r="J253" i="23"/>
  <c r="H254" i="23"/>
  <c r="G255" i="23"/>
  <c r="G256" i="23" l="1"/>
  <c r="H255" i="23"/>
  <c r="I254" i="23"/>
  <c r="J254" i="23"/>
  <c r="K254" i="23"/>
  <c r="K255" i="23" l="1"/>
  <c r="I255" i="23"/>
  <c r="J255" i="23"/>
  <c r="G257" i="23"/>
  <c r="H256" i="23"/>
  <c r="I256" i="23" l="1"/>
  <c r="J256" i="23"/>
  <c r="K256" i="23"/>
  <c r="G258" i="23"/>
  <c r="H257" i="23"/>
  <c r="K257" i="23" l="1"/>
  <c r="J257" i="23"/>
  <c r="I257" i="23"/>
  <c r="H258" i="23"/>
  <c r="G259" i="23"/>
  <c r="H259" i="23" l="1"/>
  <c r="G260" i="23"/>
  <c r="J258" i="23"/>
  <c r="I258" i="23"/>
  <c r="K258" i="23"/>
  <c r="H260" i="23" l="1"/>
  <c r="G261" i="23"/>
  <c r="K259" i="23"/>
  <c r="I259" i="23"/>
  <c r="J259" i="23"/>
  <c r="H261" i="23" l="1"/>
  <c r="G262" i="23"/>
  <c r="I260" i="23"/>
  <c r="J260" i="23"/>
  <c r="K260" i="23"/>
  <c r="H262" i="23" l="1"/>
  <c r="G263" i="23"/>
  <c r="J261" i="23"/>
  <c r="K261" i="23"/>
  <c r="I261" i="23"/>
  <c r="G264" i="23" l="1"/>
  <c r="H263" i="23"/>
  <c r="J262" i="23"/>
  <c r="I262" i="23"/>
  <c r="K262" i="23"/>
  <c r="I263" i="23" l="1"/>
  <c r="K263" i="23"/>
  <c r="J263" i="23"/>
  <c r="H264" i="23"/>
  <c r="G265" i="23"/>
  <c r="H265" i="23" l="1"/>
  <c r="J265" i="23" s="1"/>
  <c r="G266" i="23"/>
  <c r="I264" i="23"/>
  <c r="J264" i="23"/>
  <c r="K264" i="23"/>
  <c r="I265" i="23" l="1"/>
  <c r="K265" i="23"/>
  <c r="G267" i="23"/>
  <c r="H266" i="23"/>
  <c r="K266" i="23" l="1"/>
  <c r="J266" i="23"/>
  <c r="I266" i="23"/>
  <c r="H267" i="23"/>
  <c r="G268" i="23"/>
  <c r="G269" i="23" l="1"/>
  <c r="H268" i="23"/>
  <c r="I267" i="23"/>
  <c r="J267" i="23"/>
  <c r="K267" i="23"/>
  <c r="K268" i="23" l="1"/>
  <c r="J268" i="23"/>
  <c r="I268" i="23"/>
  <c r="H269" i="23"/>
  <c r="G270" i="23"/>
  <c r="H270" i="23" l="1"/>
  <c r="G271" i="23"/>
  <c r="I269" i="23"/>
  <c r="K269" i="23"/>
  <c r="J269" i="23"/>
  <c r="H271" i="23" l="1"/>
  <c r="G272" i="23"/>
  <c r="K270" i="23"/>
  <c r="I270" i="23"/>
  <c r="J270" i="23"/>
  <c r="G273" i="23" l="1"/>
  <c r="H272" i="23"/>
  <c r="I271" i="23"/>
  <c r="K271" i="23"/>
  <c r="J271" i="23"/>
  <c r="I272" i="23" l="1"/>
  <c r="J272" i="23"/>
  <c r="K272" i="23"/>
  <c r="H273" i="23"/>
  <c r="G274" i="23"/>
  <c r="G275" i="23" l="1"/>
  <c r="H274" i="23"/>
  <c r="I273" i="23"/>
  <c r="K273" i="23"/>
  <c r="J273" i="23"/>
  <c r="J274" i="23" l="1"/>
  <c r="K274" i="23"/>
  <c r="I274" i="23"/>
  <c r="H275" i="23"/>
  <c r="G276" i="23"/>
  <c r="G277" i="23" l="1"/>
  <c r="H276" i="23"/>
  <c r="J276" i="23" s="1"/>
  <c r="K275" i="23"/>
  <c r="J275" i="23"/>
  <c r="I275" i="23"/>
  <c r="K276" i="23" l="1"/>
  <c r="I276" i="23"/>
  <c r="G278" i="23"/>
  <c r="H277" i="23"/>
  <c r="K277" i="23" l="1"/>
  <c r="J277" i="23"/>
  <c r="I277" i="23"/>
  <c r="H278" i="23"/>
  <c r="G279" i="23"/>
  <c r="H279" i="23" l="1"/>
  <c r="G280" i="23"/>
  <c r="K278" i="23"/>
  <c r="J278" i="23"/>
  <c r="I278" i="23"/>
  <c r="H280" i="23" l="1"/>
  <c r="G281" i="23"/>
  <c r="J279" i="23"/>
  <c r="I279" i="23"/>
  <c r="K279" i="23"/>
  <c r="G282" i="23" l="1"/>
  <c r="H281" i="23"/>
  <c r="K280" i="23"/>
  <c r="J280" i="23"/>
  <c r="I280" i="23"/>
  <c r="K281" i="23" l="1"/>
  <c r="I281" i="23"/>
  <c r="J281" i="23"/>
  <c r="G283" i="23"/>
  <c r="H282" i="23"/>
  <c r="J282" i="23" l="1"/>
  <c r="I282" i="23"/>
  <c r="K282" i="23"/>
  <c r="G284" i="23"/>
  <c r="H283" i="23"/>
  <c r="K283" i="23" l="1"/>
  <c r="I283" i="23"/>
  <c r="J283" i="23"/>
  <c r="H284" i="23"/>
  <c r="J284" i="23" s="1"/>
  <c r="G285" i="23"/>
  <c r="K284" i="23" l="1"/>
  <c r="G286" i="23"/>
  <c r="H285" i="23"/>
  <c r="I284" i="23"/>
  <c r="K285" i="23" l="1"/>
  <c r="I285" i="23"/>
  <c r="J285" i="23"/>
  <c r="H286" i="23"/>
  <c r="K286" i="23" s="1"/>
  <c r="G287" i="23"/>
  <c r="H287" i="23" l="1"/>
  <c r="G288" i="23"/>
  <c r="J286" i="23"/>
  <c r="I286" i="23"/>
  <c r="H288" i="23" l="1"/>
  <c r="G289" i="23"/>
  <c r="I287" i="23"/>
  <c r="K287" i="23"/>
  <c r="J287" i="23"/>
  <c r="H289" i="23" l="1"/>
  <c r="I289" i="23" s="1"/>
  <c r="G290" i="23"/>
  <c r="I288" i="23"/>
  <c r="K288" i="23"/>
  <c r="J288" i="23"/>
  <c r="G291" i="23" l="1"/>
  <c r="H290" i="23"/>
  <c r="K289" i="23"/>
  <c r="J289" i="23"/>
  <c r="I290" i="23" l="1"/>
  <c r="J290" i="23"/>
  <c r="K290" i="23"/>
  <c r="G292" i="23"/>
  <c r="H291" i="23"/>
  <c r="J291" i="23" l="1"/>
  <c r="K291" i="23"/>
  <c r="I291" i="23"/>
  <c r="G293" i="23"/>
  <c r="H292" i="23"/>
  <c r="J292" i="23" l="1"/>
  <c r="K292" i="23"/>
  <c r="I292" i="23"/>
  <c r="H293" i="23"/>
  <c r="G294" i="23"/>
  <c r="I293" i="23" l="1"/>
  <c r="J293" i="23"/>
  <c r="K293" i="23"/>
  <c r="G295" i="23"/>
  <c r="H294" i="23"/>
  <c r="J294" i="23" l="1"/>
  <c r="K294" i="23"/>
  <c r="I294" i="23"/>
  <c r="G296" i="23"/>
  <c r="H295" i="23"/>
  <c r="J295" i="23" l="1"/>
  <c r="K295" i="23"/>
  <c r="I295" i="23"/>
  <c r="G297" i="23"/>
  <c r="H296" i="23"/>
  <c r="I296" i="23" l="1"/>
  <c r="J296" i="23"/>
  <c r="K296" i="23"/>
  <c r="G298" i="23"/>
  <c r="H297" i="23"/>
  <c r="J297" i="23" l="1"/>
  <c r="I297" i="23"/>
  <c r="K297" i="23"/>
  <c r="H298" i="23"/>
  <c r="G299" i="23"/>
  <c r="H299" i="23" l="1"/>
  <c r="G300" i="23"/>
  <c r="K298" i="23"/>
  <c r="I298" i="23"/>
  <c r="J298" i="23"/>
  <c r="H300" i="23" l="1"/>
  <c r="J300" i="23" s="1"/>
  <c r="G301" i="23"/>
  <c r="J299" i="23"/>
  <c r="K299" i="23"/>
  <c r="I299" i="23"/>
  <c r="I300" i="23" l="1"/>
  <c r="K300" i="23"/>
  <c r="H301" i="23"/>
  <c r="G302" i="23"/>
  <c r="G303" i="23" l="1"/>
  <c r="H302" i="23"/>
  <c r="J301" i="23"/>
  <c r="K301" i="23"/>
  <c r="I301" i="23"/>
  <c r="I302" i="23" l="1"/>
  <c r="K302" i="23"/>
  <c r="J302" i="23"/>
  <c r="H303" i="23"/>
  <c r="G304" i="23"/>
  <c r="G305" i="23" l="1"/>
  <c r="H304" i="23"/>
  <c r="I304" i="23" s="1"/>
  <c r="K303" i="23"/>
  <c r="J303" i="23"/>
  <c r="I303" i="23"/>
  <c r="J304" i="23" l="1"/>
  <c r="K304" i="23"/>
  <c r="H305" i="23"/>
  <c r="K305" i="23" s="1"/>
  <c r="G306" i="23"/>
  <c r="I305" i="23" l="1"/>
  <c r="G307" i="23"/>
  <c r="H306" i="23"/>
  <c r="J306" i="23" s="1"/>
  <c r="J305" i="23"/>
  <c r="I306" i="23" l="1"/>
  <c r="K306" i="23"/>
  <c r="G308" i="23"/>
  <c r="K307" i="23"/>
  <c r="I307" i="23"/>
  <c r="H307" i="23"/>
  <c r="J307" i="23" s="1"/>
  <c r="H308" i="23" l="1"/>
  <c r="G309" i="23"/>
  <c r="H309" i="23" l="1"/>
  <c r="G310" i="23"/>
  <c r="I308" i="23"/>
  <c r="K308" i="23"/>
  <c r="J308" i="23"/>
  <c r="G311" i="23" l="1"/>
  <c r="H310" i="23"/>
  <c r="K309" i="23"/>
  <c r="I309" i="23"/>
  <c r="J309" i="23"/>
  <c r="K310" i="23" l="1"/>
  <c r="J310" i="23"/>
  <c r="I310" i="23"/>
  <c r="G312" i="23"/>
  <c r="H311" i="23"/>
  <c r="J311" i="23" l="1"/>
  <c r="K311" i="23"/>
  <c r="I311" i="23"/>
  <c r="G313" i="23"/>
  <c r="H312" i="23"/>
  <c r="J312" i="23" l="1"/>
  <c r="K312" i="23"/>
  <c r="I312" i="23"/>
  <c r="H313" i="23"/>
  <c r="G314" i="23"/>
  <c r="H314" i="23" l="1"/>
  <c r="J314" i="23" s="1"/>
  <c r="G315" i="23"/>
  <c r="K313" i="23"/>
  <c r="J313" i="23"/>
  <c r="I313" i="23"/>
  <c r="K314" i="23" l="1"/>
  <c r="I314" i="23"/>
  <c r="G316" i="23"/>
  <c r="H315" i="23"/>
  <c r="K315" i="23" l="1"/>
  <c r="J315" i="23"/>
  <c r="I315" i="23"/>
  <c r="H316" i="23"/>
  <c r="G317" i="23"/>
  <c r="G318" i="23" l="1"/>
  <c r="H317" i="23"/>
  <c r="I316" i="23"/>
  <c r="K316" i="23"/>
  <c r="J316" i="23"/>
  <c r="K317" i="23"/>
  <c r="J317" i="23" l="1"/>
  <c r="I317" i="23"/>
  <c r="H318" i="23"/>
  <c r="I318" i="23" s="1"/>
  <c r="G319" i="23"/>
  <c r="G320" i="23" l="1"/>
  <c r="H319" i="23"/>
  <c r="J319" i="23" s="1"/>
  <c r="K318" i="23"/>
  <c r="J318" i="23"/>
  <c r="K319" i="23" l="1"/>
  <c r="I319" i="23"/>
  <c r="G321" i="23"/>
  <c r="H320" i="23"/>
  <c r="I320" i="23" s="1"/>
  <c r="K320" i="23" l="1"/>
  <c r="J320" i="23"/>
  <c r="G322" i="23"/>
  <c r="H321" i="23"/>
  <c r="J321" i="23" l="1"/>
  <c r="I321" i="23"/>
  <c r="K321" i="23"/>
  <c r="H322" i="23"/>
  <c r="G323" i="23"/>
  <c r="H323" i="23" l="1"/>
  <c r="G324" i="23"/>
  <c r="J322" i="23"/>
  <c r="I322" i="23"/>
  <c r="K322" i="23"/>
  <c r="H324" i="23" l="1"/>
  <c r="G325" i="23"/>
  <c r="J323" i="23"/>
  <c r="K323" i="23"/>
  <c r="I323" i="23"/>
  <c r="H325" i="23" l="1"/>
  <c r="G326" i="23"/>
  <c r="K324" i="23"/>
  <c r="J324" i="23"/>
  <c r="I324" i="23"/>
  <c r="H326" i="23" l="1"/>
  <c r="G327" i="23"/>
  <c r="J325" i="23"/>
  <c r="I325" i="23"/>
  <c r="K325" i="23"/>
  <c r="G328" i="23" l="1"/>
  <c r="H327" i="23"/>
  <c r="I326" i="23"/>
  <c r="K326" i="23"/>
  <c r="J326" i="23"/>
  <c r="K327" i="23" l="1"/>
  <c r="J327" i="23"/>
  <c r="I327" i="23"/>
  <c r="G329" i="23"/>
  <c r="H328" i="23"/>
  <c r="I328" i="23" l="1"/>
  <c r="J328" i="23"/>
  <c r="K328" i="23"/>
  <c r="G330" i="23"/>
  <c r="H329" i="23"/>
  <c r="I329" i="23" l="1"/>
  <c r="J329" i="23"/>
  <c r="K329" i="23"/>
  <c r="H330" i="23"/>
  <c r="G331" i="23"/>
  <c r="G332" i="23" l="1"/>
  <c r="H331" i="23"/>
  <c r="J330" i="23"/>
  <c r="K330" i="23"/>
  <c r="I330" i="23"/>
  <c r="J331" i="23" l="1"/>
  <c r="K331" i="23"/>
  <c r="I331" i="23"/>
  <c r="G333" i="23"/>
  <c r="H332" i="23"/>
  <c r="J332" i="23" l="1"/>
  <c r="K332" i="23"/>
  <c r="I332" i="23"/>
  <c r="G334" i="23"/>
  <c r="H333" i="23"/>
  <c r="I333" i="23" s="1"/>
  <c r="K333" i="23" l="1"/>
  <c r="J333" i="23"/>
  <c r="H334" i="23"/>
  <c r="G335" i="23"/>
  <c r="G336" i="23" l="1"/>
  <c r="H335" i="23"/>
  <c r="J334" i="23"/>
  <c r="K334" i="23"/>
  <c r="I334" i="23"/>
  <c r="J335" i="23" l="1"/>
  <c r="K335" i="23"/>
  <c r="I335" i="23"/>
  <c r="G337" i="23"/>
  <c r="H336" i="23"/>
  <c r="I336" i="23" l="1"/>
  <c r="J336" i="23"/>
  <c r="K336" i="23"/>
  <c r="H337" i="23"/>
  <c r="G338" i="23"/>
  <c r="H338" i="23" l="1"/>
  <c r="G339" i="23"/>
  <c r="J337" i="23"/>
  <c r="K337" i="23"/>
  <c r="I337" i="23"/>
  <c r="H339" i="23" l="1"/>
  <c r="G340" i="23"/>
  <c r="J338" i="23"/>
  <c r="K338" i="23"/>
  <c r="I338" i="23"/>
  <c r="G341" i="23" l="1"/>
  <c r="H340" i="23"/>
  <c r="I340" i="23" s="1"/>
  <c r="J339" i="23"/>
  <c r="I339" i="23"/>
  <c r="K339" i="23"/>
  <c r="K340" i="23" l="1"/>
  <c r="J340" i="23"/>
  <c r="G342" i="23"/>
  <c r="H341" i="23"/>
  <c r="I341" i="23" s="1"/>
  <c r="J341" i="23" l="1"/>
  <c r="K341" i="23"/>
  <c r="G343" i="23"/>
  <c r="H342" i="23"/>
  <c r="I342" i="23" l="1"/>
  <c r="J342" i="23"/>
  <c r="K342" i="23"/>
  <c r="G344" i="23"/>
  <c r="H343" i="23"/>
  <c r="J343" i="23" s="1"/>
  <c r="K343" i="23" l="1"/>
  <c r="I343" i="23"/>
  <c r="G345" i="23"/>
  <c r="H344" i="23"/>
  <c r="K344" i="23" l="1"/>
  <c r="J344" i="23"/>
  <c r="I344" i="23"/>
  <c r="H345" i="23"/>
  <c r="G346" i="23"/>
  <c r="H346" i="23" l="1"/>
  <c r="G347" i="23"/>
  <c r="I345" i="23"/>
  <c r="K345" i="23"/>
  <c r="J345" i="23"/>
  <c r="G348" i="23" l="1"/>
  <c r="H347" i="23"/>
  <c r="I347" i="23" s="1"/>
  <c r="I346" i="23"/>
  <c r="J346" i="23"/>
  <c r="K346" i="23"/>
  <c r="K347" i="23" l="1"/>
  <c r="J347" i="23"/>
  <c r="G349" i="23"/>
  <c r="H348" i="23"/>
  <c r="I348" i="23" l="1"/>
  <c r="J348" i="23"/>
  <c r="K348" i="23"/>
  <c r="G350" i="23"/>
  <c r="H349" i="23"/>
  <c r="K349" i="23" l="1"/>
  <c r="I349" i="23"/>
  <c r="J349" i="23"/>
  <c r="H350" i="23"/>
  <c r="G351" i="23"/>
  <c r="H351" i="23" l="1"/>
  <c r="G352" i="23"/>
  <c r="J350" i="23"/>
  <c r="I350" i="23"/>
  <c r="K350" i="23"/>
  <c r="H352" i="23" l="1"/>
  <c r="G353" i="23"/>
  <c r="K351" i="23"/>
  <c r="J351" i="23"/>
  <c r="I351" i="23"/>
  <c r="G354" i="23" l="1"/>
  <c r="H353" i="23"/>
  <c r="I352" i="23"/>
  <c r="K352" i="23"/>
  <c r="J352" i="23"/>
  <c r="K353" i="23" l="1"/>
  <c r="I353" i="23"/>
  <c r="J353" i="23"/>
  <c r="G355" i="23"/>
  <c r="H354" i="23"/>
  <c r="J354" i="23" l="1"/>
  <c r="K354" i="23"/>
  <c r="I354" i="23"/>
  <c r="H355" i="23"/>
  <c r="G356" i="23"/>
  <c r="H356" i="23" l="1"/>
  <c r="G357" i="23"/>
  <c r="I355" i="23"/>
  <c r="J355" i="23"/>
  <c r="K355" i="23"/>
  <c r="H357" i="23" l="1"/>
  <c r="G358" i="23"/>
  <c r="K356" i="23"/>
  <c r="J356" i="23"/>
  <c r="I356" i="23"/>
  <c r="G359" i="23" l="1"/>
  <c r="H358" i="23"/>
  <c r="I357" i="23"/>
  <c r="J357" i="23"/>
  <c r="K357" i="23"/>
  <c r="J358" i="23" l="1"/>
  <c r="I358" i="23"/>
  <c r="K358" i="23"/>
  <c r="G360" i="23"/>
  <c r="H359" i="23"/>
  <c r="J359" i="23" s="1"/>
  <c r="K359" i="23" l="1"/>
  <c r="I359" i="23"/>
  <c r="G361" i="23"/>
  <c r="I360" i="23"/>
  <c r="H360" i="23"/>
  <c r="J360" i="23" s="1"/>
  <c r="K360" i="23"/>
  <c r="H361" i="23" l="1"/>
  <c r="J361" i="23" s="1"/>
  <c r="K361" i="23"/>
  <c r="I361" i="23"/>
  <c r="G362" i="23"/>
  <c r="G363" i="23" l="1"/>
  <c r="H362" i="23"/>
  <c r="K362" i="23" l="1"/>
  <c r="I362" i="23"/>
  <c r="J362" i="23"/>
  <c r="G364" i="23"/>
  <c r="H363" i="23"/>
  <c r="I363" i="23" l="1"/>
  <c r="J363" i="23"/>
  <c r="K363" i="23"/>
  <c r="H364" i="23"/>
  <c r="G365" i="23"/>
  <c r="G366" i="23" l="1"/>
  <c r="H365" i="23"/>
  <c r="I364" i="23"/>
  <c r="J364" i="23"/>
  <c r="K364" i="23"/>
  <c r="I365" i="23" l="1"/>
  <c r="J365" i="23"/>
  <c r="K365" i="23"/>
  <c r="H366" i="23"/>
  <c r="J366" i="23" s="1"/>
  <c r="G367" i="23"/>
  <c r="H367" i="23" s="1"/>
  <c r="J367" i="23" s="1"/>
  <c r="K366" i="23" l="1"/>
  <c r="I366" i="23"/>
  <c r="I367" i="23"/>
  <c r="K367" i="23"/>
  <c r="U38" i="1134" l="1"/>
  <c r="C22" i="1134"/>
  <c r="U22" i="1134"/>
  <c r="T13" i="1134"/>
  <c r="T20" i="1134"/>
  <c r="C38" i="1134"/>
  <c r="U20" i="1134"/>
  <c r="C20" i="1134"/>
  <c r="C30" i="1134"/>
  <c r="T38" i="1134"/>
  <c r="C32" i="1134"/>
  <c r="U15" i="1134"/>
  <c r="U21" i="1134"/>
  <c r="U26" i="1134"/>
  <c r="T35" i="1134"/>
  <c r="U13" i="1134"/>
  <c r="U17" i="1134"/>
  <c r="T33" i="1134"/>
  <c r="U23" i="1134"/>
  <c r="U27" i="1134"/>
  <c r="T28" i="1134"/>
  <c r="T21" i="1134"/>
  <c r="U29" i="1134"/>
  <c r="U34" i="1134"/>
  <c r="C37" i="1134"/>
  <c r="T19" i="1134"/>
  <c r="U25" i="1134"/>
  <c r="C25" i="1134"/>
  <c r="C17" i="1134"/>
  <c r="T31" i="1134"/>
  <c r="C26" i="1134"/>
  <c r="U37" i="1134"/>
  <c r="C36" i="1134"/>
  <c r="C23" i="1134"/>
  <c r="T32" i="1134"/>
  <c r="U14" i="1134"/>
  <c r="U31" i="1134"/>
  <c r="T26" i="1134"/>
  <c r="C18" i="1134"/>
  <c r="C14" i="1134"/>
  <c r="U18" i="1134"/>
  <c r="U24" i="1134"/>
  <c r="C27" i="1134"/>
  <c r="T29" i="1134"/>
  <c r="T37" i="1134"/>
  <c r="C15" i="1134"/>
  <c r="T27" i="1134"/>
  <c r="U16" i="1134"/>
  <c r="C19" i="1134"/>
  <c r="C28" i="1134"/>
  <c r="C35" i="1134"/>
  <c r="C31" i="1134"/>
  <c r="C16" i="1134"/>
  <c r="T25" i="1134"/>
  <c r="U35" i="1134"/>
  <c r="U28" i="1134"/>
  <c r="T36" i="1134"/>
  <c r="U33" i="1134"/>
  <c r="C29" i="1134"/>
  <c r="U19" i="1134"/>
  <c r="T15" i="1134"/>
  <c r="T22" i="1134"/>
  <c r="T18" i="1134"/>
  <c r="C24" i="1134"/>
  <c r="T23" i="1134"/>
  <c r="C34" i="1134"/>
  <c r="T34" i="1134"/>
  <c r="U36" i="1134"/>
  <c r="U30" i="1134"/>
  <c r="T30" i="1134"/>
  <c r="C33" i="1134"/>
  <c r="T17" i="1134"/>
  <c r="C21" i="1134"/>
  <c r="T16" i="1134"/>
  <c r="U32" i="1134"/>
  <c r="T24" i="1134"/>
  <c r="U9" i="1133"/>
  <c r="T8" i="1133"/>
  <c r="C9" i="1133"/>
  <c r="U8" i="1133"/>
  <c r="C8" i="1133"/>
  <c r="C12" i="1133"/>
  <c r="T9" i="1133"/>
  <c r="U10" i="1133"/>
  <c r="C10" i="1133"/>
  <c r="U11" i="1133"/>
  <c r="T12" i="1133"/>
  <c r="C11" i="1133"/>
  <c r="T10" i="1133"/>
  <c r="T11" i="1133"/>
  <c r="U12" i="1133"/>
  <c r="U25" i="1133"/>
  <c r="T19" i="1133"/>
  <c r="C38" i="1133"/>
  <c r="T22" i="1133"/>
  <c r="C35" i="1133"/>
  <c r="C25" i="1133"/>
  <c r="T38" i="1133"/>
  <c r="U35" i="1133"/>
  <c r="U38" i="1133"/>
  <c r="T35" i="1133"/>
  <c r="C26" i="1133"/>
  <c r="C16" i="1133"/>
  <c r="C21" i="1133"/>
  <c r="T34" i="1133"/>
  <c r="T25" i="1133"/>
  <c r="T29" i="1133"/>
  <c r="C17" i="1133"/>
  <c r="C22" i="1133"/>
  <c r="T27" i="1133"/>
  <c r="T33" i="1133"/>
  <c r="C15" i="1133"/>
  <c r="T30" i="1133"/>
  <c r="U29" i="1133"/>
  <c r="C29" i="1133"/>
  <c r="U22" i="1133"/>
  <c r="U17" i="1133"/>
  <c r="C37" i="1133"/>
  <c r="U14" i="1133"/>
  <c r="T24" i="1133"/>
  <c r="T13" i="1133"/>
  <c r="T23" i="1133"/>
  <c r="T17" i="1133"/>
  <c r="U26" i="1133"/>
  <c r="C18" i="1133"/>
  <c r="T16" i="1133"/>
  <c r="C31" i="1133"/>
  <c r="U24" i="1133"/>
  <c r="T20" i="1133"/>
  <c r="T32" i="1133"/>
  <c r="C32" i="1133"/>
  <c r="U16" i="1133"/>
  <c r="U18" i="1133"/>
  <c r="C13" i="1133"/>
  <c r="U31" i="1133"/>
  <c r="T26" i="1133"/>
  <c r="U15" i="1133"/>
  <c r="T36" i="1133"/>
  <c r="U34" i="1133"/>
  <c r="C34" i="1133"/>
  <c r="T18" i="1133"/>
  <c r="C27" i="1133"/>
  <c r="C20" i="1133"/>
  <c r="U33" i="1133"/>
  <c r="U19" i="1133"/>
  <c r="U13" i="1133"/>
  <c r="C23" i="1133"/>
  <c r="T21" i="1133"/>
  <c r="T15" i="1133"/>
  <c r="T14" i="1133"/>
  <c r="U30" i="1133"/>
  <c r="C14" i="1133"/>
  <c r="U23" i="1133"/>
  <c r="U27" i="1133"/>
  <c r="T31" i="1133"/>
  <c r="C24" i="1133"/>
  <c r="U21" i="1133"/>
  <c r="C33" i="1133"/>
  <c r="C8" i="1132"/>
  <c r="C28" i="1133"/>
  <c r="C19" i="1133"/>
  <c r="U28" i="1133"/>
  <c r="T37" i="1133"/>
  <c r="T28" i="1133"/>
  <c r="U37" i="1133"/>
  <c r="U20" i="1133"/>
  <c r="U36" i="1133"/>
  <c r="U32" i="1133"/>
  <c r="C30" i="1133"/>
  <c r="C36" i="1133"/>
  <c r="T8" i="1132"/>
  <c r="F8" i="1132" s="1"/>
  <c r="U9" i="1132"/>
  <c r="U8" i="1132"/>
  <c r="U10" i="1132"/>
  <c r="T9" i="1132"/>
  <c r="F9" i="1132" s="1"/>
  <c r="U11" i="1132"/>
  <c r="C9" i="1132"/>
  <c r="T10" i="1132"/>
  <c r="C10" i="1132"/>
  <c r="C13" i="1132"/>
  <c r="T11" i="1132"/>
  <c r="U12" i="1132"/>
  <c r="C11" i="1132"/>
  <c r="U34" i="1132"/>
  <c r="C24" i="1132"/>
  <c r="C15" i="1132"/>
  <c r="C22" i="1132"/>
  <c r="T35" i="1132"/>
  <c r="T23" i="1132"/>
  <c r="T26" i="1132"/>
  <c r="C12" i="1132"/>
  <c r="U19" i="1132"/>
  <c r="T25" i="1132"/>
  <c r="T27" i="1132"/>
  <c r="T36" i="1132"/>
  <c r="C30" i="1132"/>
  <c r="T28" i="1132"/>
  <c r="T22" i="1132"/>
  <c r="T17" i="1132"/>
  <c r="U29" i="1132"/>
  <c r="T16" i="1132"/>
  <c r="U24" i="1132"/>
  <c r="C35" i="1132"/>
  <c r="C23" i="1132"/>
  <c r="T32" i="1132"/>
  <c r="C25" i="1132"/>
  <c r="U20" i="1132"/>
  <c r="T38" i="1132"/>
  <c r="T12" i="1132"/>
  <c r="C14" i="1132"/>
  <c r="C16" i="1132"/>
  <c r="U26" i="1132"/>
  <c r="C34" i="1132"/>
  <c r="T18" i="1132"/>
  <c r="C18" i="1132"/>
  <c r="C38" i="1132"/>
  <c r="C28" i="1132"/>
  <c r="U13" i="1132"/>
  <c r="C20" i="1132"/>
  <c r="C19" i="1132"/>
  <c r="C32" i="1132"/>
  <c r="T24" i="1132"/>
  <c r="U28" i="1132"/>
  <c r="U15" i="1132"/>
  <c r="C17" i="1132"/>
  <c r="T31" i="1132"/>
  <c r="U22" i="1132"/>
  <c r="C29" i="1132"/>
  <c r="T29" i="1132"/>
  <c r="T19" i="1132"/>
  <c r="U32" i="1132"/>
  <c r="T13" i="1132"/>
  <c r="U25" i="1132"/>
  <c r="U17" i="1132"/>
  <c r="U31" i="1132"/>
  <c r="U37" i="1132"/>
  <c r="U27" i="1132"/>
  <c r="T14" i="1132"/>
  <c r="U38" i="1132"/>
  <c r="U30" i="1132"/>
  <c r="U21" i="1132"/>
  <c r="C36" i="1132"/>
  <c r="T30" i="1132"/>
  <c r="C26" i="1132"/>
  <c r="T15" i="1132"/>
  <c r="T20" i="1132"/>
  <c r="C21" i="1132"/>
  <c r="T21" i="1132"/>
  <c r="U36" i="1132"/>
  <c r="U14" i="1132"/>
  <c r="U16" i="1132"/>
  <c r="U23" i="1132"/>
  <c r="T33" i="1132"/>
  <c r="C33" i="1132"/>
  <c r="T34" i="1132"/>
  <c r="U33" i="1132"/>
  <c r="U35" i="1132"/>
  <c r="C27" i="1132"/>
  <c r="C31" i="1132"/>
  <c r="C37" i="1132"/>
  <c r="U18" i="1132"/>
  <c r="T37" i="1132"/>
  <c r="T8" i="1131"/>
  <c r="F8" i="1131" s="1"/>
  <c r="U8" i="1131"/>
  <c r="C8" i="1131"/>
  <c r="U9" i="1131"/>
  <c r="U11" i="1131"/>
  <c r="C10" i="1131"/>
  <c r="T9" i="1131"/>
  <c r="F9" i="1131" s="1"/>
  <c r="U10" i="1131"/>
  <c r="C13" i="1131"/>
  <c r="C9" i="1131"/>
  <c r="C12" i="1131"/>
  <c r="U12" i="1131"/>
  <c r="C11" i="1131"/>
  <c r="T11" i="1131"/>
  <c r="T10" i="1131"/>
  <c r="F10" i="1131" s="1"/>
  <c r="T12" i="1131"/>
  <c r="U30" i="1131"/>
  <c r="U24" i="1131"/>
  <c r="U23" i="1131"/>
  <c r="C14" i="1131"/>
  <c r="U26" i="1131"/>
  <c r="U38" i="1131"/>
  <c r="C36" i="1131"/>
  <c r="T36" i="1131"/>
  <c r="C30" i="1131"/>
  <c r="U14" i="1131"/>
  <c r="C38" i="1131"/>
  <c r="T38" i="1131"/>
  <c r="T19" i="1131"/>
  <c r="U36" i="1131"/>
  <c r="C19" i="1131"/>
  <c r="U19" i="1131"/>
  <c r="T16" i="1131"/>
  <c r="T14" i="1131"/>
  <c r="T30" i="1131"/>
  <c r="T35" i="1131"/>
  <c r="C28" i="1131"/>
  <c r="C31" i="1131"/>
  <c r="C32" i="1131"/>
  <c r="T15" i="1131"/>
  <c r="U34" i="1131"/>
  <c r="C29" i="1131"/>
  <c r="U27" i="1131"/>
  <c r="T27" i="1131"/>
  <c r="T18" i="1131"/>
  <c r="T21" i="1131"/>
  <c r="U17" i="1131"/>
  <c r="U25" i="1131"/>
  <c r="C25" i="1131"/>
  <c r="U29" i="1131"/>
  <c r="T28" i="1131"/>
  <c r="C27" i="1131"/>
  <c r="T34" i="1131"/>
  <c r="T17" i="1131"/>
  <c r="U13" i="1131"/>
  <c r="U15" i="1131"/>
  <c r="T24" i="1131"/>
  <c r="T22" i="1131"/>
  <c r="U31" i="1131"/>
  <c r="U28" i="1131"/>
  <c r="C23" i="1131"/>
  <c r="U22" i="1131"/>
  <c r="U35" i="1131"/>
  <c r="C21" i="1131"/>
  <c r="C26" i="1131"/>
  <c r="C33" i="1131"/>
  <c r="C37" i="1131"/>
  <c r="C24" i="1131"/>
  <c r="T32" i="1131"/>
  <c r="T26" i="1131"/>
  <c r="T25" i="1131"/>
  <c r="T33" i="1131"/>
  <c r="C16" i="1131"/>
  <c r="U32" i="1131"/>
  <c r="U20" i="1131"/>
  <c r="T37" i="1131"/>
  <c r="C18" i="1131"/>
  <c r="T20" i="1131"/>
  <c r="C22" i="1131"/>
  <c r="T31" i="1131"/>
  <c r="U37" i="1131"/>
  <c r="C15" i="1131"/>
  <c r="U21" i="1131"/>
  <c r="C20" i="1131"/>
  <c r="T13" i="1131"/>
  <c r="U18" i="1131"/>
  <c r="C35" i="1131"/>
  <c r="U16" i="1131"/>
  <c r="C34" i="1131"/>
  <c r="C17" i="1131"/>
  <c r="U33" i="1131"/>
  <c r="T29" i="1131"/>
  <c r="T23" i="1131"/>
  <c r="C8" i="1130"/>
  <c r="T8" i="1130"/>
  <c r="C9" i="1130"/>
  <c r="U8" i="1130"/>
  <c r="C10" i="1130"/>
  <c r="T11" i="1130"/>
  <c r="U9" i="1130"/>
  <c r="T9" i="1130"/>
  <c r="F9" i="1130" s="1"/>
  <c r="C12" i="1130"/>
  <c r="T10" i="1130"/>
  <c r="F10" i="1130" s="1"/>
  <c r="C11" i="1130"/>
  <c r="T13" i="1130"/>
  <c r="U10" i="1130"/>
  <c r="U11" i="1130"/>
  <c r="U13" i="1130"/>
  <c r="T12" i="1130"/>
  <c r="U12" i="1130"/>
  <c r="U30" i="1130"/>
  <c r="C24" i="1130"/>
  <c r="U17" i="1130"/>
  <c r="T24" i="1130"/>
  <c r="U38" i="1130"/>
  <c r="T38" i="1130"/>
  <c r="C13" i="1130"/>
  <c r="U22" i="1130"/>
  <c r="T14" i="1130"/>
  <c r="C34" i="1130"/>
  <c r="T35" i="1130"/>
  <c r="U29" i="1130"/>
  <c r="C37" i="1130"/>
  <c r="T18" i="1130"/>
  <c r="C30" i="1130"/>
  <c r="T33" i="1130"/>
  <c r="T37" i="1130"/>
  <c r="T22" i="1130"/>
  <c r="C14" i="1130"/>
  <c r="U31" i="1130"/>
  <c r="U19" i="1130"/>
  <c r="C28" i="1130"/>
  <c r="U14" i="1130"/>
  <c r="U32" i="1130"/>
  <c r="C27" i="1130"/>
  <c r="U35" i="1130"/>
  <c r="C36" i="1130"/>
  <c r="U24" i="1130"/>
  <c r="U15" i="1130"/>
  <c r="U33" i="1130"/>
  <c r="C21" i="1130"/>
  <c r="T23" i="1130"/>
  <c r="T15" i="1130"/>
  <c r="U36" i="1130"/>
  <c r="T17" i="1130"/>
  <c r="U28" i="1130"/>
  <c r="T30" i="1130"/>
  <c r="T25" i="1130"/>
  <c r="U18" i="1130"/>
  <c r="T36" i="1130"/>
  <c r="C18" i="1130"/>
  <c r="C35" i="1130"/>
  <c r="T29" i="1130"/>
  <c r="U23" i="1130"/>
  <c r="T16" i="1130"/>
  <c r="U25" i="1130"/>
  <c r="T27" i="1130"/>
  <c r="U37" i="1130"/>
  <c r="T21" i="1130"/>
  <c r="C38" i="1130"/>
  <c r="C29" i="1130"/>
  <c r="T26" i="1130"/>
  <c r="T19" i="1130"/>
  <c r="C33" i="1130"/>
  <c r="U34" i="1130"/>
  <c r="U20" i="1130"/>
  <c r="T31" i="1130"/>
  <c r="U27" i="1130"/>
  <c r="C25" i="1130"/>
  <c r="C19" i="1130"/>
  <c r="C16" i="1130"/>
  <c r="U26" i="1130"/>
  <c r="T20" i="1130"/>
  <c r="C32" i="1130"/>
  <c r="C17" i="1130"/>
  <c r="T34" i="1130"/>
  <c r="C23" i="1130"/>
  <c r="C31" i="1130"/>
  <c r="C8" i="1129"/>
  <c r="C20" i="1130"/>
  <c r="T28" i="1130"/>
  <c r="U16" i="1130"/>
  <c r="U21" i="1130"/>
  <c r="C22" i="1130"/>
  <c r="C26" i="1130"/>
  <c r="C15" i="1130"/>
  <c r="T32" i="1130"/>
  <c r="U9" i="1129"/>
  <c r="T8" i="1129"/>
  <c r="U8" i="1129"/>
  <c r="T9" i="1129"/>
  <c r="C10" i="1129"/>
  <c r="T11" i="1129"/>
  <c r="C9" i="1129"/>
  <c r="U10" i="1129"/>
  <c r="T10" i="1129"/>
  <c r="F10" i="1129" s="1"/>
  <c r="C11" i="1129"/>
  <c r="U11" i="1129"/>
  <c r="T12" i="1129"/>
  <c r="F12" i="1129" s="1"/>
  <c r="T35" i="1129"/>
  <c r="C17" i="1129"/>
  <c r="C36" i="1129"/>
  <c r="C32" i="1129"/>
  <c r="C26" i="1129"/>
  <c r="C38" i="1129"/>
  <c r="C24" i="1129"/>
  <c r="T24" i="1129"/>
  <c r="T16" i="1129"/>
  <c r="C21" i="1129"/>
  <c r="C33" i="1129"/>
  <c r="U26" i="1129"/>
  <c r="U25" i="1129"/>
  <c r="T30" i="1129"/>
  <c r="T21" i="1129"/>
  <c r="T31" i="1129"/>
  <c r="T15" i="1129"/>
  <c r="U27" i="1129"/>
  <c r="T20" i="1129"/>
  <c r="C28" i="1129"/>
  <c r="U28" i="1129"/>
  <c r="T26" i="1129"/>
  <c r="U31" i="1129"/>
  <c r="U12" i="1129"/>
  <c r="U37" i="1129"/>
  <c r="U30" i="1129"/>
  <c r="T32" i="1129"/>
  <c r="U17" i="1129"/>
  <c r="C12" i="1129"/>
  <c r="T18" i="1129"/>
  <c r="U15" i="1129"/>
  <c r="T22" i="1129"/>
  <c r="T28" i="1129"/>
  <c r="U24" i="1129"/>
  <c r="T38" i="1129"/>
  <c r="U36" i="1129"/>
  <c r="C18" i="1129"/>
  <c r="T19" i="1129"/>
  <c r="T36" i="1129"/>
  <c r="T27" i="1129"/>
  <c r="C31" i="1129"/>
  <c r="U16" i="1129"/>
  <c r="C15" i="1129"/>
  <c r="T17" i="1129"/>
  <c r="C37" i="1129"/>
  <c r="C22" i="1129"/>
  <c r="U32" i="1129"/>
  <c r="C14" i="1129"/>
  <c r="C19" i="1129"/>
  <c r="C25" i="1129"/>
  <c r="T37" i="1129"/>
  <c r="U21" i="1129"/>
  <c r="T14" i="1129"/>
  <c r="U14" i="1129"/>
  <c r="C30" i="1129"/>
  <c r="C27" i="1129"/>
  <c r="U22" i="1129"/>
  <c r="C35" i="1129"/>
  <c r="T25" i="1129"/>
  <c r="T33" i="1129"/>
  <c r="U20" i="1129"/>
  <c r="U33" i="1129"/>
  <c r="U35" i="1129"/>
  <c r="U38" i="1129"/>
  <c r="U19" i="1129"/>
  <c r="T34" i="1129"/>
  <c r="C16" i="1129"/>
  <c r="C20" i="1129"/>
  <c r="C8" i="1128"/>
  <c r="T13" i="1129"/>
  <c r="T23" i="1129"/>
  <c r="U13" i="1129"/>
  <c r="U23" i="1129"/>
  <c r="U18" i="1129"/>
  <c r="C13" i="1129"/>
  <c r="U34" i="1129"/>
  <c r="C34" i="1129"/>
  <c r="C29" i="1129"/>
  <c r="C23" i="1129"/>
  <c r="U29" i="1129"/>
  <c r="T29" i="1129"/>
  <c r="T8" i="1128"/>
  <c r="C10" i="1128"/>
  <c r="U8" i="1128"/>
  <c r="U9" i="1128"/>
  <c r="C9" i="1128"/>
  <c r="T11" i="1128"/>
  <c r="T9" i="1128"/>
  <c r="U12" i="1128"/>
  <c r="U11" i="1128"/>
  <c r="C12" i="1128"/>
  <c r="U10" i="1128"/>
  <c r="T10" i="1128"/>
  <c r="C11" i="1128"/>
  <c r="T12" i="1128"/>
  <c r="C13" i="1128"/>
  <c r="C14" i="1128"/>
  <c r="U36" i="1128"/>
  <c r="T38" i="1128"/>
  <c r="T36" i="1128"/>
  <c r="U19" i="1128"/>
  <c r="U38" i="1128"/>
  <c r="C22" i="1128"/>
  <c r="U18" i="1128"/>
  <c r="U17" i="1128"/>
  <c r="U33" i="1128"/>
  <c r="T37" i="1128"/>
  <c r="U32" i="1128"/>
  <c r="U25" i="1128"/>
  <c r="U37" i="1128"/>
  <c r="C37" i="1128"/>
  <c r="C35" i="1128"/>
  <c r="T24" i="1128"/>
  <c r="T32" i="1128"/>
  <c r="C32" i="1128"/>
  <c r="T14" i="1128"/>
  <c r="T19" i="1128"/>
  <c r="U29" i="1128"/>
  <c r="C28" i="1128"/>
  <c r="C19" i="1128"/>
  <c r="C38" i="1128"/>
  <c r="U15" i="1128"/>
  <c r="U22" i="1128"/>
  <c r="T34" i="1128"/>
  <c r="C24" i="1128"/>
  <c r="C17" i="1128"/>
  <c r="T13" i="1128"/>
  <c r="U35" i="1128"/>
  <c r="U13" i="1128"/>
  <c r="T26" i="1128"/>
  <c r="C23" i="1128"/>
  <c r="C36" i="1128"/>
  <c r="C16" i="1128"/>
  <c r="C29" i="1128"/>
  <c r="C33" i="1128"/>
  <c r="T35" i="1128"/>
  <c r="C27" i="1128"/>
  <c r="C31" i="1128"/>
  <c r="T20" i="1128"/>
  <c r="T23" i="1128"/>
  <c r="U23" i="1128"/>
  <c r="T30" i="1128"/>
  <c r="U21" i="1128"/>
  <c r="U31" i="1128"/>
  <c r="U30" i="1128"/>
  <c r="T29" i="1128"/>
  <c r="T17" i="1128"/>
  <c r="U34" i="1128"/>
  <c r="T31" i="1128"/>
  <c r="T18" i="1128"/>
  <c r="T25" i="1128"/>
  <c r="T15" i="1128"/>
  <c r="U28" i="1128"/>
  <c r="U26" i="1128"/>
  <c r="C25" i="1128"/>
  <c r="T16" i="1128"/>
  <c r="T27" i="1128"/>
  <c r="C26" i="1128"/>
  <c r="U14" i="1128"/>
  <c r="U24" i="1128"/>
  <c r="T8" i="1127"/>
  <c r="U27" i="1128"/>
  <c r="C30" i="1128"/>
  <c r="C18" i="1128"/>
  <c r="C20" i="1128"/>
  <c r="T22" i="1128"/>
  <c r="T21" i="1128"/>
  <c r="U20" i="1128"/>
  <c r="C34" i="1128"/>
  <c r="U16" i="1128"/>
  <c r="C15" i="1128"/>
  <c r="T28" i="1128"/>
  <c r="C21" i="1128"/>
  <c r="T33" i="1128"/>
  <c r="C9" i="1127"/>
  <c r="U8" i="1127"/>
  <c r="C8" i="1127"/>
  <c r="T9" i="1127"/>
  <c r="C10" i="1127"/>
  <c r="T11" i="1127"/>
  <c r="U10" i="1127"/>
  <c r="U9" i="1127"/>
  <c r="T10" i="1127"/>
  <c r="U12" i="1127"/>
  <c r="C11" i="1127"/>
  <c r="U13" i="1127"/>
  <c r="C12" i="1127"/>
  <c r="T13" i="1127"/>
  <c r="F13" i="1127" s="1"/>
  <c r="U11" i="1127"/>
  <c r="C14" i="1127"/>
  <c r="T12" i="1127"/>
  <c r="T14" i="1127"/>
  <c r="F14" i="1127" s="1"/>
  <c r="U19" i="1127"/>
  <c r="U24" i="1127"/>
  <c r="T24" i="1127"/>
  <c r="C38" i="1127"/>
  <c r="U18" i="1127"/>
  <c r="U32" i="1127"/>
  <c r="T36" i="1127"/>
  <c r="T27" i="1127"/>
  <c r="C23" i="1127"/>
  <c r="T16" i="1127"/>
  <c r="C24" i="1127"/>
  <c r="T33" i="1127"/>
  <c r="U14" i="1127"/>
  <c r="U25" i="1127"/>
  <c r="T25" i="1127"/>
  <c r="C20" i="1127"/>
  <c r="C28" i="1127"/>
  <c r="T21" i="1127"/>
  <c r="C13" i="1127"/>
  <c r="U27" i="1127"/>
  <c r="U17" i="1127"/>
  <c r="U34" i="1127"/>
  <c r="U38" i="1127"/>
  <c r="C33" i="1127"/>
  <c r="U36" i="1127"/>
  <c r="U37" i="1127"/>
  <c r="T38" i="1127"/>
  <c r="T31" i="1127"/>
  <c r="U33" i="1127"/>
  <c r="C19" i="1127"/>
  <c r="C21" i="1127"/>
  <c r="T37" i="1127"/>
  <c r="U16" i="1127"/>
  <c r="T18" i="1127"/>
  <c r="U22" i="1127"/>
  <c r="T22" i="1127"/>
  <c r="U23" i="1127"/>
  <c r="C27" i="1127"/>
  <c r="C18" i="1127"/>
  <c r="C17" i="1127"/>
  <c r="U29" i="1127"/>
  <c r="T26" i="1127"/>
  <c r="C26" i="1127"/>
  <c r="C35" i="1127"/>
  <c r="C32" i="1127"/>
  <c r="T15" i="1127"/>
  <c r="T30" i="1127"/>
  <c r="T32" i="1127"/>
  <c r="T23" i="1127"/>
  <c r="C34" i="1127"/>
  <c r="U28" i="1127"/>
  <c r="U26" i="1127"/>
  <c r="U30" i="1127"/>
  <c r="U15" i="1127"/>
  <c r="U20" i="1127"/>
  <c r="T29" i="1127"/>
  <c r="C8" i="1126"/>
  <c r="C16" i="1127"/>
  <c r="T28" i="1127"/>
  <c r="C31" i="1127"/>
  <c r="U31" i="1127"/>
  <c r="U21" i="1127"/>
  <c r="T17" i="1127"/>
  <c r="T19" i="1127"/>
  <c r="C25" i="1127"/>
  <c r="C22" i="1127"/>
  <c r="C36" i="1127"/>
  <c r="T35" i="1127"/>
  <c r="T20" i="1127"/>
  <c r="C15" i="1127"/>
  <c r="C37" i="1127"/>
  <c r="C29" i="1127"/>
  <c r="U35" i="1127"/>
  <c r="T34" i="1127"/>
  <c r="C30" i="1127"/>
  <c r="U8" i="1126"/>
  <c r="T9" i="1126"/>
  <c r="F9" i="1126" s="1"/>
  <c r="T10" i="1126"/>
  <c r="F10" i="1126" s="1"/>
  <c r="T11" i="1126"/>
  <c r="T8" i="1126"/>
  <c r="C9" i="1126"/>
  <c r="C10" i="1126"/>
  <c r="U10" i="1126"/>
  <c r="U9" i="1126"/>
  <c r="U11" i="1126"/>
  <c r="C11" i="1126"/>
  <c r="T13" i="1126"/>
  <c r="C13" i="1126"/>
  <c r="U13" i="1126"/>
  <c r="C12" i="1126"/>
  <c r="U12" i="1126"/>
  <c r="T12" i="1126"/>
  <c r="U19" i="1126"/>
  <c r="C18" i="1126"/>
  <c r="C29" i="1126"/>
  <c r="C25" i="1126"/>
  <c r="U25" i="1126"/>
  <c r="T29" i="1126"/>
  <c r="C19" i="1126"/>
  <c r="U38" i="1126"/>
  <c r="T38" i="1126"/>
  <c r="C36" i="1126"/>
  <c r="U36" i="1126"/>
  <c r="C37" i="1126"/>
  <c r="T14" i="1126"/>
  <c r="T37" i="1126"/>
  <c r="T36" i="1126"/>
  <c r="U33" i="1126"/>
  <c r="T20" i="1126"/>
  <c r="U30" i="1126"/>
  <c r="U20" i="1126"/>
  <c r="T33" i="1126"/>
  <c r="T25" i="1126"/>
  <c r="C14" i="1126"/>
  <c r="U14" i="1126"/>
  <c r="U21" i="1126"/>
  <c r="U37" i="1126"/>
  <c r="U29" i="1126"/>
  <c r="T28" i="1126"/>
  <c r="C20" i="1126"/>
  <c r="T19" i="1126"/>
  <c r="C23" i="1126"/>
  <c r="C32" i="1126"/>
  <c r="C21" i="1126"/>
  <c r="U22" i="1126"/>
  <c r="C26" i="1126"/>
  <c r="C31" i="1126"/>
  <c r="C30" i="1126"/>
  <c r="C35" i="1126"/>
  <c r="T24" i="1126"/>
  <c r="C27" i="1126"/>
  <c r="U17" i="1126"/>
  <c r="C38" i="1126"/>
  <c r="U28" i="1126"/>
  <c r="C33" i="1126"/>
  <c r="T34" i="1126"/>
  <c r="U34" i="1126"/>
  <c r="U35" i="1126"/>
  <c r="T16" i="1126"/>
  <c r="T30" i="1126"/>
  <c r="T27" i="1126"/>
  <c r="T35" i="1126"/>
  <c r="T31" i="1126"/>
  <c r="U26" i="1126"/>
  <c r="T17" i="1126"/>
  <c r="C8" i="1125"/>
  <c r="C17" i="1126"/>
  <c r="T15" i="1126"/>
  <c r="U15" i="1126"/>
  <c r="U31" i="1126"/>
  <c r="U27" i="1126"/>
  <c r="C34" i="1126"/>
  <c r="T8" i="1125"/>
  <c r="T26" i="1126"/>
  <c r="T18" i="1126"/>
  <c r="C28" i="1126"/>
  <c r="C22" i="1126"/>
  <c r="T32" i="1126"/>
  <c r="T21" i="1126"/>
  <c r="U24" i="1126"/>
  <c r="T23" i="1126"/>
  <c r="U8" i="1125"/>
  <c r="U23" i="1126"/>
  <c r="C15" i="1126"/>
  <c r="C24" i="1126"/>
  <c r="U32" i="1126"/>
  <c r="C16" i="1126"/>
  <c r="U18" i="1126"/>
  <c r="T22" i="1126"/>
  <c r="C9" i="1125"/>
  <c r="U16" i="1126"/>
  <c r="T9" i="1125"/>
  <c r="C12" i="1125"/>
  <c r="C10" i="1125"/>
  <c r="U13" i="1125"/>
  <c r="U10" i="1125"/>
  <c r="U9" i="1125"/>
  <c r="T10" i="1125"/>
  <c r="F10" i="1125" s="1"/>
  <c r="T13" i="1125"/>
  <c r="F13" i="1125" s="1"/>
  <c r="T11" i="1125"/>
  <c r="C11" i="1125"/>
  <c r="U11" i="1125"/>
  <c r="C38" i="1125"/>
  <c r="T12" i="1125"/>
  <c r="C18" i="1125"/>
  <c r="C28" i="1125"/>
  <c r="C25" i="1125"/>
  <c r="U15" i="1125"/>
  <c r="U12" i="1125"/>
  <c r="T38" i="1125"/>
  <c r="C14" i="1125"/>
  <c r="T34" i="1125"/>
  <c r="T16" i="1125"/>
  <c r="U28" i="1125"/>
  <c r="T17" i="1125"/>
  <c r="C23" i="1125"/>
  <c r="T23" i="1125"/>
  <c r="C15" i="1125"/>
  <c r="U24" i="1125"/>
  <c r="T32" i="1125"/>
  <c r="U27" i="1125"/>
  <c r="T27" i="1125"/>
  <c r="C27" i="1125"/>
  <c r="U29" i="1125"/>
  <c r="U32" i="1125"/>
  <c r="C22" i="1125"/>
  <c r="U23" i="1125"/>
  <c r="T36" i="1125"/>
  <c r="T35" i="1125"/>
  <c r="U18" i="1125"/>
  <c r="C36" i="1125"/>
  <c r="C13" i="1125"/>
  <c r="U30" i="1125"/>
  <c r="U25" i="1125"/>
  <c r="C24" i="1125"/>
  <c r="T21" i="1125"/>
  <c r="T19" i="1125"/>
  <c r="U35" i="1125"/>
  <c r="T15" i="1125"/>
  <c r="T26" i="1125"/>
  <c r="U17" i="1125"/>
  <c r="T18" i="1125"/>
  <c r="T37" i="1125"/>
  <c r="C16" i="1125"/>
  <c r="C32" i="1125"/>
  <c r="C29" i="1125"/>
  <c r="U19" i="1125"/>
  <c r="U31" i="1125"/>
  <c r="U38" i="1125"/>
  <c r="C19" i="1125"/>
  <c r="C21" i="1125"/>
  <c r="T28" i="1125"/>
  <c r="U14" i="1125"/>
  <c r="T29" i="1125"/>
  <c r="T14" i="1125"/>
  <c r="U26" i="1125"/>
  <c r="U16" i="1125"/>
  <c r="U34" i="1125"/>
  <c r="T25" i="1125"/>
  <c r="C20" i="1125"/>
  <c r="T24" i="1125"/>
  <c r="T30" i="1125"/>
  <c r="C37" i="1125"/>
  <c r="U37" i="1125"/>
  <c r="C17" i="1125"/>
  <c r="C31" i="1125"/>
  <c r="U22" i="1125"/>
  <c r="C8" i="1124"/>
  <c r="C33" i="1125"/>
  <c r="U21" i="1125"/>
  <c r="U33" i="1125"/>
  <c r="U20" i="1125"/>
  <c r="T22" i="1125"/>
  <c r="T31" i="1125"/>
  <c r="C34" i="1125"/>
  <c r="T33" i="1125"/>
  <c r="T20" i="1125"/>
  <c r="C35" i="1125"/>
  <c r="U36" i="1125"/>
  <c r="C26" i="1125"/>
  <c r="T8" i="1124"/>
  <c r="C30" i="1125"/>
  <c r="C10" i="1124"/>
  <c r="U9" i="1124"/>
  <c r="U8" i="1124"/>
  <c r="C9" i="1124"/>
  <c r="C11" i="1124"/>
  <c r="T10" i="1124"/>
  <c r="F10" i="1124" s="1"/>
  <c r="T9" i="1124"/>
  <c r="U12" i="1124"/>
  <c r="C12" i="1124"/>
  <c r="T12" i="1124"/>
  <c r="U11" i="1124"/>
  <c r="U10" i="1124"/>
  <c r="T13" i="1124"/>
  <c r="F13" i="1124" s="1"/>
  <c r="T11" i="1124"/>
  <c r="F11" i="1124" s="1"/>
  <c r="U13" i="1124"/>
  <c r="U19" i="1124"/>
  <c r="C17" i="1124"/>
  <c r="T36" i="1124"/>
  <c r="C35" i="1124"/>
  <c r="U38" i="1124"/>
  <c r="T27" i="1124"/>
  <c r="C13" i="1124"/>
  <c r="U27" i="1124"/>
  <c r="U23" i="1124"/>
  <c r="C16" i="1124"/>
  <c r="T14" i="1124"/>
  <c r="C27" i="1124"/>
  <c r="T23" i="1124"/>
  <c r="T15" i="1124"/>
  <c r="C37" i="1124"/>
  <c r="C14" i="1124"/>
  <c r="T21" i="1124"/>
  <c r="T32" i="1124"/>
  <c r="T37" i="1124"/>
  <c r="T28" i="1124"/>
  <c r="U22" i="1124"/>
  <c r="U15" i="1124"/>
  <c r="U21" i="1124"/>
  <c r="T38" i="1124"/>
  <c r="U16" i="1124"/>
  <c r="U14" i="1124"/>
  <c r="C23" i="1124"/>
  <c r="U35" i="1124"/>
  <c r="C20" i="1124"/>
  <c r="T33" i="1124"/>
  <c r="C25" i="1124"/>
  <c r="U31" i="1124"/>
  <c r="T30" i="1124"/>
  <c r="T17" i="1124"/>
  <c r="U30" i="1124"/>
  <c r="C21" i="1124"/>
  <c r="T22" i="1124"/>
  <c r="U37" i="1124"/>
  <c r="U28" i="1124"/>
  <c r="T16" i="1124"/>
  <c r="U24" i="1124"/>
  <c r="U17" i="1124"/>
  <c r="U26" i="1124"/>
  <c r="U25" i="1124"/>
  <c r="C36" i="1124"/>
  <c r="C22" i="1124"/>
  <c r="C24" i="1124"/>
  <c r="C30" i="1124"/>
  <c r="U20" i="1124"/>
  <c r="C33" i="1124"/>
  <c r="C31" i="1124"/>
  <c r="C32" i="1124"/>
  <c r="C19" i="1124"/>
  <c r="T20" i="1124"/>
  <c r="T31" i="1124"/>
  <c r="U33" i="1124"/>
  <c r="C15" i="1124"/>
  <c r="T26" i="1124"/>
  <c r="C38" i="1124"/>
  <c r="T19" i="1124"/>
  <c r="U29" i="1124"/>
  <c r="C18" i="1124"/>
  <c r="T29" i="1124"/>
  <c r="C34" i="1124"/>
  <c r="U32" i="1124"/>
  <c r="U34" i="1124"/>
  <c r="T24" i="1124"/>
  <c r="C28" i="1124"/>
  <c r="T35" i="1124"/>
  <c r="U18" i="1124"/>
  <c r="U36" i="1124"/>
  <c r="T25" i="1124"/>
  <c r="T18" i="1124"/>
  <c r="T34" i="1124"/>
  <c r="C26" i="1124"/>
  <c r="C29" i="1124"/>
  <c r="U35" i="1123"/>
  <c r="T14" i="1123"/>
  <c r="U19" i="1123"/>
  <c r="U36" i="1123"/>
  <c r="T35" i="1123"/>
  <c r="C30" i="1123"/>
  <c r="U38" i="1123"/>
  <c r="T38" i="1123"/>
  <c r="C23" i="1123"/>
  <c r="T24" i="1123"/>
  <c r="U20" i="1123"/>
  <c r="C18" i="1123"/>
  <c r="T28" i="1123"/>
  <c r="T26" i="1123"/>
  <c r="C25" i="1123"/>
  <c r="T15" i="1123"/>
  <c r="C20" i="1123"/>
  <c r="C22" i="1123"/>
  <c r="U22" i="1123"/>
  <c r="T31" i="1123"/>
  <c r="T33" i="1123"/>
  <c r="U17" i="1123"/>
  <c r="U26" i="1123"/>
  <c r="C28" i="1123"/>
  <c r="C15" i="1123"/>
  <c r="C31" i="1123"/>
  <c r="T32" i="1123"/>
  <c r="U33" i="1123"/>
  <c r="C26" i="1123"/>
  <c r="T27" i="1123"/>
  <c r="C13" i="1123"/>
  <c r="U14" i="1123"/>
  <c r="T19" i="1123"/>
  <c r="U28" i="1123"/>
  <c r="T18" i="1123"/>
  <c r="U34" i="1123"/>
  <c r="U27" i="1123"/>
  <c r="U21" i="1123"/>
  <c r="T17" i="1123"/>
  <c r="U37" i="1123"/>
  <c r="U15" i="1123"/>
  <c r="T22" i="1123"/>
  <c r="C27" i="1123"/>
  <c r="C34" i="1123"/>
  <c r="T21" i="1123"/>
  <c r="C37" i="1123"/>
  <c r="C36" i="1123"/>
  <c r="T30" i="1123"/>
  <c r="C17" i="1123"/>
  <c r="C14" i="1123"/>
  <c r="T29" i="1123"/>
  <c r="T37" i="1123"/>
  <c r="C24" i="1123"/>
  <c r="U24" i="1123"/>
  <c r="T16" i="1123"/>
  <c r="T25" i="1123"/>
  <c r="U18" i="1123"/>
  <c r="C29" i="1123"/>
  <c r="U23" i="1123"/>
  <c r="U16" i="1123"/>
  <c r="C19" i="1123"/>
  <c r="T34" i="1123"/>
  <c r="U25" i="1123"/>
  <c r="U29" i="1123"/>
  <c r="C33" i="1123"/>
  <c r="T36" i="1123"/>
  <c r="C35" i="1123"/>
  <c r="T20" i="1123"/>
  <c r="C21" i="1123"/>
  <c r="T23" i="1123"/>
  <c r="C38" i="1123"/>
  <c r="U31" i="1123"/>
  <c r="C16" i="1123"/>
  <c r="U30" i="1123"/>
  <c r="U32" i="1123"/>
  <c r="C32" i="1123"/>
  <c r="AF37" i="1134" l="1"/>
  <c r="AE37" i="1134"/>
  <c r="AD37" i="1134"/>
  <c r="AC37" i="1134"/>
  <c r="AB37" i="1134"/>
  <c r="AJ37" i="1134"/>
  <c r="F18" i="1134"/>
  <c r="F22" i="1134"/>
  <c r="F31" i="1134"/>
  <c r="F15" i="1134"/>
  <c r="AJ19" i="1134"/>
  <c r="AF19" i="1134"/>
  <c r="AE19" i="1134"/>
  <c r="AD19" i="1134"/>
  <c r="AC19" i="1134"/>
  <c r="AB19" i="1134"/>
  <c r="AD12" i="1133"/>
  <c r="AF12" i="1133"/>
  <c r="AC12" i="1133"/>
  <c r="AJ12" i="1133"/>
  <c r="AE12" i="1133"/>
  <c r="AB12" i="1133"/>
  <c r="AJ25" i="1134"/>
  <c r="AF25" i="1134"/>
  <c r="AE25" i="1134"/>
  <c r="AD25" i="1134"/>
  <c r="AC25" i="1134"/>
  <c r="AB25" i="1134"/>
  <c r="F11" i="1133"/>
  <c r="AJ33" i="1134"/>
  <c r="AF33" i="1134"/>
  <c r="AE33" i="1134"/>
  <c r="AH33" i="1134" s="1"/>
  <c r="AI33" i="1134" s="1"/>
  <c r="AD33" i="1134"/>
  <c r="AC33" i="1134"/>
  <c r="AB33" i="1134"/>
  <c r="F19" i="1134"/>
  <c r="F10" i="1133"/>
  <c r="F36" i="1134"/>
  <c r="AJ28" i="1134"/>
  <c r="AF28" i="1134"/>
  <c r="AE28" i="1134"/>
  <c r="AD28" i="1134"/>
  <c r="AC28" i="1134"/>
  <c r="AB28" i="1134"/>
  <c r="AJ34" i="1134"/>
  <c r="AF34" i="1134"/>
  <c r="AE34" i="1134"/>
  <c r="AD34" i="1134"/>
  <c r="AC34" i="1134"/>
  <c r="AB34" i="1134"/>
  <c r="F12" i="1133"/>
  <c r="AJ35" i="1134"/>
  <c r="AF35" i="1134"/>
  <c r="AE35" i="1134"/>
  <c r="AD35" i="1134"/>
  <c r="AC35" i="1134"/>
  <c r="AB35" i="1134"/>
  <c r="AJ29" i="1134"/>
  <c r="AF29" i="1134"/>
  <c r="AE29" i="1134"/>
  <c r="AD29" i="1134"/>
  <c r="AC29" i="1134"/>
  <c r="AB29" i="1134"/>
  <c r="AB11" i="1133"/>
  <c r="AD11" i="1133"/>
  <c r="AJ11" i="1133"/>
  <c r="AF11" i="1133"/>
  <c r="AC11" i="1133"/>
  <c r="AE11" i="1133"/>
  <c r="F25" i="1134"/>
  <c r="F21" i="1134"/>
  <c r="F28" i="1134"/>
  <c r="AE10" i="1133"/>
  <c r="AF10" i="1133"/>
  <c r="AD10" i="1133"/>
  <c r="AJ10" i="1133"/>
  <c r="AB10" i="1133"/>
  <c r="AC10" i="1133"/>
  <c r="AC27" i="1134"/>
  <c r="AB27" i="1134"/>
  <c r="AJ27" i="1134"/>
  <c r="AF27" i="1134"/>
  <c r="AE27" i="1134"/>
  <c r="AD27" i="1134"/>
  <c r="F9" i="1133"/>
  <c r="AJ23" i="1134"/>
  <c r="AF23" i="1134"/>
  <c r="AE23" i="1134"/>
  <c r="AD23" i="1134"/>
  <c r="AC23" i="1134"/>
  <c r="AB23" i="1134"/>
  <c r="F33" i="1134"/>
  <c r="AJ17" i="1134"/>
  <c r="AF17" i="1134"/>
  <c r="AE17" i="1134"/>
  <c r="AD17" i="1134"/>
  <c r="AC17" i="1134"/>
  <c r="AB17" i="1134"/>
  <c r="AD8" i="1133"/>
  <c r="AE8" i="1133"/>
  <c r="AB8" i="1133"/>
  <c r="AF8" i="1133"/>
  <c r="AJ8" i="1133"/>
  <c r="AC8" i="1133"/>
  <c r="AE16" i="1134"/>
  <c r="AD16" i="1134"/>
  <c r="AC16" i="1134"/>
  <c r="AB16" i="1134"/>
  <c r="AJ16" i="1134"/>
  <c r="AF16" i="1134"/>
  <c r="AJ13" i="1134"/>
  <c r="AF13" i="1134"/>
  <c r="AE13" i="1134"/>
  <c r="AD13" i="1134"/>
  <c r="AC13" i="1134"/>
  <c r="AB13" i="1134"/>
  <c r="F27" i="1134"/>
  <c r="F35" i="1134"/>
  <c r="E8" i="1133"/>
  <c r="F8" i="1133"/>
  <c r="AF26" i="1134"/>
  <c r="AE26" i="1134"/>
  <c r="AD26" i="1134"/>
  <c r="AC26" i="1134"/>
  <c r="AB26" i="1134"/>
  <c r="AJ26" i="1134"/>
  <c r="AC9" i="1133"/>
  <c r="AJ9" i="1133"/>
  <c r="AE9" i="1133"/>
  <c r="AF9" i="1133"/>
  <c r="AD9" i="1133"/>
  <c r="AB9" i="1133"/>
  <c r="AH37" i="1134"/>
  <c r="AI37" i="1134" s="1"/>
  <c r="F37" i="1134"/>
  <c r="AF21" i="1134"/>
  <c r="AE21" i="1134"/>
  <c r="AD21" i="1134"/>
  <c r="AC21" i="1134"/>
  <c r="AB21" i="1134"/>
  <c r="AJ21" i="1134"/>
  <c r="F24" i="1134"/>
  <c r="F29" i="1134"/>
  <c r="AJ15" i="1134"/>
  <c r="AF15" i="1134"/>
  <c r="AE15" i="1134"/>
  <c r="AD15" i="1134"/>
  <c r="AC15" i="1134"/>
  <c r="AB15" i="1134"/>
  <c r="AE32" i="1134"/>
  <c r="AD32" i="1134"/>
  <c r="AC32" i="1134"/>
  <c r="AB32" i="1134"/>
  <c r="AJ32" i="1134"/>
  <c r="AF32" i="1134"/>
  <c r="F16" i="1134"/>
  <c r="AJ24" i="1134"/>
  <c r="AF24" i="1134"/>
  <c r="AE24" i="1134"/>
  <c r="AD24" i="1134"/>
  <c r="AC24" i="1134"/>
  <c r="AB24" i="1134"/>
  <c r="F38" i="1134"/>
  <c r="B39" i="1134"/>
  <c r="AJ18" i="1134"/>
  <c r="AF18" i="1134"/>
  <c r="AE18" i="1134"/>
  <c r="AD18" i="1134"/>
  <c r="AC18" i="1134"/>
  <c r="AB18" i="1134"/>
  <c r="F17" i="1134"/>
  <c r="AJ20" i="1134"/>
  <c r="AF20" i="1134"/>
  <c r="AE20" i="1134"/>
  <c r="AD20" i="1134"/>
  <c r="AC20" i="1134"/>
  <c r="AB20" i="1134"/>
  <c r="F30" i="1134"/>
  <c r="F26" i="1134"/>
  <c r="AJ30" i="1134"/>
  <c r="AF30" i="1134"/>
  <c r="AE30" i="1134"/>
  <c r="AD30" i="1134"/>
  <c r="AC30" i="1134"/>
  <c r="AB30" i="1134"/>
  <c r="AJ31" i="1134"/>
  <c r="AF31" i="1134"/>
  <c r="AE31" i="1134"/>
  <c r="AD31" i="1134"/>
  <c r="AC31" i="1134"/>
  <c r="AB31" i="1134"/>
  <c r="F20" i="1134"/>
  <c r="AJ36" i="1134"/>
  <c r="AF36" i="1134"/>
  <c r="AE36" i="1134"/>
  <c r="AD36" i="1134"/>
  <c r="AC36" i="1134"/>
  <c r="AB36" i="1134"/>
  <c r="AJ14" i="1134"/>
  <c r="AF14" i="1134"/>
  <c r="AE14" i="1134"/>
  <c r="AD14" i="1134"/>
  <c r="AC14" i="1134"/>
  <c r="AB14" i="1134"/>
  <c r="E13" i="1134"/>
  <c r="F13" i="1134"/>
  <c r="F34" i="1134"/>
  <c r="E32" i="1134"/>
  <c r="F32" i="1134"/>
  <c r="AJ22" i="1134"/>
  <c r="AF22" i="1134"/>
  <c r="AE22" i="1134"/>
  <c r="AD22" i="1134"/>
  <c r="AC22" i="1134"/>
  <c r="AB22" i="1134"/>
  <c r="F23" i="1134"/>
  <c r="AJ38" i="1134"/>
  <c r="AF38" i="1134"/>
  <c r="AE38" i="1134"/>
  <c r="AD38" i="1134"/>
  <c r="AC38" i="1134"/>
  <c r="AB38" i="1134"/>
  <c r="F31" i="1133"/>
  <c r="F17" i="1133"/>
  <c r="AC27" i="1133"/>
  <c r="AB27" i="1133"/>
  <c r="AJ27" i="1133"/>
  <c r="AF27" i="1133"/>
  <c r="AE27" i="1133"/>
  <c r="AD27" i="1133"/>
  <c r="F23" i="1133"/>
  <c r="AJ23" i="1133"/>
  <c r="AF23" i="1133"/>
  <c r="AE23" i="1133"/>
  <c r="AD23" i="1133"/>
  <c r="AC23" i="1133"/>
  <c r="AB23" i="1133"/>
  <c r="F13" i="1133"/>
  <c r="B39" i="1133"/>
  <c r="F24" i="1133"/>
  <c r="AJ30" i="1133"/>
  <c r="AF30" i="1133"/>
  <c r="AE30" i="1133"/>
  <c r="AD30" i="1133"/>
  <c r="AC30" i="1133"/>
  <c r="AB30" i="1133"/>
  <c r="AJ14" i="1133"/>
  <c r="AF14" i="1133"/>
  <c r="AE14" i="1133"/>
  <c r="AD14" i="1133"/>
  <c r="AC14" i="1133"/>
  <c r="AB14" i="1133"/>
  <c r="AF12" i="1132"/>
  <c r="AD12" i="1132"/>
  <c r="AC12" i="1132"/>
  <c r="AB12" i="1132"/>
  <c r="AJ12" i="1132"/>
  <c r="AE12" i="1132"/>
  <c r="F14" i="1133"/>
  <c r="E11" i="1132"/>
  <c r="F11" i="1132"/>
  <c r="F15" i="1133"/>
  <c r="AJ17" i="1133"/>
  <c r="AF17" i="1133"/>
  <c r="AE17" i="1133"/>
  <c r="AD17" i="1133"/>
  <c r="AC17" i="1133"/>
  <c r="AB17" i="1133"/>
  <c r="F21" i="1133"/>
  <c r="AJ22" i="1133"/>
  <c r="AF22" i="1133"/>
  <c r="AE22" i="1133"/>
  <c r="AD22" i="1133"/>
  <c r="AC22" i="1133"/>
  <c r="AB22" i="1133"/>
  <c r="E10" i="1132"/>
  <c r="F10" i="1132"/>
  <c r="AJ13" i="1133"/>
  <c r="AF13" i="1133"/>
  <c r="AE13" i="1133"/>
  <c r="AD13" i="1133"/>
  <c r="AC13" i="1133"/>
  <c r="AB13" i="1133"/>
  <c r="AJ29" i="1133"/>
  <c r="AF29" i="1133"/>
  <c r="AE29" i="1133"/>
  <c r="AD29" i="1133"/>
  <c r="AC29" i="1133"/>
  <c r="AB29" i="1133"/>
  <c r="AJ19" i="1133"/>
  <c r="AF19" i="1133"/>
  <c r="AE19" i="1133"/>
  <c r="AD19" i="1133"/>
  <c r="AC19" i="1133"/>
  <c r="AB19" i="1133"/>
  <c r="F30" i="1133"/>
  <c r="AE11" i="1132"/>
  <c r="AC11" i="1132"/>
  <c r="AB11" i="1132"/>
  <c r="AJ11" i="1132"/>
  <c r="AF11" i="1132"/>
  <c r="AD11" i="1132"/>
  <c r="AJ33" i="1133"/>
  <c r="AF33" i="1133"/>
  <c r="AE33" i="1133"/>
  <c r="AD33" i="1133"/>
  <c r="AC33" i="1133"/>
  <c r="AB33" i="1133"/>
  <c r="F33" i="1133"/>
  <c r="AF10" i="1132"/>
  <c r="AE10" i="1132"/>
  <c r="AD10" i="1132"/>
  <c r="AB10" i="1132"/>
  <c r="AC10" i="1132"/>
  <c r="AJ10" i="1132"/>
  <c r="F27" i="1133"/>
  <c r="AF8" i="1132"/>
  <c r="AE8" i="1132"/>
  <c r="AC8" i="1132"/>
  <c r="AD8" i="1132"/>
  <c r="G8" i="1132" s="1"/>
  <c r="AJ8" i="1132"/>
  <c r="AB8" i="1132"/>
  <c r="F18" i="1133"/>
  <c r="AE9" i="1132"/>
  <c r="AB9" i="1132"/>
  <c r="AJ9" i="1132"/>
  <c r="AC9" i="1132"/>
  <c r="AF9" i="1132"/>
  <c r="AD9" i="1132"/>
  <c r="G9" i="1132" s="1"/>
  <c r="AJ34" i="1133"/>
  <c r="AF34" i="1133"/>
  <c r="AE34" i="1133"/>
  <c r="AD34" i="1133"/>
  <c r="AC34" i="1133"/>
  <c r="AB34" i="1133"/>
  <c r="F29" i="1133"/>
  <c r="F36" i="1133"/>
  <c r="F25" i="1133"/>
  <c r="AJ15" i="1133"/>
  <c r="AF15" i="1133"/>
  <c r="AE15" i="1133"/>
  <c r="AD15" i="1133"/>
  <c r="AC15" i="1133"/>
  <c r="AB15" i="1133"/>
  <c r="F34" i="1133"/>
  <c r="AE32" i="1133"/>
  <c r="AD32" i="1133"/>
  <c r="AC32" i="1133"/>
  <c r="AB32" i="1133"/>
  <c r="AJ32" i="1133"/>
  <c r="AF32" i="1133"/>
  <c r="F26" i="1133"/>
  <c r="AJ36" i="1133"/>
  <c r="AF36" i="1133"/>
  <c r="AE36" i="1133"/>
  <c r="AD36" i="1133"/>
  <c r="AC36" i="1133"/>
  <c r="AB36" i="1133"/>
  <c r="AJ31" i="1133"/>
  <c r="AF31" i="1133"/>
  <c r="AE31" i="1133"/>
  <c r="AD31" i="1133"/>
  <c r="AC31" i="1133"/>
  <c r="AB31" i="1133"/>
  <c r="AJ20" i="1133"/>
  <c r="AF20" i="1133"/>
  <c r="AE20" i="1133"/>
  <c r="AD20" i="1133"/>
  <c r="AC20" i="1133"/>
  <c r="AB20" i="1133"/>
  <c r="AF37" i="1133"/>
  <c r="AE37" i="1133"/>
  <c r="AD37" i="1133"/>
  <c r="AC37" i="1133"/>
  <c r="AB37" i="1133"/>
  <c r="AJ37" i="1133"/>
  <c r="AJ18" i="1133"/>
  <c r="AF18" i="1133"/>
  <c r="AE18" i="1133"/>
  <c r="AD18" i="1133"/>
  <c r="AC18" i="1133"/>
  <c r="AB18" i="1133"/>
  <c r="F35" i="1133"/>
  <c r="F28" i="1133"/>
  <c r="AE16" i="1133"/>
  <c r="AD16" i="1133"/>
  <c r="AC16" i="1133"/>
  <c r="AB16" i="1133"/>
  <c r="AJ16" i="1133"/>
  <c r="AF16" i="1133"/>
  <c r="AJ38" i="1133"/>
  <c r="AF38" i="1133"/>
  <c r="AE38" i="1133"/>
  <c r="AD38" i="1133"/>
  <c r="AC38" i="1133"/>
  <c r="AB38" i="1133"/>
  <c r="F37" i="1133"/>
  <c r="AJ35" i="1133"/>
  <c r="AF35" i="1133"/>
  <c r="AE35" i="1133"/>
  <c r="AD35" i="1133"/>
  <c r="AC35" i="1133"/>
  <c r="AB35" i="1133"/>
  <c r="AJ28" i="1133"/>
  <c r="AF28" i="1133"/>
  <c r="AE28" i="1133"/>
  <c r="AD28" i="1133"/>
  <c r="AC28" i="1133"/>
  <c r="AB28" i="1133"/>
  <c r="F32" i="1133"/>
  <c r="E38" i="1133"/>
  <c r="F38" i="1133"/>
  <c r="F20" i="1133"/>
  <c r="AJ24" i="1133"/>
  <c r="AF24" i="1133"/>
  <c r="AE24" i="1133"/>
  <c r="AD24" i="1133"/>
  <c r="AC24" i="1133"/>
  <c r="AB24" i="1133"/>
  <c r="F22" i="1133"/>
  <c r="F16" i="1133"/>
  <c r="AF21" i="1133"/>
  <c r="AE21" i="1133"/>
  <c r="AD21" i="1133"/>
  <c r="AC21" i="1133"/>
  <c r="AB21" i="1133"/>
  <c r="AJ21" i="1133"/>
  <c r="F19" i="1133"/>
  <c r="AF26" i="1133"/>
  <c r="AE26" i="1133"/>
  <c r="AD26" i="1133"/>
  <c r="AC26" i="1133"/>
  <c r="AB26" i="1133"/>
  <c r="AJ26" i="1133"/>
  <c r="AJ25" i="1133"/>
  <c r="AF25" i="1133"/>
  <c r="AE25" i="1133"/>
  <c r="AD25" i="1133"/>
  <c r="AC25" i="1133"/>
  <c r="AB25" i="1133"/>
  <c r="F12" i="1131"/>
  <c r="F20" i="1132"/>
  <c r="E18" i="1132"/>
  <c r="F18" i="1132"/>
  <c r="F15" i="1132"/>
  <c r="F11" i="1131"/>
  <c r="AF26" i="1132"/>
  <c r="AE26" i="1132"/>
  <c r="AD26" i="1132"/>
  <c r="AC26" i="1132"/>
  <c r="AB26" i="1132"/>
  <c r="AJ26" i="1132"/>
  <c r="F30" i="1132"/>
  <c r="AC12" i="1131"/>
  <c r="AB12" i="1131"/>
  <c r="AJ12" i="1131"/>
  <c r="AE12" i="1131"/>
  <c r="AF12" i="1131"/>
  <c r="AD12" i="1131"/>
  <c r="AF21" i="1132"/>
  <c r="AE21" i="1132"/>
  <c r="AD21" i="1132"/>
  <c r="AC21" i="1132"/>
  <c r="AB21" i="1132"/>
  <c r="AJ21" i="1132"/>
  <c r="F12" i="1132"/>
  <c r="B39" i="1132"/>
  <c r="AJ30" i="1132"/>
  <c r="AF30" i="1132"/>
  <c r="AE30" i="1132"/>
  <c r="AD30" i="1132"/>
  <c r="AC30" i="1132"/>
  <c r="AB30" i="1132"/>
  <c r="E38" i="1132"/>
  <c r="F38" i="1132"/>
  <c r="AJ38" i="1132"/>
  <c r="AF38" i="1132"/>
  <c r="AE38" i="1132"/>
  <c r="AD38" i="1132"/>
  <c r="AC38" i="1132"/>
  <c r="AB38" i="1132"/>
  <c r="AJ20" i="1132"/>
  <c r="AF20" i="1132"/>
  <c r="AE20" i="1132"/>
  <c r="AD20" i="1132"/>
  <c r="AC20" i="1132"/>
  <c r="AB20" i="1132"/>
  <c r="AC10" i="1131"/>
  <c r="AB10" i="1131"/>
  <c r="AJ10" i="1131"/>
  <c r="AF10" i="1131"/>
  <c r="AE10" i="1131"/>
  <c r="AD10" i="1131"/>
  <c r="W10" i="1131" s="1"/>
  <c r="F14" i="1132"/>
  <c r="AC27" i="1132"/>
  <c r="AB27" i="1132"/>
  <c r="AJ27" i="1132"/>
  <c r="AF27" i="1132"/>
  <c r="AE27" i="1132"/>
  <c r="AD27" i="1132"/>
  <c r="E32" i="1132"/>
  <c r="F32" i="1132"/>
  <c r="AF37" i="1132"/>
  <c r="AE37" i="1132"/>
  <c r="AD37" i="1132"/>
  <c r="AC37" i="1132"/>
  <c r="AB37" i="1132"/>
  <c r="AJ37" i="1132"/>
  <c r="AC11" i="1131"/>
  <c r="AJ11" i="1131"/>
  <c r="AF11" i="1131"/>
  <c r="AB11" i="1131"/>
  <c r="AD11" i="1131"/>
  <c r="AE11" i="1131"/>
  <c r="AJ31" i="1132"/>
  <c r="AF31" i="1132"/>
  <c r="AE31" i="1132"/>
  <c r="AD31" i="1132"/>
  <c r="AC31" i="1132"/>
  <c r="AB31" i="1132"/>
  <c r="AE9" i="1131"/>
  <c r="AJ9" i="1131"/>
  <c r="AF9" i="1131"/>
  <c r="AD9" i="1131"/>
  <c r="W9" i="1131" s="1"/>
  <c r="AC9" i="1131"/>
  <c r="AB9" i="1131"/>
  <c r="AJ17" i="1132"/>
  <c r="AF17" i="1132"/>
  <c r="AE17" i="1132"/>
  <c r="AD17" i="1132"/>
  <c r="AC17" i="1132"/>
  <c r="AB17" i="1132"/>
  <c r="AJ24" i="1132"/>
  <c r="AF24" i="1132"/>
  <c r="AE24" i="1132"/>
  <c r="AD24" i="1132"/>
  <c r="AC24" i="1132"/>
  <c r="AB24" i="1132"/>
  <c r="AJ25" i="1132"/>
  <c r="AF25" i="1132"/>
  <c r="AE25" i="1132"/>
  <c r="AD25" i="1132"/>
  <c r="AC25" i="1132"/>
  <c r="AB25" i="1132"/>
  <c r="F16" i="1132"/>
  <c r="AE8" i="1131"/>
  <c r="AB8" i="1131"/>
  <c r="AD8" i="1131"/>
  <c r="W8" i="1131" s="1"/>
  <c r="AC8" i="1131"/>
  <c r="AF8" i="1131"/>
  <c r="AJ8" i="1131"/>
  <c r="F13" i="1132"/>
  <c r="AJ29" i="1132"/>
  <c r="AF29" i="1132"/>
  <c r="AE29" i="1132"/>
  <c r="AD29" i="1132"/>
  <c r="AC29" i="1132"/>
  <c r="AB29" i="1132"/>
  <c r="AE32" i="1132"/>
  <c r="AD32" i="1132"/>
  <c r="AC32" i="1132"/>
  <c r="AB32" i="1132"/>
  <c r="AJ32" i="1132"/>
  <c r="AF32" i="1132"/>
  <c r="E17" i="1132"/>
  <c r="F17" i="1132"/>
  <c r="F37" i="1132"/>
  <c r="F19" i="1132"/>
  <c r="F22" i="1132"/>
  <c r="AJ18" i="1132"/>
  <c r="AF18" i="1132"/>
  <c r="AE18" i="1132"/>
  <c r="AD18" i="1132"/>
  <c r="AC18" i="1132"/>
  <c r="AB18" i="1132"/>
  <c r="F29" i="1132"/>
  <c r="F28" i="1132"/>
  <c r="AJ22" i="1132"/>
  <c r="AF22" i="1132"/>
  <c r="AE22" i="1132"/>
  <c r="AD22" i="1132"/>
  <c r="AC22" i="1132"/>
  <c r="AB22" i="1132"/>
  <c r="F36" i="1132"/>
  <c r="E31" i="1132"/>
  <c r="F31" i="1132"/>
  <c r="F27" i="1132"/>
  <c r="AJ35" i="1132"/>
  <c r="AF35" i="1132"/>
  <c r="AE35" i="1132"/>
  <c r="AD35" i="1132"/>
  <c r="AC35" i="1132"/>
  <c r="AB35" i="1132"/>
  <c r="E25" i="1132"/>
  <c r="F25" i="1132"/>
  <c r="AJ33" i="1132"/>
  <c r="AF33" i="1132"/>
  <c r="AE33" i="1132"/>
  <c r="AD33" i="1132"/>
  <c r="AC33" i="1132"/>
  <c r="AB33" i="1132"/>
  <c r="AJ15" i="1132"/>
  <c r="AF15" i="1132"/>
  <c r="AE15" i="1132"/>
  <c r="AD15" i="1132"/>
  <c r="AC15" i="1132"/>
  <c r="AB15" i="1132"/>
  <c r="AJ19" i="1132"/>
  <c r="AF19" i="1132"/>
  <c r="AE19" i="1132"/>
  <c r="AD19" i="1132"/>
  <c r="AC19" i="1132"/>
  <c r="AB19" i="1132"/>
  <c r="F34" i="1132"/>
  <c r="AJ28" i="1132"/>
  <c r="AF28" i="1132"/>
  <c r="AE28" i="1132"/>
  <c r="AD28" i="1132"/>
  <c r="AC28" i="1132"/>
  <c r="AB28" i="1132"/>
  <c r="E24" i="1132"/>
  <c r="F24" i="1132"/>
  <c r="F26" i="1132"/>
  <c r="F33" i="1132"/>
  <c r="F23" i="1132"/>
  <c r="AJ23" i="1132"/>
  <c r="AF23" i="1132"/>
  <c r="AE23" i="1132"/>
  <c r="AD23" i="1132"/>
  <c r="AC23" i="1132"/>
  <c r="AB23" i="1132"/>
  <c r="F35" i="1132"/>
  <c r="AE16" i="1132"/>
  <c r="AD16" i="1132"/>
  <c r="AC16" i="1132"/>
  <c r="AB16" i="1132"/>
  <c r="AJ16" i="1132"/>
  <c r="AF16" i="1132"/>
  <c r="AJ14" i="1132"/>
  <c r="AF14" i="1132"/>
  <c r="AE14" i="1132"/>
  <c r="AD14" i="1132"/>
  <c r="AC14" i="1132"/>
  <c r="AB14" i="1132"/>
  <c r="AJ13" i="1132"/>
  <c r="AF13" i="1132"/>
  <c r="AE13" i="1132"/>
  <c r="AD13" i="1132"/>
  <c r="AC13" i="1132"/>
  <c r="AB13" i="1132"/>
  <c r="AJ36" i="1132"/>
  <c r="AF36" i="1132"/>
  <c r="AE36" i="1132"/>
  <c r="AD36" i="1132"/>
  <c r="AC36" i="1132"/>
  <c r="AB36" i="1132"/>
  <c r="F21" i="1132"/>
  <c r="AJ34" i="1132"/>
  <c r="AF34" i="1132"/>
  <c r="AE34" i="1132"/>
  <c r="AD34" i="1132"/>
  <c r="AC34" i="1132"/>
  <c r="AB34" i="1132"/>
  <c r="F31" i="1131"/>
  <c r="AJ25" i="1131"/>
  <c r="AF25" i="1131"/>
  <c r="AE25" i="1131"/>
  <c r="AD25" i="1131"/>
  <c r="AC25" i="1131"/>
  <c r="AB25" i="1131"/>
  <c r="AJ17" i="1131"/>
  <c r="AF17" i="1131"/>
  <c r="AE17" i="1131"/>
  <c r="AD17" i="1131"/>
  <c r="AC17" i="1131"/>
  <c r="AB17" i="1131"/>
  <c r="AF12" i="1130"/>
  <c r="AJ12" i="1130"/>
  <c r="AE12" i="1130"/>
  <c r="AD12" i="1130"/>
  <c r="AC12" i="1130"/>
  <c r="AB12" i="1130"/>
  <c r="F20" i="1131"/>
  <c r="F21" i="1131"/>
  <c r="F12" i="1130"/>
  <c r="F18" i="1131"/>
  <c r="AF13" i="1130"/>
  <c r="AC13" i="1130"/>
  <c r="AE13" i="1130"/>
  <c r="AD13" i="1130"/>
  <c r="AB13" i="1130"/>
  <c r="AJ13" i="1130"/>
  <c r="F37" i="1131"/>
  <c r="F27" i="1131"/>
  <c r="AC11" i="1130"/>
  <c r="AB11" i="1130"/>
  <c r="AJ11" i="1130"/>
  <c r="AF11" i="1130"/>
  <c r="AE11" i="1130"/>
  <c r="AD11" i="1130"/>
  <c r="AJ20" i="1131"/>
  <c r="AF20" i="1131"/>
  <c r="AE20" i="1131"/>
  <c r="AD20" i="1131"/>
  <c r="AC20" i="1131"/>
  <c r="AB20" i="1131"/>
  <c r="AC27" i="1131"/>
  <c r="AB27" i="1131"/>
  <c r="AJ27" i="1131"/>
  <c r="AF27" i="1131"/>
  <c r="AE27" i="1131"/>
  <c r="AD27" i="1131"/>
  <c r="AE10" i="1130"/>
  <c r="AD10" i="1130"/>
  <c r="W10" i="1130" s="1"/>
  <c r="AB10" i="1130"/>
  <c r="AJ10" i="1130"/>
  <c r="AF10" i="1130"/>
  <c r="AC10" i="1130"/>
  <c r="AE32" i="1131"/>
  <c r="AD32" i="1131"/>
  <c r="AC32" i="1131"/>
  <c r="AB32" i="1131"/>
  <c r="AJ32" i="1131"/>
  <c r="AF32" i="1131"/>
  <c r="F13" i="1130"/>
  <c r="AJ34" i="1131"/>
  <c r="AF34" i="1131"/>
  <c r="AE34" i="1131"/>
  <c r="AD34" i="1131"/>
  <c r="AC34" i="1131"/>
  <c r="AB34" i="1131"/>
  <c r="F33" i="1131"/>
  <c r="F15" i="1131"/>
  <c r="F25" i="1131"/>
  <c r="F26" i="1131"/>
  <c r="G9" i="1130"/>
  <c r="E9" i="1130" s="1"/>
  <c r="F32" i="1131"/>
  <c r="AJ9" i="1130"/>
  <c r="AF9" i="1130"/>
  <c r="AD9" i="1130"/>
  <c r="W9" i="1130" s="1"/>
  <c r="AE9" i="1130"/>
  <c r="AB9" i="1130"/>
  <c r="AC9" i="1130"/>
  <c r="F35" i="1131"/>
  <c r="F11" i="1130"/>
  <c r="F30" i="1131"/>
  <c r="F14" i="1131"/>
  <c r="AF8" i="1130"/>
  <c r="AB8" i="1130"/>
  <c r="AC8" i="1130"/>
  <c r="AJ8" i="1130"/>
  <c r="AE8" i="1130"/>
  <c r="AD8" i="1130"/>
  <c r="F16" i="1131"/>
  <c r="AJ19" i="1131"/>
  <c r="AF19" i="1131"/>
  <c r="AE19" i="1131"/>
  <c r="AD19" i="1131"/>
  <c r="AC19" i="1131"/>
  <c r="AB19" i="1131"/>
  <c r="F8" i="1130"/>
  <c r="E8" i="1130"/>
  <c r="AJ35" i="1131"/>
  <c r="AF35" i="1131"/>
  <c r="AE35" i="1131"/>
  <c r="AD35" i="1131"/>
  <c r="AC35" i="1131"/>
  <c r="AB35" i="1131"/>
  <c r="AJ22" i="1131"/>
  <c r="AF22" i="1131"/>
  <c r="AE22" i="1131"/>
  <c r="AD22" i="1131"/>
  <c r="AC22" i="1131"/>
  <c r="AB22" i="1131"/>
  <c r="AJ36" i="1131"/>
  <c r="AF36" i="1131"/>
  <c r="AE36" i="1131"/>
  <c r="AD36" i="1131"/>
  <c r="AC36" i="1131"/>
  <c r="AB36" i="1131"/>
  <c r="F23" i="1131"/>
  <c r="F19" i="1131"/>
  <c r="F29" i="1131"/>
  <c r="AJ28" i="1131"/>
  <c r="AF28" i="1131"/>
  <c r="AE28" i="1131"/>
  <c r="AD28" i="1131"/>
  <c r="AC28" i="1131"/>
  <c r="AB28" i="1131"/>
  <c r="E38" i="1131"/>
  <c r="F38" i="1131"/>
  <c r="AJ33" i="1131"/>
  <c r="AF33" i="1131"/>
  <c r="AE33" i="1131"/>
  <c r="AD33" i="1131"/>
  <c r="AC33" i="1131"/>
  <c r="AB33" i="1131"/>
  <c r="AJ31" i="1131"/>
  <c r="AF31" i="1131"/>
  <c r="AE31" i="1131"/>
  <c r="AD31" i="1131"/>
  <c r="AC31" i="1131"/>
  <c r="AB31" i="1131"/>
  <c r="F22" i="1131"/>
  <c r="AJ14" i="1131"/>
  <c r="AF14" i="1131"/>
  <c r="AE14" i="1131"/>
  <c r="AD14" i="1131"/>
  <c r="AC14" i="1131"/>
  <c r="AB14" i="1131"/>
  <c r="F24" i="1131"/>
  <c r="AE16" i="1131"/>
  <c r="AD16" i="1131"/>
  <c r="AC16" i="1131"/>
  <c r="AB16" i="1131"/>
  <c r="AJ16" i="1131"/>
  <c r="AF16" i="1131"/>
  <c r="AJ15" i="1131"/>
  <c r="AF15" i="1131"/>
  <c r="AE15" i="1131"/>
  <c r="AD15" i="1131"/>
  <c r="AC15" i="1131"/>
  <c r="AB15" i="1131"/>
  <c r="F36" i="1131"/>
  <c r="AJ13" i="1131"/>
  <c r="AF13" i="1131"/>
  <c r="AE13" i="1131"/>
  <c r="AD13" i="1131"/>
  <c r="AC13" i="1131"/>
  <c r="AB13" i="1131"/>
  <c r="AJ18" i="1131"/>
  <c r="AF18" i="1131"/>
  <c r="AE18" i="1131"/>
  <c r="AD18" i="1131"/>
  <c r="AC18" i="1131"/>
  <c r="AB18" i="1131"/>
  <c r="F17" i="1131"/>
  <c r="AJ38" i="1131"/>
  <c r="AF38" i="1131"/>
  <c r="AE38" i="1131"/>
  <c r="AD38" i="1131"/>
  <c r="AC38" i="1131"/>
  <c r="AB38" i="1131"/>
  <c r="E13" i="1131"/>
  <c r="F13" i="1131"/>
  <c r="B39" i="1131"/>
  <c r="F34" i="1131"/>
  <c r="AF26" i="1131"/>
  <c r="AE26" i="1131"/>
  <c r="AD26" i="1131"/>
  <c r="AC26" i="1131"/>
  <c r="AB26" i="1131"/>
  <c r="AJ26" i="1131"/>
  <c r="AF21" i="1131"/>
  <c r="AE21" i="1131"/>
  <c r="AD21" i="1131"/>
  <c r="AC21" i="1131"/>
  <c r="AB21" i="1131"/>
  <c r="AJ21" i="1131"/>
  <c r="F28" i="1131"/>
  <c r="AJ23" i="1131"/>
  <c r="AF23" i="1131"/>
  <c r="AE23" i="1131"/>
  <c r="AD23" i="1131"/>
  <c r="AC23" i="1131"/>
  <c r="AB23" i="1131"/>
  <c r="AJ29" i="1131"/>
  <c r="AF29" i="1131"/>
  <c r="AE29" i="1131"/>
  <c r="AD29" i="1131"/>
  <c r="AC29" i="1131"/>
  <c r="AB29" i="1131"/>
  <c r="AJ24" i="1131"/>
  <c r="AF24" i="1131"/>
  <c r="AE24" i="1131"/>
  <c r="AD24" i="1131"/>
  <c r="AC24" i="1131"/>
  <c r="AB24" i="1131"/>
  <c r="AF37" i="1131"/>
  <c r="AE37" i="1131"/>
  <c r="AD37" i="1131"/>
  <c r="AC37" i="1131"/>
  <c r="AB37" i="1131"/>
  <c r="AJ37" i="1131"/>
  <c r="AJ30" i="1131"/>
  <c r="AF30" i="1131"/>
  <c r="AE30" i="1131"/>
  <c r="AD30" i="1131"/>
  <c r="AC30" i="1131"/>
  <c r="AB30" i="1131"/>
  <c r="F23" i="1130"/>
  <c r="F20" i="1130"/>
  <c r="AF26" i="1130"/>
  <c r="AE26" i="1130"/>
  <c r="AD26" i="1130"/>
  <c r="AC26" i="1130"/>
  <c r="AB26" i="1130"/>
  <c r="AJ26" i="1130"/>
  <c r="AJ33" i="1130"/>
  <c r="AF33" i="1130"/>
  <c r="AE33" i="1130"/>
  <c r="AD33" i="1130"/>
  <c r="AC33" i="1130"/>
  <c r="AB33" i="1130"/>
  <c r="AJ15" i="1130"/>
  <c r="AF15" i="1130"/>
  <c r="AE15" i="1130"/>
  <c r="AD15" i="1130"/>
  <c r="AC15" i="1130"/>
  <c r="AB15" i="1130"/>
  <c r="AJ24" i="1130"/>
  <c r="AF24" i="1130"/>
  <c r="AE24" i="1130"/>
  <c r="AD24" i="1130"/>
  <c r="AC24" i="1130"/>
  <c r="AB24" i="1130"/>
  <c r="AC27" i="1130"/>
  <c r="AB27" i="1130"/>
  <c r="AJ27" i="1130"/>
  <c r="AF27" i="1130"/>
  <c r="AE27" i="1130"/>
  <c r="AD27" i="1130"/>
  <c r="AJ35" i="1130"/>
  <c r="AF35" i="1130"/>
  <c r="AE35" i="1130"/>
  <c r="AD35" i="1130"/>
  <c r="AC35" i="1130"/>
  <c r="AB35" i="1130"/>
  <c r="F31" i="1130"/>
  <c r="AB11" i="1129"/>
  <c r="AJ11" i="1129"/>
  <c r="AF11" i="1129"/>
  <c r="AD11" i="1129"/>
  <c r="AE11" i="1129"/>
  <c r="AC11" i="1129"/>
  <c r="AJ20" i="1130"/>
  <c r="AF20" i="1130"/>
  <c r="AE20" i="1130"/>
  <c r="AD20" i="1130"/>
  <c r="AC20" i="1130"/>
  <c r="AB20" i="1130"/>
  <c r="AE32" i="1130"/>
  <c r="AD32" i="1130"/>
  <c r="AC32" i="1130"/>
  <c r="AB32" i="1130"/>
  <c r="AJ32" i="1130"/>
  <c r="AF32" i="1130"/>
  <c r="AJ34" i="1130"/>
  <c r="AF34" i="1130"/>
  <c r="AE34" i="1130"/>
  <c r="AD34" i="1130"/>
  <c r="AC34" i="1130"/>
  <c r="AB34" i="1130"/>
  <c r="AJ14" i="1130"/>
  <c r="AF14" i="1130"/>
  <c r="AE14" i="1130"/>
  <c r="AD14" i="1130"/>
  <c r="AC14" i="1130"/>
  <c r="AB14" i="1130"/>
  <c r="AC10" i="1129"/>
  <c r="AF10" i="1129"/>
  <c r="AD10" i="1129"/>
  <c r="W10" i="1129" s="1"/>
  <c r="AB10" i="1129"/>
  <c r="AE10" i="1129"/>
  <c r="AJ10" i="1129"/>
  <c r="F19" i="1130"/>
  <c r="AJ19" i="1130"/>
  <c r="AF19" i="1130"/>
  <c r="AE19" i="1130"/>
  <c r="AD19" i="1130"/>
  <c r="AC19" i="1130"/>
  <c r="AB19" i="1130"/>
  <c r="F26" i="1130"/>
  <c r="AJ31" i="1130"/>
  <c r="AF31" i="1130"/>
  <c r="AE31" i="1130"/>
  <c r="AD31" i="1130"/>
  <c r="AC31" i="1130"/>
  <c r="AB31" i="1130"/>
  <c r="F11" i="1129"/>
  <c r="E11" i="1129"/>
  <c r="F22" i="1130"/>
  <c r="F9" i="1129"/>
  <c r="F21" i="1130"/>
  <c r="F37" i="1130"/>
  <c r="AB8" i="1129"/>
  <c r="AD8" i="1129"/>
  <c r="AF8" i="1129"/>
  <c r="AJ8" i="1129"/>
  <c r="AE8" i="1129"/>
  <c r="AC8" i="1129"/>
  <c r="AF37" i="1130"/>
  <c r="AE37" i="1130"/>
  <c r="AD37" i="1130"/>
  <c r="AC37" i="1130"/>
  <c r="AB37" i="1130"/>
  <c r="AJ37" i="1130"/>
  <c r="F33" i="1130"/>
  <c r="F8" i="1129"/>
  <c r="F27" i="1130"/>
  <c r="AB9" i="1129"/>
  <c r="AF9" i="1129"/>
  <c r="AC9" i="1129"/>
  <c r="AE9" i="1129"/>
  <c r="AD9" i="1129"/>
  <c r="AJ9" i="1129"/>
  <c r="AJ25" i="1130"/>
  <c r="AF25" i="1130"/>
  <c r="AE25" i="1130"/>
  <c r="AD25" i="1130"/>
  <c r="AC25" i="1130"/>
  <c r="AB25" i="1130"/>
  <c r="F18" i="1130"/>
  <c r="F32" i="1130"/>
  <c r="F16" i="1130"/>
  <c r="AJ23" i="1130"/>
  <c r="AF23" i="1130"/>
  <c r="AE23" i="1130"/>
  <c r="AD23" i="1130"/>
  <c r="AC23" i="1130"/>
  <c r="AB23" i="1130"/>
  <c r="AJ29" i="1130"/>
  <c r="AF29" i="1130"/>
  <c r="AE29" i="1130"/>
  <c r="AD29" i="1130"/>
  <c r="AC29" i="1130"/>
  <c r="AB29" i="1130"/>
  <c r="F29" i="1130"/>
  <c r="F35" i="1130"/>
  <c r="AF21" i="1130"/>
  <c r="AE21" i="1130"/>
  <c r="AD21" i="1130"/>
  <c r="AC21" i="1130"/>
  <c r="AB21" i="1130"/>
  <c r="AJ21" i="1130"/>
  <c r="F14" i="1130"/>
  <c r="AE16" i="1130"/>
  <c r="AD16" i="1130"/>
  <c r="AC16" i="1130"/>
  <c r="AB16" i="1130"/>
  <c r="AJ16" i="1130"/>
  <c r="AF16" i="1130"/>
  <c r="F36" i="1130"/>
  <c r="AJ22" i="1130"/>
  <c r="AF22" i="1130"/>
  <c r="AE22" i="1130"/>
  <c r="AD22" i="1130"/>
  <c r="AC22" i="1130"/>
  <c r="AB22" i="1130"/>
  <c r="F28" i="1130"/>
  <c r="AJ18" i="1130"/>
  <c r="AF18" i="1130"/>
  <c r="AE18" i="1130"/>
  <c r="AD18" i="1130"/>
  <c r="AC18" i="1130"/>
  <c r="AB18" i="1130"/>
  <c r="F25" i="1130"/>
  <c r="F38" i="1130"/>
  <c r="B39" i="1130"/>
  <c r="F30" i="1130"/>
  <c r="AJ38" i="1130"/>
  <c r="AF38" i="1130"/>
  <c r="AE38" i="1130"/>
  <c r="AD38" i="1130"/>
  <c r="AC38" i="1130"/>
  <c r="AB38" i="1130"/>
  <c r="AJ28" i="1130"/>
  <c r="AF28" i="1130"/>
  <c r="AE28" i="1130"/>
  <c r="AD28" i="1130"/>
  <c r="AC28" i="1130"/>
  <c r="AB28" i="1130"/>
  <c r="F24" i="1130"/>
  <c r="F17" i="1130"/>
  <c r="AJ17" i="1130"/>
  <c r="AF17" i="1130"/>
  <c r="AE17" i="1130"/>
  <c r="AD17" i="1130"/>
  <c r="AC17" i="1130"/>
  <c r="AB17" i="1130"/>
  <c r="F34" i="1130"/>
  <c r="AJ36" i="1130"/>
  <c r="AF36" i="1130"/>
  <c r="AE36" i="1130"/>
  <c r="AD36" i="1130"/>
  <c r="AC36" i="1130"/>
  <c r="AB36" i="1130"/>
  <c r="F15" i="1130"/>
  <c r="AJ30" i="1130"/>
  <c r="AF30" i="1130"/>
  <c r="AE30" i="1130"/>
  <c r="AD30" i="1130"/>
  <c r="AC30" i="1130"/>
  <c r="AB30" i="1130"/>
  <c r="AJ38" i="1129"/>
  <c r="AF38" i="1129"/>
  <c r="AE38" i="1129"/>
  <c r="AD38" i="1129"/>
  <c r="AC38" i="1129"/>
  <c r="AB38" i="1129"/>
  <c r="F22" i="1129"/>
  <c r="F12" i="1128"/>
  <c r="AJ35" i="1129"/>
  <c r="AF35" i="1129"/>
  <c r="AE35" i="1129"/>
  <c r="AD35" i="1129"/>
  <c r="AC35" i="1129"/>
  <c r="AB35" i="1129"/>
  <c r="AJ15" i="1129"/>
  <c r="AF15" i="1129"/>
  <c r="AE15" i="1129"/>
  <c r="AD15" i="1129"/>
  <c r="AC15" i="1129"/>
  <c r="AB15" i="1129"/>
  <c r="AJ33" i="1129"/>
  <c r="AF33" i="1129"/>
  <c r="AE33" i="1129"/>
  <c r="AD33" i="1129"/>
  <c r="AC33" i="1129"/>
  <c r="AB33" i="1129"/>
  <c r="E18" i="1129"/>
  <c r="F18" i="1129"/>
  <c r="F10" i="1128"/>
  <c r="AJ20" i="1129"/>
  <c r="AF20" i="1129"/>
  <c r="AE20" i="1129"/>
  <c r="AD20" i="1129"/>
  <c r="AC20" i="1129"/>
  <c r="AB20" i="1129"/>
  <c r="AF10" i="1128"/>
  <c r="AD10" i="1128"/>
  <c r="AB10" i="1128"/>
  <c r="AJ10" i="1128"/>
  <c r="AE10" i="1128"/>
  <c r="AC10" i="1128"/>
  <c r="F33" i="1129"/>
  <c r="AJ17" i="1129"/>
  <c r="AF17" i="1129"/>
  <c r="AE17" i="1129"/>
  <c r="AD17" i="1129"/>
  <c r="AC17" i="1129"/>
  <c r="AB17" i="1129"/>
  <c r="E25" i="1129"/>
  <c r="F25" i="1129"/>
  <c r="E32" i="1129"/>
  <c r="F32" i="1129"/>
  <c r="AF11" i="1128"/>
  <c r="AC11" i="1128"/>
  <c r="AJ11" i="1128"/>
  <c r="AB11" i="1128"/>
  <c r="AE11" i="1128"/>
  <c r="AD11" i="1128"/>
  <c r="AJ30" i="1129"/>
  <c r="AF30" i="1129"/>
  <c r="AE30" i="1129"/>
  <c r="AD30" i="1129"/>
  <c r="AC30" i="1129"/>
  <c r="AB30" i="1129"/>
  <c r="AF12" i="1128"/>
  <c r="AD12" i="1128"/>
  <c r="AJ12" i="1128"/>
  <c r="AE12" i="1128"/>
  <c r="AC12" i="1128"/>
  <c r="AB12" i="1128"/>
  <c r="AJ22" i="1129"/>
  <c r="AF22" i="1129"/>
  <c r="AE22" i="1129"/>
  <c r="AD22" i="1129"/>
  <c r="AC22" i="1129"/>
  <c r="AB22" i="1129"/>
  <c r="AF37" i="1129"/>
  <c r="AE37" i="1129"/>
  <c r="AD37" i="1129"/>
  <c r="AC37" i="1129"/>
  <c r="AB37" i="1129"/>
  <c r="AJ37" i="1129"/>
  <c r="F9" i="1128"/>
  <c r="AJ12" i="1129"/>
  <c r="AF12" i="1129"/>
  <c r="AE12" i="1129"/>
  <c r="AD12" i="1129"/>
  <c r="AC12" i="1129"/>
  <c r="AB12" i="1129"/>
  <c r="E11" i="1128"/>
  <c r="F11" i="1128"/>
  <c r="AJ31" i="1129"/>
  <c r="AF31" i="1129"/>
  <c r="AE31" i="1129"/>
  <c r="AD31" i="1129"/>
  <c r="AC31" i="1129"/>
  <c r="AB31" i="1129"/>
  <c r="AJ14" i="1129"/>
  <c r="AF14" i="1129"/>
  <c r="AE14" i="1129"/>
  <c r="AD14" i="1129"/>
  <c r="AC14" i="1129"/>
  <c r="AB14" i="1129"/>
  <c r="F26" i="1129"/>
  <c r="AE9" i="1128"/>
  <c r="AD9" i="1128"/>
  <c r="AC9" i="1128"/>
  <c r="AJ9" i="1128"/>
  <c r="AB9" i="1128"/>
  <c r="AF9" i="1128"/>
  <c r="F14" i="1129"/>
  <c r="AJ28" i="1129"/>
  <c r="AF28" i="1129"/>
  <c r="AE28" i="1129"/>
  <c r="AD28" i="1129"/>
  <c r="AC28" i="1129"/>
  <c r="AB28" i="1129"/>
  <c r="AF8" i="1128"/>
  <c r="AD8" i="1128"/>
  <c r="AE8" i="1128"/>
  <c r="AC8" i="1128"/>
  <c r="AB8" i="1128"/>
  <c r="AJ8" i="1128"/>
  <c r="AF21" i="1129"/>
  <c r="AE21" i="1129"/>
  <c r="AD21" i="1129"/>
  <c r="AC21" i="1129"/>
  <c r="AB21" i="1129"/>
  <c r="AJ21" i="1129"/>
  <c r="F37" i="1129"/>
  <c r="F20" i="1129"/>
  <c r="F8" i="1128"/>
  <c r="AC27" i="1129"/>
  <c r="AB27" i="1129"/>
  <c r="AJ27" i="1129"/>
  <c r="AF27" i="1129"/>
  <c r="AE27" i="1129"/>
  <c r="AD27" i="1129"/>
  <c r="F29" i="1129"/>
  <c r="F15" i="1129"/>
  <c r="F31" i="1129"/>
  <c r="AJ29" i="1129"/>
  <c r="AF29" i="1129"/>
  <c r="AE29" i="1129"/>
  <c r="AD29" i="1129"/>
  <c r="AC29" i="1129"/>
  <c r="AB29" i="1129"/>
  <c r="AE32" i="1129"/>
  <c r="AD32" i="1129"/>
  <c r="AC32" i="1129"/>
  <c r="AB32" i="1129"/>
  <c r="AJ32" i="1129"/>
  <c r="AF32" i="1129"/>
  <c r="F21" i="1129"/>
  <c r="F30" i="1129"/>
  <c r="AJ25" i="1129"/>
  <c r="AF25" i="1129"/>
  <c r="AE25" i="1129"/>
  <c r="AD25" i="1129"/>
  <c r="AC25" i="1129"/>
  <c r="AB25" i="1129"/>
  <c r="AJ34" i="1129"/>
  <c r="AF34" i="1129"/>
  <c r="AE34" i="1129"/>
  <c r="AD34" i="1129"/>
  <c r="AC34" i="1129"/>
  <c r="AB34" i="1129"/>
  <c r="F17" i="1129"/>
  <c r="AF26" i="1129"/>
  <c r="AE26" i="1129"/>
  <c r="AD26" i="1129"/>
  <c r="AC26" i="1129"/>
  <c r="AB26" i="1129"/>
  <c r="AJ26" i="1129"/>
  <c r="AJ18" i="1129"/>
  <c r="AF18" i="1129"/>
  <c r="AE18" i="1129"/>
  <c r="AD18" i="1129"/>
  <c r="AC18" i="1129"/>
  <c r="AB18" i="1129"/>
  <c r="AE16" i="1129"/>
  <c r="AD16" i="1129"/>
  <c r="AC16" i="1129"/>
  <c r="AB16" i="1129"/>
  <c r="AJ16" i="1129"/>
  <c r="AF16" i="1129"/>
  <c r="AJ23" i="1129"/>
  <c r="AF23" i="1129"/>
  <c r="AE23" i="1129"/>
  <c r="AD23" i="1129"/>
  <c r="AC23" i="1129"/>
  <c r="AB23" i="1129"/>
  <c r="F16" i="1129"/>
  <c r="AJ13" i="1129"/>
  <c r="AF13" i="1129"/>
  <c r="AE13" i="1129"/>
  <c r="AD13" i="1129"/>
  <c r="AC13" i="1129"/>
  <c r="AB13" i="1129"/>
  <c r="F27" i="1129"/>
  <c r="F24" i="1129"/>
  <c r="F23" i="1129"/>
  <c r="F36" i="1129"/>
  <c r="F13" i="1129"/>
  <c r="F19" i="1129"/>
  <c r="AJ36" i="1129"/>
  <c r="AF36" i="1129"/>
  <c r="AE36" i="1129"/>
  <c r="AD36" i="1129"/>
  <c r="AC36" i="1129"/>
  <c r="AB36" i="1129"/>
  <c r="F38" i="1129"/>
  <c r="B39" i="1129"/>
  <c r="F34" i="1129"/>
  <c r="AJ24" i="1129"/>
  <c r="AF24" i="1129"/>
  <c r="AE24" i="1129"/>
  <c r="AD24" i="1129"/>
  <c r="AC24" i="1129"/>
  <c r="AB24" i="1129"/>
  <c r="AJ19" i="1129"/>
  <c r="AF19" i="1129"/>
  <c r="AE19" i="1129"/>
  <c r="AD19" i="1129"/>
  <c r="AC19" i="1129"/>
  <c r="AB19" i="1129"/>
  <c r="F28" i="1129"/>
  <c r="F35" i="1129"/>
  <c r="F8" i="1127"/>
  <c r="E8" i="1127"/>
  <c r="AJ13" i="1128"/>
  <c r="AF13" i="1128"/>
  <c r="AE13" i="1128"/>
  <c r="AD13" i="1128"/>
  <c r="AC13" i="1128"/>
  <c r="AB13" i="1128"/>
  <c r="AJ24" i="1128"/>
  <c r="AF24" i="1128"/>
  <c r="AE24" i="1128"/>
  <c r="AD24" i="1128"/>
  <c r="AC24" i="1128"/>
  <c r="AB24" i="1128"/>
  <c r="AJ35" i="1128"/>
  <c r="AF35" i="1128"/>
  <c r="AE35" i="1128"/>
  <c r="AD35" i="1128"/>
  <c r="AC35" i="1128"/>
  <c r="AB35" i="1128"/>
  <c r="F12" i="1127"/>
  <c r="AJ14" i="1128"/>
  <c r="AF14" i="1128"/>
  <c r="AE14" i="1128"/>
  <c r="AD14" i="1128"/>
  <c r="AC14" i="1128"/>
  <c r="AB14" i="1128"/>
  <c r="E13" i="1128"/>
  <c r="F13" i="1128"/>
  <c r="B39" i="1128"/>
  <c r="AJ11" i="1127"/>
  <c r="AC11" i="1127"/>
  <c r="AD11" i="1127"/>
  <c r="AB11" i="1127"/>
  <c r="AF11" i="1127"/>
  <c r="AE11" i="1127"/>
  <c r="F27" i="1128"/>
  <c r="F16" i="1128"/>
  <c r="F34" i="1128"/>
  <c r="AJ22" i="1128"/>
  <c r="AF22" i="1128"/>
  <c r="AE22" i="1128"/>
  <c r="AD22" i="1128"/>
  <c r="AC22" i="1128"/>
  <c r="AB22" i="1128"/>
  <c r="AD13" i="1127"/>
  <c r="G13" i="1127" s="1"/>
  <c r="AJ13" i="1127"/>
  <c r="AE13" i="1127"/>
  <c r="AB13" i="1127"/>
  <c r="AF13" i="1127"/>
  <c r="AC13" i="1127"/>
  <c r="AB26" i="1128"/>
  <c r="AF26" i="1128"/>
  <c r="AE26" i="1128"/>
  <c r="AD26" i="1128"/>
  <c r="AC26" i="1128"/>
  <c r="AJ26" i="1128"/>
  <c r="AJ15" i="1128"/>
  <c r="AD15" i="1128"/>
  <c r="AF15" i="1128"/>
  <c r="AE15" i="1128"/>
  <c r="AC15" i="1128"/>
  <c r="AB15" i="1128"/>
  <c r="AJ28" i="1128"/>
  <c r="AF28" i="1128"/>
  <c r="AE28" i="1128"/>
  <c r="AD28" i="1128"/>
  <c r="AC28" i="1128"/>
  <c r="AB28" i="1128"/>
  <c r="AJ12" i="1127"/>
  <c r="AB12" i="1127"/>
  <c r="AF12" i="1127"/>
  <c r="AE12" i="1127"/>
  <c r="AD12" i="1127"/>
  <c r="AC12" i="1127"/>
  <c r="F15" i="1128"/>
  <c r="F10" i="1127"/>
  <c r="E10" i="1127"/>
  <c r="F25" i="1128"/>
  <c r="AC9" i="1127"/>
  <c r="AE9" i="1127"/>
  <c r="AD9" i="1127"/>
  <c r="AJ9" i="1127"/>
  <c r="AF9" i="1127"/>
  <c r="AB9" i="1127"/>
  <c r="F18" i="1128"/>
  <c r="AJ29" i="1128"/>
  <c r="AF29" i="1128"/>
  <c r="AE29" i="1128"/>
  <c r="AD29" i="1128"/>
  <c r="AC29" i="1128"/>
  <c r="AB29" i="1128"/>
  <c r="AB10" i="1127"/>
  <c r="AJ10" i="1127"/>
  <c r="AF10" i="1127"/>
  <c r="AD10" i="1127"/>
  <c r="AE10" i="1127"/>
  <c r="AC10" i="1127"/>
  <c r="F31" i="1128"/>
  <c r="F19" i="1128"/>
  <c r="F11" i="1127"/>
  <c r="AJ34" i="1128"/>
  <c r="AF34" i="1128"/>
  <c r="AE34" i="1128"/>
  <c r="AD34" i="1128"/>
  <c r="AC34" i="1128"/>
  <c r="AB34" i="1128"/>
  <c r="F14" i="1128"/>
  <c r="F17" i="1128"/>
  <c r="F9" i="1127"/>
  <c r="F29" i="1128"/>
  <c r="F32" i="1128"/>
  <c r="AJ30" i="1128"/>
  <c r="AF30" i="1128"/>
  <c r="AE30" i="1128"/>
  <c r="AD30" i="1128"/>
  <c r="AC30" i="1128"/>
  <c r="AB30" i="1128"/>
  <c r="F24" i="1128"/>
  <c r="AJ8" i="1127"/>
  <c r="AF8" i="1127"/>
  <c r="AE8" i="1127"/>
  <c r="AD8" i="1127"/>
  <c r="AC8" i="1127"/>
  <c r="AB8" i="1127"/>
  <c r="AJ31" i="1128"/>
  <c r="AD31" i="1128"/>
  <c r="AF31" i="1128"/>
  <c r="AE31" i="1128"/>
  <c r="AC31" i="1128"/>
  <c r="AB31" i="1128"/>
  <c r="AF21" i="1128"/>
  <c r="AE21" i="1128"/>
  <c r="AD21" i="1128"/>
  <c r="AC21" i="1128"/>
  <c r="AB21" i="1128"/>
  <c r="AJ21" i="1128"/>
  <c r="F33" i="1128"/>
  <c r="F30" i="1128"/>
  <c r="AF37" i="1128"/>
  <c r="AE37" i="1128"/>
  <c r="AD37" i="1128"/>
  <c r="AC37" i="1128"/>
  <c r="AB37" i="1128"/>
  <c r="AJ37" i="1128"/>
  <c r="AJ23" i="1128"/>
  <c r="AF23" i="1128"/>
  <c r="AE23" i="1128"/>
  <c r="AD23" i="1128"/>
  <c r="AC23" i="1128"/>
  <c r="AB23" i="1128"/>
  <c r="AJ25" i="1128"/>
  <c r="AF25" i="1128"/>
  <c r="AE25" i="1128"/>
  <c r="AD25" i="1128"/>
  <c r="AC25" i="1128"/>
  <c r="AB25" i="1128"/>
  <c r="F28" i="1128"/>
  <c r="F23" i="1128"/>
  <c r="AE32" i="1128"/>
  <c r="AD32" i="1128"/>
  <c r="AC32" i="1128"/>
  <c r="AB32" i="1128"/>
  <c r="AJ32" i="1128"/>
  <c r="AF32" i="1128"/>
  <c r="F20" i="1128"/>
  <c r="F37" i="1128"/>
  <c r="AE16" i="1128"/>
  <c r="AD16" i="1128"/>
  <c r="AC16" i="1128"/>
  <c r="AB16" i="1128"/>
  <c r="AJ16" i="1128"/>
  <c r="AF16" i="1128"/>
  <c r="AJ33" i="1128"/>
  <c r="AF33" i="1128"/>
  <c r="AE33" i="1128"/>
  <c r="AD33" i="1128"/>
  <c r="AC33" i="1128"/>
  <c r="AB33" i="1128"/>
  <c r="AJ17" i="1128"/>
  <c r="AF17" i="1128"/>
  <c r="AE17" i="1128"/>
  <c r="AD17" i="1128"/>
  <c r="AC17" i="1128"/>
  <c r="AB17" i="1128"/>
  <c r="AF20" i="1128"/>
  <c r="AJ20" i="1128"/>
  <c r="AE20" i="1128"/>
  <c r="AD20" i="1128"/>
  <c r="AC20" i="1128"/>
  <c r="AB20" i="1128"/>
  <c r="F35" i="1128"/>
  <c r="AJ18" i="1128"/>
  <c r="AF18" i="1128"/>
  <c r="AE18" i="1128"/>
  <c r="AD18" i="1128"/>
  <c r="AC18" i="1128"/>
  <c r="AB18" i="1128"/>
  <c r="F21" i="1128"/>
  <c r="F22" i="1128"/>
  <c r="AJ38" i="1128"/>
  <c r="AF38" i="1128"/>
  <c r="AE38" i="1128"/>
  <c r="AD38" i="1128"/>
  <c r="AC38" i="1128"/>
  <c r="AB38" i="1128"/>
  <c r="AJ19" i="1128"/>
  <c r="AF19" i="1128"/>
  <c r="AE19" i="1128"/>
  <c r="AD19" i="1128"/>
  <c r="AC19" i="1128"/>
  <c r="AB19" i="1128"/>
  <c r="F36" i="1128"/>
  <c r="E38" i="1128"/>
  <c r="F38" i="1128"/>
  <c r="AC27" i="1128"/>
  <c r="AB27" i="1128"/>
  <c r="AJ27" i="1128"/>
  <c r="AF27" i="1128"/>
  <c r="AE27" i="1128"/>
  <c r="AD27" i="1128"/>
  <c r="F26" i="1128"/>
  <c r="AF36" i="1128"/>
  <c r="AJ36" i="1128"/>
  <c r="AE36" i="1128"/>
  <c r="AD36" i="1128"/>
  <c r="AC36" i="1128"/>
  <c r="AB36" i="1128"/>
  <c r="F19" i="1127"/>
  <c r="F37" i="1127"/>
  <c r="E17" i="1127"/>
  <c r="F17" i="1127"/>
  <c r="AF21" i="1127"/>
  <c r="AE21" i="1127"/>
  <c r="AD21" i="1127"/>
  <c r="AC21" i="1127"/>
  <c r="AB21" i="1127"/>
  <c r="AJ21" i="1127"/>
  <c r="AJ31" i="1127"/>
  <c r="AF31" i="1127"/>
  <c r="AE31" i="1127"/>
  <c r="AD31" i="1127"/>
  <c r="AC31" i="1127"/>
  <c r="AB31" i="1127"/>
  <c r="AJ33" i="1127"/>
  <c r="AF33" i="1127"/>
  <c r="AE33" i="1127"/>
  <c r="AD33" i="1127"/>
  <c r="AC33" i="1127"/>
  <c r="AB33" i="1127"/>
  <c r="F12" i="1126"/>
  <c r="E31" i="1127"/>
  <c r="F31" i="1127"/>
  <c r="AJ12" i="1126"/>
  <c r="AB12" i="1126"/>
  <c r="AF12" i="1126"/>
  <c r="AE12" i="1126"/>
  <c r="AD12" i="1126"/>
  <c r="AC12" i="1126"/>
  <c r="F28" i="1127"/>
  <c r="E38" i="1127"/>
  <c r="F38" i="1127"/>
  <c r="B39" i="1127"/>
  <c r="AF37" i="1127"/>
  <c r="AE37" i="1127"/>
  <c r="AD37" i="1127"/>
  <c r="AC37" i="1127"/>
  <c r="AB37" i="1127"/>
  <c r="AJ37" i="1127"/>
  <c r="AJ13" i="1126"/>
  <c r="AF13" i="1126"/>
  <c r="AE13" i="1126"/>
  <c r="AB13" i="1126"/>
  <c r="AC13" i="1126"/>
  <c r="AD13" i="1126"/>
  <c r="AJ36" i="1127"/>
  <c r="AF36" i="1127"/>
  <c r="AE36" i="1127"/>
  <c r="AD36" i="1127"/>
  <c r="AC36" i="1127"/>
  <c r="AB36" i="1127"/>
  <c r="F29" i="1127"/>
  <c r="E13" i="1126"/>
  <c r="F13" i="1126"/>
  <c r="AJ38" i="1127"/>
  <c r="AF38" i="1127"/>
  <c r="AE38" i="1127"/>
  <c r="AD38" i="1127"/>
  <c r="AC38" i="1127"/>
  <c r="AB38" i="1127"/>
  <c r="AJ20" i="1127"/>
  <c r="AF20" i="1127"/>
  <c r="AE20" i="1127"/>
  <c r="AD20" i="1127"/>
  <c r="AC20" i="1127"/>
  <c r="AB20" i="1127"/>
  <c r="AJ15" i="1127"/>
  <c r="AF15" i="1127"/>
  <c r="AE15" i="1127"/>
  <c r="AD15" i="1127"/>
  <c r="AC15" i="1127"/>
  <c r="AB15" i="1127"/>
  <c r="AJ34" i="1127"/>
  <c r="AF34" i="1127"/>
  <c r="AE34" i="1127"/>
  <c r="AD34" i="1127"/>
  <c r="AC34" i="1127"/>
  <c r="AB34" i="1127"/>
  <c r="AF11" i="1126"/>
  <c r="AE11" i="1126"/>
  <c r="AC11" i="1126"/>
  <c r="AB11" i="1126"/>
  <c r="AJ11" i="1126"/>
  <c r="AD11" i="1126"/>
  <c r="AJ30" i="1127"/>
  <c r="AF30" i="1127"/>
  <c r="AE30" i="1127"/>
  <c r="AD30" i="1127"/>
  <c r="AC30" i="1127"/>
  <c r="AB30" i="1127"/>
  <c r="AJ17" i="1127"/>
  <c r="AF17" i="1127"/>
  <c r="AE17" i="1127"/>
  <c r="AD17" i="1127"/>
  <c r="AC17" i="1127"/>
  <c r="AB17" i="1127"/>
  <c r="AD9" i="1126"/>
  <c r="W9" i="1126" s="1"/>
  <c r="AJ9" i="1126"/>
  <c r="AC9" i="1126"/>
  <c r="AE9" i="1126"/>
  <c r="AF9" i="1126"/>
  <c r="AB9" i="1126"/>
  <c r="AF26" i="1127"/>
  <c r="AE26" i="1127"/>
  <c r="AD26" i="1127"/>
  <c r="AC26" i="1127"/>
  <c r="AB26" i="1127"/>
  <c r="AJ26" i="1127"/>
  <c r="AC27" i="1127"/>
  <c r="AB27" i="1127"/>
  <c r="AJ27" i="1127"/>
  <c r="AF27" i="1127"/>
  <c r="AE27" i="1127"/>
  <c r="AD27" i="1127"/>
  <c r="AB10" i="1126"/>
  <c r="AJ10" i="1126"/>
  <c r="AF10" i="1126"/>
  <c r="AE10" i="1126"/>
  <c r="AD10" i="1126"/>
  <c r="G10" i="1126" s="1"/>
  <c r="AC10" i="1126"/>
  <c r="AJ28" i="1127"/>
  <c r="AF28" i="1127"/>
  <c r="AE28" i="1127"/>
  <c r="AD28" i="1127"/>
  <c r="AC28" i="1127"/>
  <c r="AB28" i="1127"/>
  <c r="F21" i="1127"/>
  <c r="F23" i="1127"/>
  <c r="F8" i="1126"/>
  <c r="E32" i="1127"/>
  <c r="F32" i="1127"/>
  <c r="F11" i="1126"/>
  <c r="E11" i="1126"/>
  <c r="F30" i="1127"/>
  <c r="F25" i="1127"/>
  <c r="F15" i="1127"/>
  <c r="AJ25" i="1127"/>
  <c r="AF25" i="1127"/>
  <c r="AE25" i="1127"/>
  <c r="AD25" i="1127"/>
  <c r="AC25" i="1127"/>
  <c r="AB25" i="1127"/>
  <c r="AJ14" i="1127"/>
  <c r="AF14" i="1127"/>
  <c r="AE14" i="1127"/>
  <c r="AD14" i="1127"/>
  <c r="AC14" i="1127"/>
  <c r="AB14" i="1127"/>
  <c r="AJ8" i="1126"/>
  <c r="AF8" i="1126"/>
  <c r="AD8" i="1126"/>
  <c r="AC8" i="1126"/>
  <c r="AE8" i="1126"/>
  <c r="AB8" i="1126"/>
  <c r="F33" i="1127"/>
  <c r="F34" i="1127"/>
  <c r="F26" i="1127"/>
  <c r="F16" i="1127"/>
  <c r="AJ35" i="1127"/>
  <c r="AF35" i="1127"/>
  <c r="AE35" i="1127"/>
  <c r="AD35" i="1127"/>
  <c r="AC35" i="1127"/>
  <c r="AB35" i="1127"/>
  <c r="AJ29" i="1127"/>
  <c r="AF29" i="1127"/>
  <c r="AE29" i="1127"/>
  <c r="AD29" i="1127"/>
  <c r="AC29" i="1127"/>
  <c r="AB29" i="1127"/>
  <c r="F27" i="1127"/>
  <c r="F36" i="1127"/>
  <c r="AE32" i="1127"/>
  <c r="AD32" i="1127"/>
  <c r="AC32" i="1127"/>
  <c r="AB32" i="1127"/>
  <c r="AJ32" i="1127"/>
  <c r="AF32" i="1127"/>
  <c r="F20" i="1127"/>
  <c r="AJ23" i="1127"/>
  <c r="AF23" i="1127"/>
  <c r="AE23" i="1127"/>
  <c r="AD23" i="1127"/>
  <c r="AC23" i="1127"/>
  <c r="AB23" i="1127"/>
  <c r="AJ18" i="1127"/>
  <c r="AF18" i="1127"/>
  <c r="AE18" i="1127"/>
  <c r="AD18" i="1127"/>
  <c r="AC18" i="1127"/>
  <c r="AB18" i="1127"/>
  <c r="F35" i="1127"/>
  <c r="F22" i="1127"/>
  <c r="AJ22" i="1127"/>
  <c r="AF22" i="1127"/>
  <c r="AE22" i="1127"/>
  <c r="AD22" i="1127"/>
  <c r="AC22" i="1127"/>
  <c r="AB22" i="1127"/>
  <c r="E24" i="1127"/>
  <c r="F24" i="1127"/>
  <c r="F18" i="1127"/>
  <c r="AJ24" i="1127"/>
  <c r="AF24" i="1127"/>
  <c r="AE24" i="1127"/>
  <c r="AD24" i="1127"/>
  <c r="AC24" i="1127"/>
  <c r="AB24" i="1127"/>
  <c r="AE16" i="1127"/>
  <c r="AD16" i="1127"/>
  <c r="AC16" i="1127"/>
  <c r="AB16" i="1127"/>
  <c r="AJ16" i="1127"/>
  <c r="AF16" i="1127"/>
  <c r="AJ19" i="1127"/>
  <c r="AF19" i="1127"/>
  <c r="AE19" i="1127"/>
  <c r="AD19" i="1127"/>
  <c r="AC19" i="1127"/>
  <c r="AB19" i="1127"/>
  <c r="E18" i="1126"/>
  <c r="F18" i="1126"/>
  <c r="F26" i="1126"/>
  <c r="F8" i="1125"/>
  <c r="E8" i="1125"/>
  <c r="F19" i="1126"/>
  <c r="AC27" i="1126"/>
  <c r="AB27" i="1126"/>
  <c r="AJ27" i="1126"/>
  <c r="AF27" i="1126"/>
  <c r="AE27" i="1126"/>
  <c r="AD27" i="1126"/>
  <c r="F28" i="1126"/>
  <c r="AB11" i="1125"/>
  <c r="AD11" i="1125"/>
  <c r="AE11" i="1125"/>
  <c r="AC11" i="1125"/>
  <c r="AF11" i="1125"/>
  <c r="AJ11" i="1125"/>
  <c r="AJ31" i="1126"/>
  <c r="AF31" i="1126"/>
  <c r="AE31" i="1126"/>
  <c r="AD31" i="1126"/>
  <c r="AC31" i="1126"/>
  <c r="AB31" i="1126"/>
  <c r="AJ29" i="1126"/>
  <c r="AF29" i="1126"/>
  <c r="AE29" i="1126"/>
  <c r="AD29" i="1126"/>
  <c r="AC29" i="1126"/>
  <c r="AB29" i="1126"/>
  <c r="AJ15" i="1126"/>
  <c r="AF15" i="1126"/>
  <c r="AE15" i="1126"/>
  <c r="AD15" i="1126"/>
  <c r="AC15" i="1126"/>
  <c r="AB15" i="1126"/>
  <c r="AF37" i="1126"/>
  <c r="AE37" i="1126"/>
  <c r="AD37" i="1126"/>
  <c r="AC37" i="1126"/>
  <c r="AB37" i="1126"/>
  <c r="AJ37" i="1126"/>
  <c r="F11" i="1125"/>
  <c r="F15" i="1126"/>
  <c r="AF21" i="1126"/>
  <c r="AE21" i="1126"/>
  <c r="AD21" i="1126"/>
  <c r="AC21" i="1126"/>
  <c r="AB21" i="1126"/>
  <c r="AJ21" i="1126"/>
  <c r="AJ14" i="1126"/>
  <c r="AF14" i="1126"/>
  <c r="AE14" i="1126"/>
  <c r="AD14" i="1126"/>
  <c r="AC14" i="1126"/>
  <c r="AB14" i="1126"/>
  <c r="AF9" i="1125"/>
  <c r="AD9" i="1125"/>
  <c r="AJ9" i="1125"/>
  <c r="AC9" i="1125"/>
  <c r="AE9" i="1125"/>
  <c r="AB9" i="1125"/>
  <c r="F17" i="1126"/>
  <c r="E25" i="1126"/>
  <c r="F25" i="1126"/>
  <c r="AJ10" i="1125"/>
  <c r="AF10" i="1125"/>
  <c r="AE10" i="1125"/>
  <c r="AD10" i="1125"/>
  <c r="W10" i="1125" s="1"/>
  <c r="AC10" i="1125"/>
  <c r="AB10" i="1125"/>
  <c r="AF26" i="1126"/>
  <c r="AE26" i="1126"/>
  <c r="AD26" i="1126"/>
  <c r="AC26" i="1126"/>
  <c r="AB26" i="1126"/>
  <c r="AJ26" i="1126"/>
  <c r="F33" i="1126"/>
  <c r="AE13" i="1125"/>
  <c r="AJ13" i="1125"/>
  <c r="AF13" i="1125"/>
  <c r="AD13" i="1125"/>
  <c r="G13" i="1125" s="1"/>
  <c r="AC13" i="1125"/>
  <c r="AB13" i="1125"/>
  <c r="F31" i="1126"/>
  <c r="AJ20" i="1126"/>
  <c r="AF20" i="1126"/>
  <c r="AE20" i="1126"/>
  <c r="AD20" i="1126"/>
  <c r="AC20" i="1126"/>
  <c r="AB20" i="1126"/>
  <c r="F35" i="1126"/>
  <c r="AJ30" i="1126"/>
  <c r="AF30" i="1126"/>
  <c r="AE30" i="1126"/>
  <c r="AD30" i="1126"/>
  <c r="AC30" i="1126"/>
  <c r="AB30" i="1126"/>
  <c r="F27" i="1126"/>
  <c r="F20" i="1126"/>
  <c r="F9" i="1125"/>
  <c r="F30" i="1126"/>
  <c r="AJ33" i="1126"/>
  <c r="AF33" i="1126"/>
  <c r="AE33" i="1126"/>
  <c r="AD33" i="1126"/>
  <c r="AC33" i="1126"/>
  <c r="AB33" i="1126"/>
  <c r="AE16" i="1126"/>
  <c r="AD16" i="1126"/>
  <c r="AC16" i="1126"/>
  <c r="AB16" i="1126"/>
  <c r="AJ16" i="1126"/>
  <c r="AF16" i="1126"/>
  <c r="F16" i="1126"/>
  <c r="F36" i="1126"/>
  <c r="AJ35" i="1126"/>
  <c r="AB35" i="1126"/>
  <c r="AF35" i="1126"/>
  <c r="AE35" i="1126"/>
  <c r="AD35" i="1126"/>
  <c r="AC35" i="1126"/>
  <c r="F37" i="1126"/>
  <c r="F22" i="1126"/>
  <c r="AJ34" i="1126"/>
  <c r="AF34" i="1126"/>
  <c r="AE34" i="1126"/>
  <c r="AD34" i="1126"/>
  <c r="AC34" i="1126"/>
  <c r="AB34" i="1126"/>
  <c r="F14" i="1126"/>
  <c r="AJ18" i="1126"/>
  <c r="AF18" i="1126"/>
  <c r="AE18" i="1126"/>
  <c r="AD18" i="1126"/>
  <c r="AC18" i="1126"/>
  <c r="AB18" i="1126"/>
  <c r="F34" i="1126"/>
  <c r="AJ36" i="1126"/>
  <c r="AC36" i="1126"/>
  <c r="AF36" i="1126"/>
  <c r="AE36" i="1126"/>
  <c r="AD36" i="1126"/>
  <c r="AB36" i="1126"/>
  <c r="E38" i="1126"/>
  <c r="F38" i="1126"/>
  <c r="B39" i="1126"/>
  <c r="AJ17" i="1126"/>
  <c r="AF17" i="1126"/>
  <c r="AE17" i="1126"/>
  <c r="AD17" i="1126"/>
  <c r="AC17" i="1126"/>
  <c r="AB17" i="1126"/>
  <c r="AJ38" i="1126"/>
  <c r="AF38" i="1126"/>
  <c r="AE38" i="1126"/>
  <c r="AD38" i="1126"/>
  <c r="AC38" i="1126"/>
  <c r="AB38" i="1126"/>
  <c r="AE32" i="1126"/>
  <c r="AD32" i="1126"/>
  <c r="AC32" i="1126"/>
  <c r="AB32" i="1126"/>
  <c r="AJ32" i="1126"/>
  <c r="AF32" i="1126"/>
  <c r="AJ28" i="1126"/>
  <c r="AF28" i="1126"/>
  <c r="AE28" i="1126"/>
  <c r="AD28" i="1126"/>
  <c r="AC28" i="1126"/>
  <c r="AB28" i="1126"/>
  <c r="AJ23" i="1126"/>
  <c r="AF23" i="1126"/>
  <c r="AE23" i="1126"/>
  <c r="AD23" i="1126"/>
  <c r="AC23" i="1126"/>
  <c r="AB23" i="1126"/>
  <c r="AF8" i="1125"/>
  <c r="AD8" i="1125"/>
  <c r="AC8" i="1125"/>
  <c r="AB8" i="1125"/>
  <c r="AJ8" i="1125"/>
  <c r="AE8" i="1125"/>
  <c r="F24" i="1126"/>
  <c r="F29" i="1126"/>
  <c r="F23" i="1126"/>
  <c r="AJ25" i="1126"/>
  <c r="AF25" i="1126"/>
  <c r="AE25" i="1126"/>
  <c r="AD25" i="1126"/>
  <c r="AC25" i="1126"/>
  <c r="AB25" i="1126"/>
  <c r="AJ24" i="1126"/>
  <c r="AF24" i="1126"/>
  <c r="AE24" i="1126"/>
  <c r="AD24" i="1126"/>
  <c r="AC24" i="1126"/>
  <c r="AB24" i="1126"/>
  <c r="F21" i="1126"/>
  <c r="E32" i="1126"/>
  <c r="F32" i="1126"/>
  <c r="AJ22" i="1126"/>
  <c r="AF22" i="1126"/>
  <c r="AE22" i="1126"/>
  <c r="AD22" i="1126"/>
  <c r="AC22" i="1126"/>
  <c r="AB22" i="1126"/>
  <c r="AB19" i="1126"/>
  <c r="AJ19" i="1126"/>
  <c r="AF19" i="1126"/>
  <c r="AE19" i="1126"/>
  <c r="AD19" i="1126"/>
  <c r="AC19" i="1126"/>
  <c r="AJ25" i="1125"/>
  <c r="AF25" i="1125"/>
  <c r="AE25" i="1125"/>
  <c r="AD25" i="1125"/>
  <c r="AC25" i="1125"/>
  <c r="AB25" i="1125"/>
  <c r="AJ30" i="1125"/>
  <c r="AF30" i="1125"/>
  <c r="AE30" i="1125"/>
  <c r="AD30" i="1125"/>
  <c r="AC30" i="1125"/>
  <c r="AB30" i="1125"/>
  <c r="F24" i="1125"/>
  <c r="AE32" i="1125"/>
  <c r="AD32" i="1125"/>
  <c r="AC32" i="1125"/>
  <c r="AB32" i="1125"/>
  <c r="AJ32" i="1125"/>
  <c r="AF32" i="1125"/>
  <c r="AJ29" i="1125"/>
  <c r="AF29" i="1125"/>
  <c r="AE29" i="1125"/>
  <c r="AD29" i="1125"/>
  <c r="AC29" i="1125"/>
  <c r="AB29" i="1125"/>
  <c r="F14" i="1125"/>
  <c r="F36" i="1125"/>
  <c r="F29" i="1125"/>
  <c r="F27" i="1125"/>
  <c r="AJ23" i="1125"/>
  <c r="AF23" i="1125"/>
  <c r="AE23" i="1125"/>
  <c r="AD23" i="1125"/>
  <c r="AC23" i="1125"/>
  <c r="AB23" i="1125"/>
  <c r="AD8" i="1124"/>
  <c r="AC8" i="1124"/>
  <c r="AJ8" i="1124"/>
  <c r="AF8" i="1124"/>
  <c r="AB8" i="1124"/>
  <c r="AE8" i="1124"/>
  <c r="AJ14" i="1125"/>
  <c r="AF14" i="1125"/>
  <c r="AE14" i="1125"/>
  <c r="AD14" i="1125"/>
  <c r="AC14" i="1125"/>
  <c r="AB14" i="1125"/>
  <c r="AC27" i="1125"/>
  <c r="AB27" i="1125"/>
  <c r="AJ27" i="1125"/>
  <c r="AF27" i="1125"/>
  <c r="AE27" i="1125"/>
  <c r="AD27" i="1125"/>
  <c r="AF9" i="1124"/>
  <c r="AC9" i="1124"/>
  <c r="AE9" i="1124"/>
  <c r="AB9" i="1124"/>
  <c r="AD9" i="1124"/>
  <c r="AJ9" i="1124"/>
  <c r="F28" i="1125"/>
  <c r="F32" i="1125"/>
  <c r="AF37" i="1125"/>
  <c r="AE37" i="1125"/>
  <c r="AD37" i="1125"/>
  <c r="AC37" i="1125"/>
  <c r="AB37" i="1125"/>
  <c r="AJ37" i="1125"/>
  <c r="AB10" i="1124"/>
  <c r="AJ10" i="1124"/>
  <c r="AF10" i="1124"/>
  <c r="AE10" i="1124"/>
  <c r="AD10" i="1124"/>
  <c r="W10" i="1124" s="1"/>
  <c r="AC10" i="1124"/>
  <c r="AF11" i="1124"/>
  <c r="AE11" i="1124"/>
  <c r="AJ11" i="1124"/>
  <c r="AD11" i="1124"/>
  <c r="G11" i="1124" s="1"/>
  <c r="AC11" i="1124"/>
  <c r="AB11" i="1124"/>
  <c r="F9" i="1124"/>
  <c r="AJ24" i="1125"/>
  <c r="AF24" i="1125"/>
  <c r="AD24" i="1125"/>
  <c r="AC24" i="1125"/>
  <c r="AB24" i="1125"/>
  <c r="AE24" i="1125"/>
  <c r="AJ18" i="1125"/>
  <c r="AF18" i="1125"/>
  <c r="AE18" i="1125"/>
  <c r="AD18" i="1125"/>
  <c r="AC18" i="1125"/>
  <c r="AB18" i="1125"/>
  <c r="F12" i="1124"/>
  <c r="F25" i="1125"/>
  <c r="AJ12" i="1124"/>
  <c r="AF12" i="1124"/>
  <c r="AC12" i="1124"/>
  <c r="AD12" i="1124"/>
  <c r="AB12" i="1124"/>
  <c r="AE12" i="1124"/>
  <c r="AJ34" i="1125"/>
  <c r="AF34" i="1125"/>
  <c r="AE34" i="1125"/>
  <c r="AD34" i="1125"/>
  <c r="AC34" i="1125"/>
  <c r="AB34" i="1125"/>
  <c r="AE16" i="1125"/>
  <c r="AD16" i="1125"/>
  <c r="AC16" i="1125"/>
  <c r="AB16" i="1125"/>
  <c r="AJ16" i="1125"/>
  <c r="AF16" i="1125"/>
  <c r="AJ31" i="1125"/>
  <c r="AF31" i="1125"/>
  <c r="AE31" i="1125"/>
  <c r="AD31" i="1125"/>
  <c r="AC31" i="1125"/>
  <c r="AB31" i="1125"/>
  <c r="AJ36" i="1125"/>
  <c r="AC36" i="1125"/>
  <c r="AF36" i="1125"/>
  <c r="AE36" i="1125"/>
  <c r="AD36" i="1125"/>
  <c r="AB36" i="1125"/>
  <c r="F22" i="1125"/>
  <c r="AJ17" i="1125"/>
  <c r="AF17" i="1125"/>
  <c r="AE17" i="1125"/>
  <c r="AD17" i="1125"/>
  <c r="AC17" i="1125"/>
  <c r="AB17" i="1125"/>
  <c r="AJ12" i="1125"/>
  <c r="AE12" i="1125"/>
  <c r="AF12" i="1125"/>
  <c r="AD12" i="1125"/>
  <c r="AC12" i="1125"/>
  <c r="AB12" i="1125"/>
  <c r="F23" i="1125"/>
  <c r="F16" i="1125"/>
  <c r="AJ20" i="1125"/>
  <c r="AF20" i="1125"/>
  <c r="AE20" i="1125"/>
  <c r="AD20" i="1125"/>
  <c r="AC20" i="1125"/>
  <c r="AB20" i="1125"/>
  <c r="F26" i="1125"/>
  <c r="AJ15" i="1125"/>
  <c r="AD15" i="1125"/>
  <c r="AF15" i="1125"/>
  <c r="AE15" i="1125"/>
  <c r="AC15" i="1125"/>
  <c r="AB15" i="1125"/>
  <c r="AJ38" i="1125"/>
  <c r="AF38" i="1125"/>
  <c r="AE38" i="1125"/>
  <c r="AD38" i="1125"/>
  <c r="AC38" i="1125"/>
  <c r="AB38" i="1125"/>
  <c r="F18" i="1125"/>
  <c r="AJ33" i="1125"/>
  <c r="AF33" i="1125"/>
  <c r="AE33" i="1125"/>
  <c r="AD33" i="1125"/>
  <c r="AC33" i="1125"/>
  <c r="AB33" i="1125"/>
  <c r="F15" i="1125"/>
  <c r="F35" i="1125"/>
  <c r="AJ19" i="1125"/>
  <c r="AF19" i="1125"/>
  <c r="AE19" i="1125"/>
  <c r="AD19" i="1125"/>
  <c r="AB19" i="1125"/>
  <c r="AC19" i="1125"/>
  <c r="AJ28" i="1125"/>
  <c r="AF28" i="1125"/>
  <c r="AE28" i="1125"/>
  <c r="AD28" i="1125"/>
  <c r="AC28" i="1125"/>
  <c r="AB28" i="1125"/>
  <c r="F37" i="1125"/>
  <c r="AF21" i="1125"/>
  <c r="AE21" i="1125"/>
  <c r="AD21" i="1125"/>
  <c r="AC21" i="1125"/>
  <c r="AB21" i="1125"/>
  <c r="AJ21" i="1125"/>
  <c r="AJ35" i="1125"/>
  <c r="AF35" i="1125"/>
  <c r="AE35" i="1125"/>
  <c r="AD35" i="1125"/>
  <c r="AB35" i="1125"/>
  <c r="AC35" i="1125"/>
  <c r="AB26" i="1125"/>
  <c r="AF26" i="1125"/>
  <c r="AE26" i="1125"/>
  <c r="AD26" i="1125"/>
  <c r="AC26" i="1125"/>
  <c r="AJ26" i="1125"/>
  <c r="F17" i="1125"/>
  <c r="F20" i="1125"/>
  <c r="F33" i="1125"/>
  <c r="F19" i="1125"/>
  <c r="AB13" i="1124"/>
  <c r="AJ13" i="1124"/>
  <c r="AF13" i="1124"/>
  <c r="AD13" i="1124"/>
  <c r="G13" i="1124" s="1"/>
  <c r="AC13" i="1124"/>
  <c r="AE13" i="1124"/>
  <c r="F34" i="1125"/>
  <c r="F31" i="1125"/>
  <c r="F21" i="1125"/>
  <c r="F12" i="1125"/>
  <c r="B39" i="1125"/>
  <c r="F30" i="1125"/>
  <c r="E8" i="1124"/>
  <c r="F8" i="1124"/>
  <c r="F38" i="1125"/>
  <c r="AJ22" i="1125"/>
  <c r="AF22" i="1125"/>
  <c r="AE22" i="1125"/>
  <c r="AD22" i="1125"/>
  <c r="AC22" i="1125"/>
  <c r="AB22" i="1125"/>
  <c r="AJ31" i="1124"/>
  <c r="AC31" i="1124"/>
  <c r="AF31" i="1124"/>
  <c r="AE31" i="1124"/>
  <c r="AB31" i="1124"/>
  <c r="AD31" i="1124"/>
  <c r="AJ14" i="1124"/>
  <c r="AF14" i="1124"/>
  <c r="AE14" i="1124"/>
  <c r="AC14" i="1124"/>
  <c r="AB14" i="1124"/>
  <c r="AD14" i="1124"/>
  <c r="F31" i="1124"/>
  <c r="AJ35" i="1124"/>
  <c r="AF35" i="1124"/>
  <c r="AE35" i="1124"/>
  <c r="AD35" i="1124"/>
  <c r="AC35" i="1124"/>
  <c r="AB35" i="1124"/>
  <c r="F20" i="1124"/>
  <c r="F33" i="1124"/>
  <c r="F29" i="1124"/>
  <c r="AJ33" i="1124"/>
  <c r="AF33" i="1124"/>
  <c r="AE33" i="1124"/>
  <c r="AD33" i="1124"/>
  <c r="AB33" i="1124"/>
  <c r="AC33" i="1124"/>
  <c r="F21" i="1124"/>
  <c r="F26" i="1124"/>
  <c r="AE16" i="1124"/>
  <c r="AD16" i="1124"/>
  <c r="AC16" i="1124"/>
  <c r="AB16" i="1124"/>
  <c r="AJ16" i="1124"/>
  <c r="AF16" i="1124"/>
  <c r="AC27" i="1124"/>
  <c r="AB27" i="1124"/>
  <c r="AJ27" i="1124"/>
  <c r="AF27" i="1124"/>
  <c r="AE27" i="1124"/>
  <c r="AD27" i="1124"/>
  <c r="AJ15" i="1124"/>
  <c r="AB15" i="1124"/>
  <c r="AD15" i="1124"/>
  <c r="AC15" i="1124"/>
  <c r="AF15" i="1124"/>
  <c r="AE15" i="1124"/>
  <c r="F28" i="1124"/>
  <c r="F23" i="1124"/>
  <c r="AJ23" i="1124"/>
  <c r="AF23" i="1124"/>
  <c r="AE23" i="1124"/>
  <c r="AD23" i="1124"/>
  <c r="AB23" i="1124"/>
  <c r="AC23" i="1124"/>
  <c r="AF36" i="1124"/>
  <c r="AB36" i="1124"/>
  <c r="AJ36" i="1124"/>
  <c r="AE36" i="1124"/>
  <c r="AD36" i="1124"/>
  <c r="AC36" i="1124"/>
  <c r="AJ28" i="1124"/>
  <c r="AE28" i="1124"/>
  <c r="AF28" i="1124"/>
  <c r="AD28" i="1124"/>
  <c r="AC28" i="1124"/>
  <c r="AB28" i="1124"/>
  <c r="F27" i="1124"/>
  <c r="AF21" i="1124"/>
  <c r="AE21" i="1124"/>
  <c r="AD21" i="1124"/>
  <c r="AC21" i="1124"/>
  <c r="AB21" i="1124"/>
  <c r="AJ21" i="1124"/>
  <c r="F22" i="1124"/>
  <c r="AJ38" i="1124"/>
  <c r="AF38" i="1124"/>
  <c r="AE38" i="1124"/>
  <c r="AD38" i="1124"/>
  <c r="AC38" i="1124"/>
  <c r="AB38" i="1124"/>
  <c r="E38" i="1124"/>
  <c r="F38" i="1124"/>
  <c r="F37" i="1124"/>
  <c r="AE20" i="1124"/>
  <c r="AC20" i="1124"/>
  <c r="AB20" i="1124"/>
  <c r="AJ20" i="1124"/>
  <c r="AF20" i="1124"/>
  <c r="AD20" i="1124"/>
  <c r="AF25" i="1124"/>
  <c r="AC25" i="1124"/>
  <c r="AE25" i="1124"/>
  <c r="AD25" i="1124"/>
  <c r="AJ25" i="1124"/>
  <c r="AB25" i="1124"/>
  <c r="AJ17" i="1124"/>
  <c r="AF17" i="1124"/>
  <c r="AE17" i="1124"/>
  <c r="AD17" i="1124"/>
  <c r="AB17" i="1124"/>
  <c r="AC17" i="1124"/>
  <c r="F18" i="1124"/>
  <c r="AJ29" i="1124"/>
  <c r="AF29" i="1124"/>
  <c r="AE29" i="1124"/>
  <c r="AD29" i="1124"/>
  <c r="AB29" i="1124"/>
  <c r="AC29" i="1124"/>
  <c r="F32" i="1124"/>
  <c r="F15" i="1124"/>
  <c r="F16" i="1124"/>
  <c r="F24" i="1124"/>
  <c r="AJ30" i="1124"/>
  <c r="AE30" i="1124"/>
  <c r="AD30" i="1124"/>
  <c r="AF30" i="1124"/>
  <c r="AC30" i="1124"/>
  <c r="AB30" i="1124"/>
  <c r="F36" i="1124"/>
  <c r="F19" i="1124"/>
  <c r="AB26" i="1124"/>
  <c r="AF26" i="1124"/>
  <c r="AE26" i="1124"/>
  <c r="AD26" i="1124"/>
  <c r="AC26" i="1124"/>
  <c r="AJ26" i="1124"/>
  <c r="F14" i="1124"/>
  <c r="B39" i="1124"/>
  <c r="F34" i="1124"/>
  <c r="F25" i="1124"/>
  <c r="AF37" i="1124"/>
  <c r="AE37" i="1124"/>
  <c r="AD37" i="1124"/>
  <c r="AC37" i="1124"/>
  <c r="AB37" i="1124"/>
  <c r="AJ37" i="1124"/>
  <c r="F35" i="1124"/>
  <c r="AJ34" i="1124"/>
  <c r="AF34" i="1124"/>
  <c r="AE34" i="1124"/>
  <c r="AD34" i="1124"/>
  <c r="AC34" i="1124"/>
  <c r="AB34" i="1124"/>
  <c r="F17" i="1124"/>
  <c r="AJ22" i="1124"/>
  <c r="AF22" i="1124"/>
  <c r="AD22" i="1124"/>
  <c r="AE22" i="1124"/>
  <c r="AB22" i="1124"/>
  <c r="AC22" i="1124"/>
  <c r="AJ24" i="1124"/>
  <c r="AF24" i="1124"/>
  <c r="AE24" i="1124"/>
  <c r="AD24" i="1124"/>
  <c r="AC24" i="1124"/>
  <c r="AB24" i="1124"/>
  <c r="AJ18" i="1124"/>
  <c r="AF18" i="1124"/>
  <c r="AD18" i="1124"/>
  <c r="AE18" i="1124"/>
  <c r="AC18" i="1124"/>
  <c r="AB18" i="1124"/>
  <c r="AE32" i="1124"/>
  <c r="AD32" i="1124"/>
  <c r="AC32" i="1124"/>
  <c r="AB32" i="1124"/>
  <c r="AJ32" i="1124"/>
  <c r="AF32" i="1124"/>
  <c r="F30" i="1124"/>
  <c r="AJ19" i="1124"/>
  <c r="AE19" i="1124"/>
  <c r="AD19" i="1124"/>
  <c r="AC19" i="1124"/>
  <c r="AB19" i="1124"/>
  <c r="AF19" i="1124"/>
  <c r="AD25" i="1123"/>
  <c r="AF25" i="1123"/>
  <c r="AJ25" i="1123"/>
  <c r="AC25" i="1123"/>
  <c r="AE25" i="1123"/>
  <c r="AB25" i="1123"/>
  <c r="AJ14" i="1123"/>
  <c r="AF14" i="1123"/>
  <c r="AE14" i="1123"/>
  <c r="AD14" i="1123"/>
  <c r="AC14" i="1123"/>
  <c r="AB14" i="1123"/>
  <c r="E32" i="1123"/>
  <c r="F32" i="1123"/>
  <c r="E31" i="1123"/>
  <c r="F31" i="1123"/>
  <c r="AJ38" i="1123"/>
  <c r="AF38" i="1123"/>
  <c r="AE38" i="1123"/>
  <c r="AD38" i="1123"/>
  <c r="AC38" i="1123"/>
  <c r="AB38" i="1123"/>
  <c r="AD17" i="1123"/>
  <c r="AC17" i="1123"/>
  <c r="AJ17" i="1123"/>
  <c r="AF17" i="1123"/>
  <c r="AE17" i="1123"/>
  <c r="AB17" i="1123"/>
  <c r="F29" i="1123"/>
  <c r="F26" i="1123"/>
  <c r="F27" i="1123"/>
  <c r="AE16" i="1123"/>
  <c r="AD16" i="1123"/>
  <c r="AC16" i="1123"/>
  <c r="AB16" i="1123"/>
  <c r="AJ16" i="1123"/>
  <c r="AF16" i="1123"/>
  <c r="F35" i="1123"/>
  <c r="F34" i="1123"/>
  <c r="AD23" i="1123"/>
  <c r="AJ23" i="1123"/>
  <c r="AF23" i="1123"/>
  <c r="AC23" i="1123"/>
  <c r="AB23" i="1123"/>
  <c r="AE23" i="1123"/>
  <c r="AJ18" i="1123"/>
  <c r="AD18" i="1123"/>
  <c r="AF18" i="1123"/>
  <c r="AE18" i="1123"/>
  <c r="AB18" i="1123"/>
  <c r="AC18" i="1123"/>
  <c r="F33" i="1123"/>
  <c r="E24" i="1123"/>
  <c r="F24" i="1123"/>
  <c r="AD31" i="1123"/>
  <c r="AJ31" i="1123"/>
  <c r="AB31" i="1123"/>
  <c r="AF31" i="1123"/>
  <c r="AC31" i="1123"/>
  <c r="AE31" i="1123"/>
  <c r="AE36" i="1123"/>
  <c r="AD36" i="1123"/>
  <c r="AJ36" i="1123"/>
  <c r="AF36" i="1123"/>
  <c r="AC36" i="1123"/>
  <c r="AB36" i="1123"/>
  <c r="F16" i="1123"/>
  <c r="F37" i="1123"/>
  <c r="F30" i="1123"/>
  <c r="F28" i="1123"/>
  <c r="F22" i="1123"/>
  <c r="E38" i="1123"/>
  <c r="F38" i="1123"/>
  <c r="B39" i="1123"/>
  <c r="F23" i="1123"/>
  <c r="AC27" i="1123"/>
  <c r="AB27" i="1123"/>
  <c r="AJ27" i="1123"/>
  <c r="AF27" i="1123"/>
  <c r="AE27" i="1123"/>
  <c r="AD27" i="1123"/>
  <c r="E18" i="1123"/>
  <c r="F18" i="1123"/>
  <c r="AF19" i="1123"/>
  <c r="AE19" i="1123"/>
  <c r="AJ19" i="1123"/>
  <c r="AD19" i="1123"/>
  <c r="AC19" i="1123"/>
  <c r="AB19" i="1123"/>
  <c r="AE26" i="1123"/>
  <c r="AD26" i="1123"/>
  <c r="AB26" i="1123"/>
  <c r="AF26" i="1123"/>
  <c r="AC26" i="1123"/>
  <c r="AJ26" i="1123"/>
  <c r="AD22" i="1123"/>
  <c r="AC22" i="1123"/>
  <c r="AJ22" i="1123"/>
  <c r="AE22" i="1123"/>
  <c r="AF22" i="1123"/>
  <c r="AB22" i="1123"/>
  <c r="AE32" i="1123"/>
  <c r="AD32" i="1123"/>
  <c r="AC32" i="1123"/>
  <c r="AB32" i="1123"/>
  <c r="AJ32" i="1123"/>
  <c r="AF32" i="1123"/>
  <c r="AJ30" i="1123"/>
  <c r="AF30" i="1123"/>
  <c r="AE30" i="1123"/>
  <c r="AD30" i="1123"/>
  <c r="AC30" i="1123"/>
  <c r="AB30" i="1123"/>
  <c r="AD15" i="1123"/>
  <c r="AJ15" i="1123"/>
  <c r="AF15" i="1123"/>
  <c r="AE15" i="1123"/>
  <c r="AC15" i="1123"/>
  <c r="AB15" i="1123"/>
  <c r="AJ34" i="1123"/>
  <c r="AF34" i="1123"/>
  <c r="AE34" i="1123"/>
  <c r="AB34" i="1123"/>
  <c r="AD34" i="1123"/>
  <c r="AC34" i="1123"/>
  <c r="AJ28" i="1123"/>
  <c r="AC28" i="1123"/>
  <c r="AE28" i="1123"/>
  <c r="AF28" i="1123"/>
  <c r="AD28" i="1123"/>
  <c r="AB28" i="1123"/>
  <c r="F14" i="1123"/>
  <c r="AJ29" i="1123"/>
  <c r="AF29" i="1123"/>
  <c r="AB29" i="1123"/>
  <c r="AE29" i="1123"/>
  <c r="AD29" i="1123"/>
  <c r="AC29" i="1123"/>
  <c r="AJ33" i="1123"/>
  <c r="AF33" i="1123"/>
  <c r="AE33" i="1123"/>
  <c r="AD33" i="1123"/>
  <c r="AC33" i="1123"/>
  <c r="AB33" i="1123"/>
  <c r="E25" i="1123"/>
  <c r="F25" i="1123"/>
  <c r="AJ24" i="1123"/>
  <c r="AF24" i="1123"/>
  <c r="AE24" i="1123"/>
  <c r="AD24" i="1123"/>
  <c r="AC24" i="1123"/>
  <c r="AB24" i="1123"/>
  <c r="F15" i="1123"/>
  <c r="F21" i="1123"/>
  <c r="AF20" i="1123"/>
  <c r="AB20" i="1123"/>
  <c r="AJ20" i="1123"/>
  <c r="AD20" i="1123"/>
  <c r="AC20" i="1123"/>
  <c r="AE20" i="1123"/>
  <c r="AF37" i="1123"/>
  <c r="AE37" i="1123"/>
  <c r="AD37" i="1123"/>
  <c r="AC37" i="1123"/>
  <c r="AB37" i="1123"/>
  <c r="AJ37" i="1123"/>
  <c r="E17" i="1123"/>
  <c r="F17" i="1123"/>
  <c r="AF21" i="1123"/>
  <c r="AE21" i="1123"/>
  <c r="AB21" i="1123"/>
  <c r="AD21" i="1123"/>
  <c r="AC21" i="1123"/>
  <c r="AJ21" i="1123"/>
  <c r="F20" i="1123"/>
  <c r="F36" i="1123"/>
  <c r="F19" i="1123"/>
  <c r="AJ35" i="1123"/>
  <c r="AF35" i="1123"/>
  <c r="AE35" i="1123"/>
  <c r="AD35" i="1123"/>
  <c r="AC35" i="1123"/>
  <c r="AB35" i="1123"/>
  <c r="AH28" i="1134" l="1"/>
  <c r="AI28" i="1134" s="1"/>
  <c r="AH26" i="1134"/>
  <c r="AI26" i="1134" s="1"/>
  <c r="AH27" i="1134"/>
  <c r="AI27" i="1134" s="1"/>
  <c r="AH30" i="1134"/>
  <c r="AI30" i="1134" s="1"/>
  <c r="AH32" i="1134"/>
  <c r="AI32" i="1134" s="1"/>
  <c r="AH15" i="1134"/>
  <c r="AI15" i="1134" s="1"/>
  <c r="AH12" i="1132"/>
  <c r="AI12" i="1132" s="1"/>
  <c r="AH29" i="1134"/>
  <c r="AI29" i="1134" s="1"/>
  <c r="AH25" i="1134"/>
  <c r="AI25" i="1134" s="1"/>
  <c r="AH29" i="1133"/>
  <c r="AI29" i="1133" s="1"/>
  <c r="AH9" i="1133"/>
  <c r="AI9" i="1133" s="1"/>
  <c r="AH25" i="1133"/>
  <c r="AI25" i="1133" s="1"/>
  <c r="AH15" i="1133"/>
  <c r="AI15" i="1133" s="1"/>
  <c r="AH35" i="1134"/>
  <c r="AI35" i="1134" s="1"/>
  <c r="AH36" i="1132"/>
  <c r="AI36" i="1132" s="1"/>
  <c r="AH13" i="1134"/>
  <c r="AI13" i="1134" s="1"/>
  <c r="AH21" i="1134"/>
  <c r="AI21" i="1134" s="1"/>
  <c r="AH16" i="1134"/>
  <c r="AI16" i="1134" s="1"/>
  <c r="AH10" i="1133"/>
  <c r="AI10" i="1133" s="1"/>
  <c r="AH11" i="1133"/>
  <c r="AI11" i="1133" s="1"/>
  <c r="AH31" i="1134"/>
  <c r="AI31" i="1134" s="1"/>
  <c r="AH38" i="1134"/>
  <c r="AI38" i="1134" s="1"/>
  <c r="AH20" i="1134"/>
  <c r="AI20" i="1134" s="1"/>
  <c r="AH24" i="1134"/>
  <c r="AI24" i="1134" s="1"/>
  <c r="AH36" i="1133"/>
  <c r="AI36" i="1133" s="1"/>
  <c r="AH18" i="1134"/>
  <c r="AI18" i="1134" s="1"/>
  <c r="AH36" i="1134"/>
  <c r="AI36" i="1134" s="1"/>
  <c r="AH25" i="1132"/>
  <c r="AI25" i="1132" s="1"/>
  <c r="AH17" i="1134"/>
  <c r="AI17" i="1134" s="1"/>
  <c r="AH38" i="1133"/>
  <c r="AI38" i="1133" s="1"/>
  <c r="AH31" i="1133"/>
  <c r="AI31" i="1133" s="1"/>
  <c r="AO24" i="1134"/>
  <c r="AN24" i="1134"/>
  <c r="AM24" i="1134"/>
  <c r="AL24" i="1134"/>
  <c r="AL8" i="1133"/>
  <c r="AM8" i="1133"/>
  <c r="AO8" i="1133"/>
  <c r="AN8" i="1133"/>
  <c r="AS34" i="1134"/>
  <c r="AQ34" i="1134"/>
  <c r="G34" i="1134"/>
  <c r="E34" i="1134" s="1"/>
  <c r="W34" i="1134"/>
  <c r="AO30" i="1134"/>
  <c r="AN30" i="1134"/>
  <c r="AM30" i="1134"/>
  <c r="AL30" i="1134"/>
  <c r="W16" i="1134"/>
  <c r="G16" i="1134"/>
  <c r="E16" i="1134" s="1"/>
  <c r="AO25" i="1134"/>
  <c r="AN25" i="1134"/>
  <c r="AM25" i="1134"/>
  <c r="AL25" i="1134"/>
  <c r="AH21" i="1133"/>
  <c r="AI21" i="1133" s="1"/>
  <c r="AH34" i="1134"/>
  <c r="AI34" i="1134" s="1"/>
  <c r="W26" i="1134"/>
  <c r="G26" i="1134"/>
  <c r="AQ8" i="1133"/>
  <c r="AS8" i="1133"/>
  <c r="W28" i="1134"/>
  <c r="G28" i="1134"/>
  <c r="E28" i="1134" s="1"/>
  <c r="AS12" i="1133"/>
  <c r="AQ12" i="1133"/>
  <c r="W8" i="1132"/>
  <c r="Z8" i="1132" s="1"/>
  <c r="AH11" i="1132"/>
  <c r="AI11" i="1132" s="1"/>
  <c r="E26" i="1134"/>
  <c r="AL9" i="1133"/>
  <c r="AO9" i="1133"/>
  <c r="AM9" i="1133"/>
  <c r="AN9" i="1133"/>
  <c r="W13" i="1134"/>
  <c r="G13" i="1134"/>
  <c r="AL12" i="1133"/>
  <c r="AO12" i="1133"/>
  <c r="AN12" i="1133"/>
  <c r="AM12" i="1133"/>
  <c r="G30" i="1134"/>
  <c r="E30" i="1134" s="1"/>
  <c r="W30" i="1134"/>
  <c r="AO32" i="1134"/>
  <c r="AN32" i="1134"/>
  <c r="AM32" i="1134"/>
  <c r="AL32" i="1134"/>
  <c r="AO26" i="1134"/>
  <c r="AN26" i="1134"/>
  <c r="AM26" i="1134"/>
  <c r="AL26" i="1134"/>
  <c r="AS17" i="1134"/>
  <c r="AQ17" i="1134"/>
  <c r="W21" i="1134"/>
  <c r="G21" i="1134"/>
  <c r="E21" i="1134" s="1"/>
  <c r="AO34" i="1134"/>
  <c r="AN34" i="1134"/>
  <c r="AM34" i="1134"/>
  <c r="AL34" i="1134"/>
  <c r="AS32" i="1134"/>
  <c r="AQ32" i="1134"/>
  <c r="AS26" i="1134"/>
  <c r="AQ26" i="1134"/>
  <c r="AS28" i="1134"/>
  <c r="AQ28" i="1134"/>
  <c r="AQ14" i="1134"/>
  <c r="AS14" i="1134"/>
  <c r="AH27" i="1133"/>
  <c r="AI27" i="1133" s="1"/>
  <c r="AH14" i="1134"/>
  <c r="AI14" i="1134" s="1"/>
  <c r="AS20" i="1134"/>
  <c r="AQ20" i="1134"/>
  <c r="W25" i="1134"/>
  <c r="G25" i="1134"/>
  <c r="E25" i="1134" s="1"/>
  <c r="AS19" i="1134"/>
  <c r="AQ19" i="1134"/>
  <c r="AH24" i="1133"/>
  <c r="AI24" i="1133" s="1"/>
  <c r="G14" i="1134"/>
  <c r="E14" i="1134" s="1"/>
  <c r="W14" i="1134"/>
  <c r="AS15" i="1134"/>
  <c r="AQ15" i="1134"/>
  <c r="AO17" i="1134"/>
  <c r="AN17" i="1134"/>
  <c r="AM17" i="1134"/>
  <c r="AL17" i="1134"/>
  <c r="G8" i="1133"/>
  <c r="W8" i="1133"/>
  <c r="W33" i="1134"/>
  <c r="G33" i="1134"/>
  <c r="AO28" i="1134"/>
  <c r="AN28" i="1134"/>
  <c r="AM28" i="1134"/>
  <c r="AL28" i="1134"/>
  <c r="AO14" i="1134"/>
  <c r="AN14" i="1134"/>
  <c r="AM14" i="1134"/>
  <c r="AL14" i="1134"/>
  <c r="W36" i="1134"/>
  <c r="G36" i="1134"/>
  <c r="E36" i="1134" s="1"/>
  <c r="AS36" i="1134"/>
  <c r="AQ36" i="1134"/>
  <c r="AM20" i="1134"/>
  <c r="AL20" i="1134"/>
  <c r="AO20" i="1134"/>
  <c r="AN20" i="1134"/>
  <c r="W35" i="1134"/>
  <c r="G35" i="1134"/>
  <c r="E35" i="1134" s="1"/>
  <c r="E33" i="1134"/>
  <c r="AO19" i="1134"/>
  <c r="AN19" i="1134"/>
  <c r="AM19" i="1134"/>
  <c r="AL19" i="1134"/>
  <c r="W17" i="1134"/>
  <c r="G17" i="1134"/>
  <c r="E17" i="1134" s="1"/>
  <c r="AS23" i="1134"/>
  <c r="AQ23" i="1134"/>
  <c r="AN11" i="1133"/>
  <c r="AO11" i="1133"/>
  <c r="AM11" i="1133"/>
  <c r="AL11" i="1133"/>
  <c r="W15" i="1134"/>
  <c r="G15" i="1134"/>
  <c r="AS38" i="1134"/>
  <c r="AQ38" i="1134"/>
  <c r="AO15" i="1134"/>
  <c r="AN15" i="1134"/>
  <c r="AM15" i="1134"/>
  <c r="AL15" i="1134"/>
  <c r="W10" i="1133"/>
  <c r="G10" i="1133"/>
  <c r="E10" i="1133" s="1"/>
  <c r="E15" i="1134"/>
  <c r="G29" i="1134"/>
  <c r="E29" i="1134" s="1"/>
  <c r="W29" i="1134"/>
  <c r="G27" i="1134"/>
  <c r="W27" i="1134"/>
  <c r="AQ11" i="1133"/>
  <c r="AS11" i="1133"/>
  <c r="AS18" i="1134"/>
  <c r="AQ18" i="1134"/>
  <c r="AS29" i="1134"/>
  <c r="AQ29" i="1134"/>
  <c r="W19" i="1134"/>
  <c r="G19" i="1134"/>
  <c r="E19" i="1134" s="1"/>
  <c r="W31" i="1134"/>
  <c r="G31" i="1134"/>
  <c r="E31" i="1134" s="1"/>
  <c r="AM36" i="1134"/>
  <c r="AL36" i="1134"/>
  <c r="AO36" i="1134"/>
  <c r="AN36" i="1134"/>
  <c r="E27" i="1134"/>
  <c r="AH19" i="1134"/>
  <c r="AI19" i="1134" s="1"/>
  <c r="W20" i="1134"/>
  <c r="G20" i="1134"/>
  <c r="E20" i="1134" s="1"/>
  <c r="G24" i="1134"/>
  <c r="E24" i="1134" s="1"/>
  <c r="W24" i="1134"/>
  <c r="AS13" i="1134"/>
  <c r="AQ13" i="1134"/>
  <c r="AO23" i="1134"/>
  <c r="AN23" i="1134"/>
  <c r="AM23" i="1134"/>
  <c r="AL23" i="1134"/>
  <c r="AO38" i="1134"/>
  <c r="AN38" i="1134"/>
  <c r="AM38" i="1134"/>
  <c r="AL38" i="1134"/>
  <c r="AS33" i="1134"/>
  <c r="AQ33" i="1134"/>
  <c r="W22" i="1134"/>
  <c r="G22" i="1134"/>
  <c r="E22" i="1134" s="1"/>
  <c r="AH37" i="1133"/>
  <c r="AI37" i="1133" s="1"/>
  <c r="W23" i="1134"/>
  <c r="G23" i="1134"/>
  <c r="E23" i="1134" s="1"/>
  <c r="G9" i="1133"/>
  <c r="E9" i="1133" s="1"/>
  <c r="W9" i="1133"/>
  <c r="AH22" i="1134"/>
  <c r="AI22" i="1134" s="1"/>
  <c r="AH23" i="1134"/>
  <c r="AI23" i="1134" s="1"/>
  <c r="AS31" i="1134"/>
  <c r="AQ31" i="1134"/>
  <c r="AO18" i="1134"/>
  <c r="AN18" i="1134"/>
  <c r="AM18" i="1134"/>
  <c r="AL18" i="1134"/>
  <c r="AO21" i="1134"/>
  <c r="AN21" i="1134"/>
  <c r="AM21" i="1134"/>
  <c r="AL21" i="1134"/>
  <c r="AO29" i="1134"/>
  <c r="AN29" i="1134"/>
  <c r="AM29" i="1134"/>
  <c r="AL29" i="1134"/>
  <c r="AS21" i="1134"/>
  <c r="AQ21" i="1134"/>
  <c r="AS35" i="1134"/>
  <c r="AQ35" i="1134"/>
  <c r="G18" i="1134"/>
  <c r="E18" i="1134" s="1"/>
  <c r="W18" i="1134"/>
  <c r="AS22" i="1134"/>
  <c r="AQ22" i="1134"/>
  <c r="W38" i="1134"/>
  <c r="G38" i="1134"/>
  <c r="E38" i="1134" s="1"/>
  <c r="AO13" i="1134"/>
  <c r="AN13" i="1134"/>
  <c r="AM13" i="1134"/>
  <c r="AL13" i="1134"/>
  <c r="AO27" i="1134"/>
  <c r="AN27" i="1134"/>
  <c r="AM27" i="1134"/>
  <c r="AL27" i="1134"/>
  <c r="AO33" i="1134"/>
  <c r="AN33" i="1134"/>
  <c r="AM33" i="1134"/>
  <c r="AL33" i="1134"/>
  <c r="AO16" i="1134"/>
  <c r="AN16" i="1134"/>
  <c r="AM16" i="1134"/>
  <c r="AL16" i="1134"/>
  <c r="AS27" i="1134"/>
  <c r="AQ27" i="1134"/>
  <c r="AO37" i="1134"/>
  <c r="AN37" i="1134"/>
  <c r="AM37" i="1134"/>
  <c r="AL37" i="1134"/>
  <c r="AH22" i="1133"/>
  <c r="AI22" i="1133" s="1"/>
  <c r="AO31" i="1134"/>
  <c r="AN31" i="1134"/>
  <c r="AM31" i="1134"/>
  <c r="AL31" i="1134"/>
  <c r="AS24" i="1134"/>
  <c r="AQ24" i="1134"/>
  <c r="AS16" i="1134"/>
  <c r="AQ16" i="1134"/>
  <c r="W11" i="1133"/>
  <c r="G11" i="1133"/>
  <c r="E11" i="1133" s="1"/>
  <c r="AS37" i="1134"/>
  <c r="AQ37" i="1134"/>
  <c r="AQ30" i="1134"/>
  <c r="AS30" i="1134"/>
  <c r="G37" i="1134"/>
  <c r="E37" i="1134" s="1"/>
  <c r="W37" i="1134"/>
  <c r="AO35" i="1134"/>
  <c r="AN35" i="1134"/>
  <c r="AM35" i="1134"/>
  <c r="AL35" i="1134"/>
  <c r="AS25" i="1134"/>
  <c r="AQ25" i="1134"/>
  <c r="AO22" i="1134"/>
  <c r="AN22" i="1134"/>
  <c r="AM22" i="1134"/>
  <c r="AL22" i="1134"/>
  <c r="AQ10" i="1133"/>
  <c r="AS10" i="1133"/>
  <c r="AH12" i="1133"/>
  <c r="AI12" i="1133" s="1"/>
  <c r="AH34" i="1133"/>
  <c r="AI34" i="1133" s="1"/>
  <c r="W32" i="1134"/>
  <c r="G32" i="1134"/>
  <c r="AO10" i="1133"/>
  <c r="AL10" i="1133"/>
  <c r="AN10" i="1133"/>
  <c r="AM10" i="1133"/>
  <c r="AS9" i="1133"/>
  <c r="AQ9" i="1133"/>
  <c r="AH8" i="1133"/>
  <c r="AI8" i="1133" s="1"/>
  <c r="W12" i="1133"/>
  <c r="G12" i="1133"/>
  <c r="E12" i="1133" s="1"/>
  <c r="AH34" i="1132"/>
  <c r="AI34" i="1132" s="1"/>
  <c r="AH14" i="1133"/>
  <c r="AI14" i="1133" s="1"/>
  <c r="AH10" i="1132"/>
  <c r="AI10" i="1132" s="1"/>
  <c r="AH35" i="1133"/>
  <c r="AI35" i="1133" s="1"/>
  <c r="AH23" i="1133"/>
  <c r="AI23" i="1133" s="1"/>
  <c r="AH17" i="1133"/>
  <c r="AI17" i="1133" s="1"/>
  <c r="E9" i="1132"/>
  <c r="AH26" i="1132"/>
  <c r="AI26" i="1132" s="1"/>
  <c r="AH30" i="1133"/>
  <c r="AI30" i="1133" s="1"/>
  <c r="AH18" i="1131"/>
  <c r="AI18" i="1131" s="1"/>
  <c r="AH9" i="1132"/>
  <c r="AI9" i="1132" s="1"/>
  <c r="AH37" i="1132"/>
  <c r="AI37" i="1132" s="1"/>
  <c r="AH19" i="1133"/>
  <c r="AI19" i="1133" s="1"/>
  <c r="AH18" i="1133"/>
  <c r="AI18" i="1133" s="1"/>
  <c r="AH32" i="1133"/>
  <c r="AI32" i="1133" s="1"/>
  <c r="AH30" i="1132"/>
  <c r="AI30" i="1132" s="1"/>
  <c r="E8" i="1132"/>
  <c r="AH8" i="1132"/>
  <c r="AI8" i="1132" s="1"/>
  <c r="AH13" i="1133"/>
  <c r="AI13" i="1133" s="1"/>
  <c r="AH9" i="1131"/>
  <c r="AI9" i="1131" s="1"/>
  <c r="AH26" i="1133"/>
  <c r="AI26" i="1133" s="1"/>
  <c r="AH20" i="1133"/>
  <c r="AI20" i="1133" s="1"/>
  <c r="W21" i="1133"/>
  <c r="G21" i="1133"/>
  <c r="E21" i="1133" s="1"/>
  <c r="W16" i="1133"/>
  <c r="G16" i="1133"/>
  <c r="E16" i="1133" s="1"/>
  <c r="AO35" i="1133"/>
  <c r="AN35" i="1133"/>
  <c r="AM35" i="1133"/>
  <c r="AL35" i="1133"/>
  <c r="AS15" i="1133"/>
  <c r="AQ15" i="1133"/>
  <c r="AS8" i="1132"/>
  <c r="AQ8" i="1132"/>
  <c r="W30" i="1133"/>
  <c r="G30" i="1133"/>
  <c r="E30" i="1133" s="1"/>
  <c r="AH16" i="1133"/>
  <c r="AI16" i="1133" s="1"/>
  <c r="G37" i="1133"/>
  <c r="E37" i="1133" s="1"/>
  <c r="W37" i="1133"/>
  <c r="AO8" i="1132"/>
  <c r="AN8" i="1132"/>
  <c r="AM8" i="1132"/>
  <c r="AL8" i="1132"/>
  <c r="AS17" i="1133"/>
  <c r="AQ17" i="1133"/>
  <c r="AO30" i="1133"/>
  <c r="AN30" i="1133"/>
  <c r="AM30" i="1133"/>
  <c r="AL30" i="1133"/>
  <c r="AH38" i="1132"/>
  <c r="AI38" i="1132" s="1"/>
  <c r="AS20" i="1133"/>
  <c r="AQ20" i="1133"/>
  <c r="G24" i="1133"/>
  <c r="E24" i="1133" s="1"/>
  <c r="W24" i="1133"/>
  <c r="AH25" i="1131"/>
  <c r="AI25" i="1131" s="1"/>
  <c r="W22" i="1133"/>
  <c r="G22" i="1133"/>
  <c r="AS19" i="1133"/>
  <c r="AQ19" i="1133"/>
  <c r="AS38" i="1133"/>
  <c r="AQ38" i="1133"/>
  <c r="E22" i="1133"/>
  <c r="AO15" i="1133"/>
  <c r="AN15" i="1133"/>
  <c r="AM15" i="1133"/>
  <c r="AL15" i="1133"/>
  <c r="AH33" i="1132"/>
  <c r="AI33" i="1132" s="1"/>
  <c r="AS24" i="1133"/>
  <c r="AQ24" i="1133"/>
  <c r="W25" i="1133"/>
  <c r="G25" i="1133"/>
  <c r="E25" i="1133" s="1"/>
  <c r="G27" i="1133"/>
  <c r="E27" i="1133" s="1"/>
  <c r="W27" i="1133"/>
  <c r="AO17" i="1133"/>
  <c r="AN17" i="1133"/>
  <c r="AM17" i="1133"/>
  <c r="AL17" i="1133"/>
  <c r="G13" i="1133"/>
  <c r="E13" i="1133" s="1"/>
  <c r="W13" i="1133"/>
  <c r="AM20" i="1133"/>
  <c r="AL20" i="1133"/>
  <c r="AO20" i="1133"/>
  <c r="AN20" i="1133"/>
  <c r="W15" i="1133"/>
  <c r="G15" i="1133"/>
  <c r="E15" i="1133" s="1"/>
  <c r="AS31" i="1133"/>
  <c r="AQ31" i="1133"/>
  <c r="AO19" i="1133"/>
  <c r="AN19" i="1133"/>
  <c r="AM19" i="1133"/>
  <c r="AL19" i="1133"/>
  <c r="AH24" i="1132"/>
  <c r="AI24" i="1132" s="1"/>
  <c r="AO38" i="1133"/>
  <c r="AN38" i="1133"/>
  <c r="AM38" i="1133"/>
  <c r="AL38" i="1133"/>
  <c r="W36" i="1133"/>
  <c r="G36" i="1133"/>
  <c r="E36" i="1133" s="1"/>
  <c r="AO10" i="1132"/>
  <c r="AM10" i="1132"/>
  <c r="AL10" i="1132"/>
  <c r="AN10" i="1132"/>
  <c r="AS29" i="1133"/>
  <c r="AQ29" i="1133"/>
  <c r="AS23" i="1133"/>
  <c r="AQ23" i="1133"/>
  <c r="AS25" i="1133"/>
  <c r="AQ25" i="1133"/>
  <c r="AO24" i="1133"/>
  <c r="AN24" i="1133"/>
  <c r="AM24" i="1133"/>
  <c r="AL24" i="1133"/>
  <c r="AO16" i="1133"/>
  <c r="AN16" i="1133"/>
  <c r="AM16" i="1133"/>
  <c r="AL16" i="1133"/>
  <c r="AS10" i="1132"/>
  <c r="AQ10" i="1132"/>
  <c r="W11" i="1132"/>
  <c r="G11" i="1132"/>
  <c r="W20" i="1133"/>
  <c r="G20" i="1133"/>
  <c r="E20" i="1133" s="1"/>
  <c r="AS16" i="1133"/>
  <c r="AQ16" i="1133"/>
  <c r="G29" i="1133"/>
  <c r="E29" i="1133" s="1"/>
  <c r="W29" i="1133"/>
  <c r="AO31" i="1133"/>
  <c r="AN31" i="1133"/>
  <c r="AM31" i="1133"/>
  <c r="AL31" i="1133"/>
  <c r="W14" i="1133"/>
  <c r="G14" i="1133"/>
  <c r="E14" i="1133" s="1"/>
  <c r="AS36" i="1133"/>
  <c r="AQ36" i="1133"/>
  <c r="AO29" i="1133"/>
  <c r="AN29" i="1133"/>
  <c r="AM29" i="1133"/>
  <c r="AL29" i="1133"/>
  <c r="AO23" i="1133"/>
  <c r="AN23" i="1133"/>
  <c r="AM23" i="1133"/>
  <c r="AL23" i="1133"/>
  <c r="W38" i="1133"/>
  <c r="G38" i="1133"/>
  <c r="AS34" i="1133"/>
  <c r="AQ34" i="1133"/>
  <c r="G33" i="1133"/>
  <c r="E33" i="1133" s="1"/>
  <c r="W33" i="1133"/>
  <c r="AS13" i="1133"/>
  <c r="AQ13" i="1133"/>
  <c r="W23" i="1133"/>
  <c r="G23" i="1133"/>
  <c r="E23" i="1133" s="1"/>
  <c r="AO25" i="1133"/>
  <c r="AN25" i="1133"/>
  <c r="AM25" i="1133"/>
  <c r="AL25" i="1133"/>
  <c r="W28" i="1133"/>
  <c r="G28" i="1133"/>
  <c r="E28" i="1133" s="1"/>
  <c r="AH33" i="1133"/>
  <c r="AI33" i="1133" s="1"/>
  <c r="AO26" i="1133"/>
  <c r="AN26" i="1133"/>
  <c r="AM26" i="1133"/>
  <c r="AL26" i="1133"/>
  <c r="AH28" i="1133"/>
  <c r="AI28" i="1133" s="1"/>
  <c r="AL12" i="1132"/>
  <c r="AO12" i="1132"/>
  <c r="AM12" i="1132"/>
  <c r="AN12" i="1132"/>
  <c r="G8" i="1131"/>
  <c r="E8" i="1131" s="1"/>
  <c r="AS26" i="1133"/>
  <c r="AQ26" i="1133"/>
  <c r="W32" i="1133"/>
  <c r="G32" i="1133"/>
  <c r="E32" i="1133" s="1"/>
  <c r="W9" i="1132"/>
  <c r="AQ12" i="1132"/>
  <c r="AS12" i="1132"/>
  <c r="W35" i="1133"/>
  <c r="G35" i="1133"/>
  <c r="E35" i="1133" s="1"/>
  <c r="AM36" i="1133"/>
  <c r="AL36" i="1133"/>
  <c r="AO36" i="1133"/>
  <c r="AN36" i="1133"/>
  <c r="AH21" i="1132"/>
  <c r="AI21" i="1132" s="1"/>
  <c r="W26" i="1133"/>
  <c r="G26" i="1133"/>
  <c r="E26" i="1133" s="1"/>
  <c r="AO34" i="1133"/>
  <c r="AN34" i="1133"/>
  <c r="AM34" i="1133"/>
  <c r="AL34" i="1133"/>
  <c r="AS33" i="1133"/>
  <c r="AQ33" i="1133"/>
  <c r="AO13" i="1133"/>
  <c r="AN13" i="1133"/>
  <c r="AM13" i="1133"/>
  <c r="AL13" i="1133"/>
  <c r="AS28" i="1133"/>
  <c r="AQ28" i="1133"/>
  <c r="AO27" i="1133"/>
  <c r="AN27" i="1133"/>
  <c r="AM27" i="1133"/>
  <c r="AL27" i="1133"/>
  <c r="AS18" i="1133"/>
  <c r="AQ18" i="1133"/>
  <c r="G10" i="1132"/>
  <c r="W10" i="1132"/>
  <c r="AQ14" i="1133"/>
  <c r="AS14" i="1133"/>
  <c r="AS27" i="1133"/>
  <c r="AQ27" i="1133"/>
  <c r="W19" i="1133"/>
  <c r="G19" i="1133"/>
  <c r="E19" i="1133" s="1"/>
  <c r="AO32" i="1133"/>
  <c r="AN32" i="1133"/>
  <c r="AM32" i="1133"/>
  <c r="AL32" i="1133"/>
  <c r="AS22" i="1133"/>
  <c r="AQ22" i="1133"/>
  <c r="W17" i="1133"/>
  <c r="G17" i="1133"/>
  <c r="E17" i="1133" s="1"/>
  <c r="AS32" i="1133"/>
  <c r="AQ32" i="1133"/>
  <c r="AO33" i="1133"/>
  <c r="AN33" i="1133"/>
  <c r="AM33" i="1133"/>
  <c r="AL33" i="1133"/>
  <c r="AO21" i="1133"/>
  <c r="AN21" i="1133"/>
  <c r="AM21" i="1133"/>
  <c r="AL21" i="1133"/>
  <c r="AO28" i="1133"/>
  <c r="AN28" i="1133"/>
  <c r="AM28" i="1133"/>
  <c r="AL28" i="1133"/>
  <c r="AO9" i="1132"/>
  <c r="AN9" i="1132"/>
  <c r="AL9" i="1132"/>
  <c r="AM9" i="1132"/>
  <c r="AS21" i="1133"/>
  <c r="AQ21" i="1133"/>
  <c r="AS35" i="1133"/>
  <c r="AQ35" i="1133"/>
  <c r="AO18" i="1133"/>
  <c r="AN18" i="1133"/>
  <c r="AM18" i="1133"/>
  <c r="AL18" i="1133"/>
  <c r="AQ9" i="1132"/>
  <c r="AS9" i="1132"/>
  <c r="AO14" i="1133"/>
  <c r="AN14" i="1133"/>
  <c r="AM14" i="1133"/>
  <c r="AL14" i="1133"/>
  <c r="W31" i="1133"/>
  <c r="G31" i="1133"/>
  <c r="E31" i="1133" s="1"/>
  <c r="AO37" i="1133"/>
  <c r="AN37" i="1133"/>
  <c r="AM37" i="1133"/>
  <c r="AL37" i="1133"/>
  <c r="AN11" i="1132"/>
  <c r="AM11" i="1132"/>
  <c r="AL11" i="1132"/>
  <c r="AO11" i="1132"/>
  <c r="AQ30" i="1133"/>
  <c r="AS30" i="1133"/>
  <c r="AS37" i="1133"/>
  <c r="AQ37" i="1133"/>
  <c r="G34" i="1133"/>
  <c r="E34" i="1133" s="1"/>
  <c r="W34" i="1133"/>
  <c r="G18" i="1133"/>
  <c r="E18" i="1133" s="1"/>
  <c r="W18" i="1133"/>
  <c r="AS11" i="1132"/>
  <c r="AQ11" i="1132"/>
  <c r="AO22" i="1133"/>
  <c r="AN22" i="1133"/>
  <c r="AM22" i="1133"/>
  <c r="AL22" i="1133"/>
  <c r="AH20" i="1130"/>
  <c r="AI20" i="1130" s="1"/>
  <c r="AH27" i="1132"/>
  <c r="AI27" i="1132" s="1"/>
  <c r="AH29" i="1132"/>
  <c r="AI29" i="1132" s="1"/>
  <c r="AH22" i="1132"/>
  <c r="AI22" i="1132" s="1"/>
  <c r="AH19" i="1132"/>
  <c r="AI19" i="1132" s="1"/>
  <c r="AH10" i="1131"/>
  <c r="AI10" i="1131" s="1"/>
  <c r="AH15" i="1132"/>
  <c r="AI15" i="1132" s="1"/>
  <c r="AH18" i="1132"/>
  <c r="AI18" i="1132" s="1"/>
  <c r="AH11" i="1131"/>
  <c r="AI11" i="1131" s="1"/>
  <c r="AH19" i="1131"/>
  <c r="AI19" i="1131" s="1"/>
  <c r="AH15" i="1131"/>
  <c r="AI15" i="1131" s="1"/>
  <c r="AH14" i="1132"/>
  <c r="AI14" i="1132" s="1"/>
  <c r="G9" i="1131"/>
  <c r="E9" i="1131" s="1"/>
  <c r="AH14" i="1130"/>
  <c r="AI14" i="1130" s="1"/>
  <c r="AH35" i="1130"/>
  <c r="AI35" i="1130" s="1"/>
  <c r="AH34" i="1131"/>
  <c r="AI34" i="1131" s="1"/>
  <c r="AH31" i="1132"/>
  <c r="AI31" i="1132" s="1"/>
  <c r="AH20" i="1132"/>
  <c r="AI20" i="1132" s="1"/>
  <c r="AH17" i="1130"/>
  <c r="AI17" i="1130" s="1"/>
  <c r="AH12" i="1131"/>
  <c r="AI12" i="1131" s="1"/>
  <c r="AH28" i="1131"/>
  <c r="AI28" i="1131" s="1"/>
  <c r="AH15" i="1130"/>
  <c r="AI15" i="1130" s="1"/>
  <c r="AH24" i="1131"/>
  <c r="AI24" i="1131" s="1"/>
  <c r="G10" i="1131"/>
  <c r="E10" i="1131" s="1"/>
  <c r="AH36" i="1131"/>
  <c r="AI36" i="1131" s="1"/>
  <c r="AH13" i="1132"/>
  <c r="AI13" i="1132" s="1"/>
  <c r="AH32" i="1132"/>
  <c r="AI32" i="1132" s="1"/>
  <c r="AH17" i="1132"/>
  <c r="AI17" i="1132" s="1"/>
  <c r="AA9" i="1131"/>
  <c r="Z9" i="1131"/>
  <c r="Y9" i="1131"/>
  <c r="J9" i="1131" s="1"/>
  <c r="AS28" i="1132"/>
  <c r="AQ28" i="1132"/>
  <c r="AQ8" i="1131"/>
  <c r="AS8" i="1131"/>
  <c r="AO10" i="1131"/>
  <c r="AN10" i="1131"/>
  <c r="AM10" i="1131"/>
  <c r="AL10" i="1131"/>
  <c r="AQ10" i="1131"/>
  <c r="AS10" i="1131"/>
  <c r="W19" i="1132"/>
  <c r="G19" i="1132"/>
  <c r="E19" i="1132" s="1"/>
  <c r="W16" i="1132"/>
  <c r="G16" i="1132"/>
  <c r="E16" i="1132" s="1"/>
  <c r="AO31" i="1132"/>
  <c r="AN31" i="1132"/>
  <c r="AM31" i="1132"/>
  <c r="AL31" i="1132"/>
  <c r="G10" i="1130"/>
  <c r="E10" i="1130" s="1"/>
  <c r="AO35" i="1132"/>
  <c r="AN35" i="1132"/>
  <c r="AM35" i="1132"/>
  <c r="AL35" i="1132"/>
  <c r="AH16" i="1132"/>
  <c r="AI16" i="1132" s="1"/>
  <c r="AS20" i="1132"/>
  <c r="AQ20" i="1132"/>
  <c r="AO14" i="1132"/>
  <c r="AN14" i="1132"/>
  <c r="AM14" i="1132"/>
  <c r="AL14" i="1132"/>
  <c r="W27" i="1132"/>
  <c r="G27" i="1132"/>
  <c r="E27" i="1132" s="1"/>
  <c r="AH22" i="1130"/>
  <c r="AI22" i="1130" s="1"/>
  <c r="AO28" i="1132"/>
  <c r="AN28" i="1132"/>
  <c r="AM28" i="1132"/>
  <c r="AL28" i="1132"/>
  <c r="W37" i="1132"/>
  <c r="G37" i="1132"/>
  <c r="E37" i="1132" s="1"/>
  <c r="AS25" i="1132"/>
  <c r="AQ25" i="1132"/>
  <c r="AS11" i="1131"/>
  <c r="AQ11" i="1131"/>
  <c r="AO12" i="1131"/>
  <c r="AL12" i="1131"/>
  <c r="AM12" i="1131"/>
  <c r="AN12" i="1131"/>
  <c r="AO16" i="1132"/>
  <c r="AN16" i="1132"/>
  <c r="AM16" i="1132"/>
  <c r="AL16" i="1132"/>
  <c r="G34" i="1132"/>
  <c r="E34" i="1132" s="1"/>
  <c r="W34" i="1132"/>
  <c r="AQ12" i="1131"/>
  <c r="AS12" i="1131"/>
  <c r="AS16" i="1132"/>
  <c r="AQ16" i="1132"/>
  <c r="W31" i="1132"/>
  <c r="G31" i="1132"/>
  <c r="AM11" i="1131"/>
  <c r="AL11" i="1131"/>
  <c r="AO11" i="1131"/>
  <c r="AN11" i="1131"/>
  <c r="W17" i="1132"/>
  <c r="G17" i="1132"/>
  <c r="AM20" i="1132"/>
  <c r="AL20" i="1132"/>
  <c r="AO20" i="1132"/>
  <c r="AN20" i="1132"/>
  <c r="W30" i="1132"/>
  <c r="G30" i="1132"/>
  <c r="E30" i="1132" s="1"/>
  <c r="AS19" i="1132"/>
  <c r="AQ19" i="1132"/>
  <c r="AO37" i="1132"/>
  <c r="AN37" i="1132"/>
  <c r="AM37" i="1132"/>
  <c r="AL37" i="1132"/>
  <c r="AS38" i="1132"/>
  <c r="AQ38" i="1132"/>
  <c r="AH11" i="1130"/>
  <c r="AI11" i="1130" s="1"/>
  <c r="AS34" i="1132"/>
  <c r="AQ34" i="1132"/>
  <c r="W36" i="1132"/>
  <c r="G36" i="1132"/>
  <c r="E36" i="1132" s="1"/>
  <c r="AO25" i="1132"/>
  <c r="AN25" i="1132"/>
  <c r="AM25" i="1132"/>
  <c r="AL25" i="1132"/>
  <c r="AS37" i="1132"/>
  <c r="AQ37" i="1132"/>
  <c r="G35" i="1132"/>
  <c r="E35" i="1132" s="1"/>
  <c r="W35" i="1132"/>
  <c r="AS24" i="1132"/>
  <c r="AQ24" i="1132"/>
  <c r="AO26" i="1132"/>
  <c r="AN26" i="1132"/>
  <c r="AM26" i="1132"/>
  <c r="AL26" i="1132"/>
  <c r="AH35" i="1132"/>
  <c r="AI35" i="1132" s="1"/>
  <c r="AO32" i="1132"/>
  <c r="AN32" i="1132"/>
  <c r="AM32" i="1132"/>
  <c r="AL32" i="1132"/>
  <c r="AS26" i="1132"/>
  <c r="AQ26" i="1132"/>
  <c r="AS22" i="1132"/>
  <c r="AQ22" i="1132"/>
  <c r="AS32" i="1132"/>
  <c r="AQ32" i="1132"/>
  <c r="AS23" i="1132"/>
  <c r="AQ23" i="1132"/>
  <c r="AO19" i="1132"/>
  <c r="AN19" i="1132"/>
  <c r="AM19" i="1132"/>
  <c r="AL19" i="1132"/>
  <c r="AO38" i="1132"/>
  <c r="AN38" i="1132"/>
  <c r="AM38" i="1132"/>
  <c r="AL38" i="1132"/>
  <c r="AO34" i="1132"/>
  <c r="AN34" i="1132"/>
  <c r="AM34" i="1132"/>
  <c r="AL34" i="1132"/>
  <c r="AS15" i="1132"/>
  <c r="AQ15" i="1132"/>
  <c r="W32" i="1132"/>
  <c r="G32" i="1132"/>
  <c r="W38" i="1132"/>
  <c r="G38" i="1132"/>
  <c r="AH32" i="1131"/>
  <c r="AI32" i="1131" s="1"/>
  <c r="W21" i="1132"/>
  <c r="G21" i="1132"/>
  <c r="E21" i="1132" s="1"/>
  <c r="AO24" i="1132"/>
  <c r="AN24" i="1132"/>
  <c r="AM24" i="1132"/>
  <c r="AL24" i="1132"/>
  <c r="AS17" i="1132"/>
  <c r="AQ17" i="1132"/>
  <c r="AO22" i="1132"/>
  <c r="AN22" i="1132"/>
  <c r="AM22" i="1132"/>
  <c r="AL22" i="1132"/>
  <c r="AA8" i="1131"/>
  <c r="Z8" i="1131"/>
  <c r="Y8" i="1131"/>
  <c r="J8" i="1131" s="1"/>
  <c r="AQ30" i="1132"/>
  <c r="AS30" i="1132"/>
  <c r="W11" i="1131"/>
  <c r="G11" i="1131"/>
  <c r="E11" i="1131" s="1"/>
  <c r="AS36" i="1132"/>
  <c r="AQ36" i="1132"/>
  <c r="AO23" i="1132"/>
  <c r="AN23" i="1132"/>
  <c r="AM23" i="1132"/>
  <c r="AL23" i="1132"/>
  <c r="W28" i="1132"/>
  <c r="G28" i="1132"/>
  <c r="E28" i="1132" s="1"/>
  <c r="AS29" i="1132"/>
  <c r="AQ29" i="1132"/>
  <c r="W15" i="1132"/>
  <c r="G15" i="1132"/>
  <c r="E15" i="1132" s="1"/>
  <c r="G23" i="1132"/>
  <c r="E23" i="1132" s="1"/>
  <c r="W23" i="1132"/>
  <c r="AO15" i="1132"/>
  <c r="AN15" i="1132"/>
  <c r="AM15" i="1132"/>
  <c r="AL15" i="1132"/>
  <c r="AH28" i="1132"/>
  <c r="AI28" i="1132" s="1"/>
  <c r="AH38" i="1131"/>
  <c r="AI38" i="1131" s="1"/>
  <c r="AH23" i="1132"/>
  <c r="AI23" i="1132" s="1"/>
  <c r="AS33" i="1132"/>
  <c r="AQ33" i="1132"/>
  <c r="AO27" i="1132"/>
  <c r="AN27" i="1132"/>
  <c r="AM27" i="1132"/>
  <c r="AL27" i="1132"/>
  <c r="G29" i="1132"/>
  <c r="E29" i="1132" s="1"/>
  <c r="W29" i="1132"/>
  <c r="AO17" i="1132"/>
  <c r="AN17" i="1132"/>
  <c r="AM17" i="1132"/>
  <c r="AL17" i="1132"/>
  <c r="AS27" i="1132"/>
  <c r="AQ27" i="1132"/>
  <c r="W33" i="1132"/>
  <c r="G33" i="1132"/>
  <c r="E33" i="1132" s="1"/>
  <c r="AS9" i="1131"/>
  <c r="AQ9" i="1131"/>
  <c r="AO30" i="1132"/>
  <c r="AN30" i="1132"/>
  <c r="AM30" i="1132"/>
  <c r="AL30" i="1132"/>
  <c r="AA10" i="1131"/>
  <c r="Z10" i="1131"/>
  <c r="Y10" i="1131"/>
  <c r="J10" i="1131" s="1"/>
  <c r="AM36" i="1132"/>
  <c r="AL36" i="1132"/>
  <c r="AO36" i="1132"/>
  <c r="AN36" i="1132"/>
  <c r="AO29" i="1132"/>
  <c r="AN29" i="1132"/>
  <c r="AM29" i="1132"/>
  <c r="AL29" i="1132"/>
  <c r="G18" i="1132"/>
  <c r="W18" i="1132"/>
  <c r="AS13" i="1132"/>
  <c r="AQ13" i="1132"/>
  <c r="AS18" i="1132"/>
  <c r="AQ18" i="1132"/>
  <c r="G13" i="1132"/>
  <c r="E13" i="1132" s="1"/>
  <c r="W13" i="1132"/>
  <c r="W12" i="1132"/>
  <c r="G12" i="1132"/>
  <c r="E12" i="1132" s="1"/>
  <c r="W26" i="1132"/>
  <c r="G26" i="1132"/>
  <c r="E26" i="1132" s="1"/>
  <c r="AO33" i="1132"/>
  <c r="AN33" i="1132"/>
  <c r="AM33" i="1132"/>
  <c r="AL33" i="1132"/>
  <c r="W14" i="1132"/>
  <c r="G14" i="1132"/>
  <c r="E14" i="1132" s="1"/>
  <c r="W25" i="1132"/>
  <c r="G25" i="1132"/>
  <c r="AN9" i="1131"/>
  <c r="AO9" i="1131"/>
  <c r="AL9" i="1131"/>
  <c r="AM9" i="1131"/>
  <c r="W20" i="1132"/>
  <c r="G20" i="1132"/>
  <c r="E20" i="1132" s="1"/>
  <c r="AO8" i="1131"/>
  <c r="AN8" i="1131"/>
  <c r="AM8" i="1131"/>
  <c r="AL8" i="1131"/>
  <c r="AO21" i="1132"/>
  <c r="AN21" i="1132"/>
  <c r="AM21" i="1132"/>
  <c r="AL21" i="1132"/>
  <c r="AH23" i="1131"/>
  <c r="AI23" i="1131" s="1"/>
  <c r="G24" i="1132"/>
  <c r="W24" i="1132"/>
  <c r="AS31" i="1132"/>
  <c r="AQ31" i="1132"/>
  <c r="AS21" i="1132"/>
  <c r="AQ21" i="1132"/>
  <c r="AH29" i="1130"/>
  <c r="AI29" i="1130" s="1"/>
  <c r="AO13" i="1132"/>
  <c r="AN13" i="1132"/>
  <c r="AM13" i="1132"/>
  <c r="AL13" i="1132"/>
  <c r="AS35" i="1132"/>
  <c r="AQ35" i="1132"/>
  <c r="AO18" i="1132"/>
  <c r="AN18" i="1132"/>
  <c r="AM18" i="1132"/>
  <c r="AL18" i="1132"/>
  <c r="AH8" i="1131"/>
  <c r="AI8" i="1131" s="1"/>
  <c r="W12" i="1131"/>
  <c r="G12" i="1131"/>
  <c r="E12" i="1131" s="1"/>
  <c r="AQ14" i="1132"/>
  <c r="AS14" i="1132"/>
  <c r="W22" i="1132"/>
  <c r="G22" i="1132"/>
  <c r="E22" i="1132" s="1"/>
  <c r="AH28" i="1130"/>
  <c r="AI28" i="1130" s="1"/>
  <c r="AH16" i="1131"/>
  <c r="AI16" i="1131" s="1"/>
  <c r="AH13" i="1130"/>
  <c r="AI13" i="1130" s="1"/>
  <c r="AH26" i="1130"/>
  <c r="AI26" i="1130" s="1"/>
  <c r="AH36" i="1130"/>
  <c r="AI36" i="1130" s="1"/>
  <c r="AH13" i="1131"/>
  <c r="AI13" i="1131" s="1"/>
  <c r="AH35" i="1131"/>
  <c r="AI35" i="1131" s="1"/>
  <c r="AH20" i="1131"/>
  <c r="AI20" i="1131" s="1"/>
  <c r="AH30" i="1131"/>
  <c r="AI30" i="1131" s="1"/>
  <c r="AH26" i="1131"/>
  <c r="AI26" i="1131" s="1"/>
  <c r="AH31" i="1131"/>
  <c r="AI31" i="1131" s="1"/>
  <c r="AH38" i="1129"/>
  <c r="AI38" i="1129" s="1"/>
  <c r="AH17" i="1131"/>
  <c r="AI17" i="1131" s="1"/>
  <c r="AH14" i="1131"/>
  <c r="AI14" i="1131" s="1"/>
  <c r="G13" i="1130"/>
  <c r="E13" i="1130" s="1"/>
  <c r="Z9" i="1130"/>
  <c r="Y9" i="1130"/>
  <c r="J9" i="1130" s="1"/>
  <c r="AA9" i="1130"/>
  <c r="E33" i="1131"/>
  <c r="AH29" i="1129"/>
  <c r="AI29" i="1129" s="1"/>
  <c r="W19" i="1131"/>
  <c r="G19" i="1131"/>
  <c r="E19" i="1131" s="1"/>
  <c r="W16" i="1131"/>
  <c r="G16" i="1131"/>
  <c r="E16" i="1131" s="1"/>
  <c r="G18" i="1131"/>
  <c r="E18" i="1131" s="1"/>
  <c r="W18" i="1131"/>
  <c r="AO23" i="1131"/>
  <c r="AN23" i="1131"/>
  <c r="AM23" i="1131"/>
  <c r="AL23" i="1131"/>
  <c r="AS18" i="1131"/>
  <c r="AQ18" i="1131"/>
  <c r="W28" i="1131"/>
  <c r="G28" i="1131"/>
  <c r="E28" i="1131" s="1"/>
  <c r="W25" i="1131"/>
  <c r="G25" i="1131"/>
  <c r="E25" i="1131" s="1"/>
  <c r="G23" i="1131"/>
  <c r="E23" i="1131" s="1"/>
  <c r="W23" i="1131"/>
  <c r="AQ30" i="1131"/>
  <c r="AS30" i="1131"/>
  <c r="AO14" i="1131"/>
  <c r="AN14" i="1131"/>
  <c r="AM14" i="1131"/>
  <c r="AL14" i="1131"/>
  <c r="G12" i="1130"/>
  <c r="E12" i="1130" s="1"/>
  <c r="W12" i="1130"/>
  <c r="AO21" i="1131"/>
  <c r="AN21" i="1131"/>
  <c r="AM21" i="1131"/>
  <c r="AL21" i="1131"/>
  <c r="W22" i="1131"/>
  <c r="G22" i="1131"/>
  <c r="E22" i="1131" s="1"/>
  <c r="AM8" i="1130"/>
  <c r="AL8" i="1130"/>
  <c r="AO8" i="1130"/>
  <c r="AN8" i="1130"/>
  <c r="AO27" i="1131"/>
  <c r="AN27" i="1131"/>
  <c r="AM27" i="1131"/>
  <c r="AL27" i="1131"/>
  <c r="W21" i="1131"/>
  <c r="G21" i="1131"/>
  <c r="E21" i="1131" s="1"/>
  <c r="AH34" i="1130"/>
  <c r="AI34" i="1130" s="1"/>
  <c r="AS21" i="1131"/>
  <c r="AQ21" i="1131"/>
  <c r="AO18" i="1131"/>
  <c r="AN18" i="1131"/>
  <c r="AM18" i="1131"/>
  <c r="AL18" i="1131"/>
  <c r="AH22" i="1131"/>
  <c r="AI22" i="1131" s="1"/>
  <c r="AS36" i="1131"/>
  <c r="AQ36" i="1131"/>
  <c r="AH8" i="1130"/>
  <c r="AI8" i="1130" s="1"/>
  <c r="Y10" i="1130"/>
  <c r="J10" i="1130" s="1"/>
  <c r="AA10" i="1130"/>
  <c r="Z10" i="1130"/>
  <c r="AS27" i="1131"/>
  <c r="AQ27" i="1131"/>
  <c r="AH21" i="1131"/>
  <c r="AI21" i="1131" s="1"/>
  <c r="AS13" i="1131"/>
  <c r="AQ13" i="1131"/>
  <c r="AS8" i="1130"/>
  <c r="AQ8" i="1130"/>
  <c r="G15" i="1131"/>
  <c r="E15" i="1131" s="1"/>
  <c r="W15" i="1131"/>
  <c r="AS31" i="1131"/>
  <c r="AQ31" i="1131"/>
  <c r="AS20" i="1131"/>
  <c r="AQ20" i="1131"/>
  <c r="W20" i="1131"/>
  <c r="G20" i="1131"/>
  <c r="E20" i="1131" s="1"/>
  <c r="AH25" i="1130"/>
  <c r="AI25" i="1130" s="1"/>
  <c r="AO30" i="1131"/>
  <c r="AN30" i="1131"/>
  <c r="AM30" i="1131"/>
  <c r="AL30" i="1131"/>
  <c r="W14" i="1131"/>
  <c r="G14" i="1131"/>
  <c r="E14" i="1131" s="1"/>
  <c r="AO37" i="1131"/>
  <c r="AN37" i="1131"/>
  <c r="AM37" i="1131"/>
  <c r="AL37" i="1131"/>
  <c r="W33" i="1131"/>
  <c r="G33" i="1131"/>
  <c r="AS37" i="1131"/>
  <c r="AQ37" i="1131"/>
  <c r="AO26" i="1131"/>
  <c r="AN26" i="1131"/>
  <c r="AM26" i="1131"/>
  <c r="AL26" i="1131"/>
  <c r="AM36" i="1131"/>
  <c r="AL36" i="1131"/>
  <c r="AO36" i="1131"/>
  <c r="AN36" i="1131"/>
  <c r="AH33" i="1131"/>
  <c r="AI33" i="1131" s="1"/>
  <c r="AQ12" i="1130"/>
  <c r="AS12" i="1130"/>
  <c r="AH14" i="1129"/>
  <c r="AI14" i="1129" s="1"/>
  <c r="AS26" i="1131"/>
  <c r="AQ26" i="1131"/>
  <c r="AO13" i="1131"/>
  <c r="AN13" i="1131"/>
  <c r="AM13" i="1131"/>
  <c r="AL13" i="1131"/>
  <c r="AS22" i="1131"/>
  <c r="AQ22" i="1131"/>
  <c r="W30" i="1131"/>
  <c r="G30" i="1131"/>
  <c r="E30" i="1131" s="1"/>
  <c r="AH12" i="1130"/>
  <c r="AI12" i="1130" s="1"/>
  <c r="W36" i="1131"/>
  <c r="G36" i="1131"/>
  <c r="E36" i="1131" s="1"/>
  <c r="AO31" i="1131"/>
  <c r="AN31" i="1131"/>
  <c r="AM31" i="1131"/>
  <c r="AL31" i="1131"/>
  <c r="AS34" i="1131"/>
  <c r="AQ34" i="1131"/>
  <c r="AM20" i="1131"/>
  <c r="AL20" i="1131"/>
  <c r="AO20" i="1131"/>
  <c r="AN20" i="1131"/>
  <c r="AS33" i="1131"/>
  <c r="AQ33" i="1131"/>
  <c r="AO12" i="1130"/>
  <c r="AN12" i="1130"/>
  <c r="AM12" i="1130"/>
  <c r="AL12" i="1130"/>
  <c r="AS24" i="1131"/>
  <c r="AQ24" i="1131"/>
  <c r="AS15" i="1131"/>
  <c r="AQ15" i="1131"/>
  <c r="W11" i="1130"/>
  <c r="G11" i="1130"/>
  <c r="E11" i="1130" s="1"/>
  <c r="W34" i="1131"/>
  <c r="G34" i="1131"/>
  <c r="E34" i="1131" s="1"/>
  <c r="AO22" i="1131"/>
  <c r="AN22" i="1131"/>
  <c r="AM22" i="1131"/>
  <c r="AL22" i="1131"/>
  <c r="W35" i="1131"/>
  <c r="G35" i="1131"/>
  <c r="E35" i="1131" s="1"/>
  <c r="AM11" i="1130"/>
  <c r="AL11" i="1130"/>
  <c r="AO11" i="1130"/>
  <c r="AN11" i="1130"/>
  <c r="AS17" i="1131"/>
  <c r="AQ17" i="1131"/>
  <c r="AS35" i="1131"/>
  <c r="AQ35" i="1131"/>
  <c r="AO34" i="1131"/>
  <c r="AN34" i="1131"/>
  <c r="AM34" i="1131"/>
  <c r="AL34" i="1131"/>
  <c r="AQ11" i="1130"/>
  <c r="AS11" i="1130"/>
  <c r="AO33" i="1131"/>
  <c r="AN33" i="1131"/>
  <c r="AM33" i="1131"/>
  <c r="AL33" i="1131"/>
  <c r="W38" i="1131"/>
  <c r="G38" i="1131"/>
  <c r="AH9" i="1130"/>
  <c r="AI9" i="1130" s="1"/>
  <c r="W27" i="1131"/>
  <c r="G27" i="1131"/>
  <c r="E27" i="1131" s="1"/>
  <c r="AO24" i="1131"/>
  <c r="AN24" i="1131"/>
  <c r="AM24" i="1131"/>
  <c r="AL24" i="1131"/>
  <c r="G13" i="1131"/>
  <c r="W13" i="1131"/>
  <c r="AO15" i="1131"/>
  <c r="AN15" i="1131"/>
  <c r="AM15" i="1131"/>
  <c r="AL15" i="1131"/>
  <c r="AQ9" i="1130"/>
  <c r="AS9" i="1130"/>
  <c r="AH27" i="1131"/>
  <c r="AI27" i="1131" s="1"/>
  <c r="AS29" i="1131"/>
  <c r="AQ29" i="1131"/>
  <c r="AO17" i="1131"/>
  <c r="AN17" i="1131"/>
  <c r="AM17" i="1131"/>
  <c r="AL17" i="1131"/>
  <c r="AO16" i="1131"/>
  <c r="AN16" i="1131"/>
  <c r="AM16" i="1131"/>
  <c r="AL16" i="1131"/>
  <c r="AS28" i="1131"/>
  <c r="AQ28" i="1131"/>
  <c r="AO35" i="1131"/>
  <c r="AN35" i="1131"/>
  <c r="AM35" i="1131"/>
  <c r="AL35" i="1131"/>
  <c r="AO32" i="1131"/>
  <c r="AN32" i="1131"/>
  <c r="AM32" i="1131"/>
  <c r="AL32" i="1131"/>
  <c r="W37" i="1131"/>
  <c r="G37" i="1131"/>
  <c r="E37" i="1131" s="1"/>
  <c r="AS25" i="1131"/>
  <c r="AQ25" i="1131"/>
  <c r="AS38" i="1131"/>
  <c r="AQ38" i="1131"/>
  <c r="AS16" i="1131"/>
  <c r="AQ16" i="1131"/>
  <c r="AS32" i="1131"/>
  <c r="AQ32" i="1131"/>
  <c r="AH37" i="1131"/>
  <c r="AI37" i="1131" s="1"/>
  <c r="AH37" i="1130"/>
  <c r="AI37" i="1130" s="1"/>
  <c r="G8" i="1130"/>
  <c r="W8" i="1130"/>
  <c r="AL9" i="1130"/>
  <c r="AO9" i="1130"/>
  <c r="AN9" i="1130"/>
  <c r="AM9" i="1130"/>
  <c r="AS19" i="1131"/>
  <c r="AQ19" i="1131"/>
  <c r="W32" i="1131"/>
  <c r="G32" i="1131"/>
  <c r="E32" i="1131" s="1"/>
  <c r="AN13" i="1130"/>
  <c r="AM13" i="1130"/>
  <c r="AO13" i="1130"/>
  <c r="AL13" i="1130"/>
  <c r="AO29" i="1131"/>
  <c r="AN29" i="1131"/>
  <c r="AM29" i="1131"/>
  <c r="AL29" i="1131"/>
  <c r="AQ13" i="1130"/>
  <c r="AS13" i="1130"/>
  <c r="AS23" i="1131"/>
  <c r="AQ23" i="1131"/>
  <c r="G24" i="1131"/>
  <c r="E24" i="1131" s="1"/>
  <c r="W24" i="1131"/>
  <c r="AO28" i="1131"/>
  <c r="AN28" i="1131"/>
  <c r="AM28" i="1131"/>
  <c r="AL28" i="1131"/>
  <c r="AH10" i="1130"/>
  <c r="AI10" i="1130" s="1"/>
  <c r="W13" i="1130"/>
  <c r="AO25" i="1131"/>
  <c r="AN25" i="1131"/>
  <c r="AM25" i="1131"/>
  <c r="AL25" i="1131"/>
  <c r="AO38" i="1131"/>
  <c r="AN38" i="1131"/>
  <c r="AM38" i="1131"/>
  <c r="AL38" i="1131"/>
  <c r="W29" i="1131"/>
  <c r="G29" i="1131"/>
  <c r="E29" i="1131" s="1"/>
  <c r="W31" i="1131"/>
  <c r="G31" i="1131"/>
  <c r="E31" i="1131" s="1"/>
  <c r="W17" i="1131"/>
  <c r="G17" i="1131"/>
  <c r="E17" i="1131" s="1"/>
  <c r="AH29" i="1131"/>
  <c r="AI29" i="1131" s="1"/>
  <c r="AM10" i="1130"/>
  <c r="AO10" i="1130"/>
  <c r="AN10" i="1130"/>
  <c r="AL10" i="1130"/>
  <c r="AH15" i="1129"/>
  <c r="AI15" i="1129" s="1"/>
  <c r="AQ14" i="1131"/>
  <c r="AS14" i="1131"/>
  <c r="AO19" i="1131"/>
  <c r="AN19" i="1131"/>
  <c r="AM19" i="1131"/>
  <c r="AL19" i="1131"/>
  <c r="W26" i="1131"/>
  <c r="G26" i="1131"/>
  <c r="E26" i="1131" s="1"/>
  <c r="AS10" i="1130"/>
  <c r="AQ10" i="1130"/>
  <c r="AH35" i="1129"/>
  <c r="AI35" i="1129" s="1"/>
  <c r="AH31" i="1130"/>
  <c r="AI31" i="1130" s="1"/>
  <c r="AH19" i="1129"/>
  <c r="AI19" i="1129" s="1"/>
  <c r="AH20" i="1129"/>
  <c r="AI20" i="1129" s="1"/>
  <c r="AH8" i="1129"/>
  <c r="AI8" i="1129" s="1"/>
  <c r="AH10" i="1129"/>
  <c r="AI10" i="1129" s="1"/>
  <c r="AH17" i="1129"/>
  <c r="AI17" i="1129" s="1"/>
  <c r="AH30" i="1130"/>
  <c r="AI30" i="1130" s="1"/>
  <c r="AH24" i="1130"/>
  <c r="AI24" i="1130" s="1"/>
  <c r="AH38" i="1130"/>
  <c r="AI38" i="1130" s="1"/>
  <c r="AH18" i="1130"/>
  <c r="AI18" i="1130" s="1"/>
  <c r="AH11" i="1129"/>
  <c r="AI11" i="1129" s="1"/>
  <c r="AH33" i="1130"/>
  <c r="AI33" i="1130" s="1"/>
  <c r="G10" i="1129"/>
  <c r="E10" i="1129" s="1"/>
  <c r="AH34" i="1129"/>
  <c r="AI34" i="1129" s="1"/>
  <c r="AH32" i="1130"/>
  <c r="AI32" i="1130" s="1"/>
  <c r="Z10" i="1129"/>
  <c r="AA10" i="1129"/>
  <c r="Y10" i="1129"/>
  <c r="J10" i="1129" s="1"/>
  <c r="AH24" i="1129"/>
  <c r="AI24" i="1129" s="1"/>
  <c r="AO28" i="1130"/>
  <c r="AN28" i="1130"/>
  <c r="AM28" i="1130"/>
  <c r="AL28" i="1130"/>
  <c r="W36" i="1130"/>
  <c r="G36" i="1130"/>
  <c r="AO31" i="1130"/>
  <c r="AN31" i="1130"/>
  <c r="AM31" i="1130"/>
  <c r="AL31" i="1130"/>
  <c r="AO34" i="1130"/>
  <c r="AN34" i="1130"/>
  <c r="AM34" i="1130"/>
  <c r="AL34" i="1130"/>
  <c r="AS27" i="1130"/>
  <c r="AQ27" i="1130"/>
  <c r="AS38" i="1130"/>
  <c r="AQ38" i="1130"/>
  <c r="E36" i="1130"/>
  <c r="AO37" i="1130"/>
  <c r="AN37" i="1130"/>
  <c r="AM37" i="1130"/>
  <c r="AL37" i="1130"/>
  <c r="W26" i="1130"/>
  <c r="G26" i="1130"/>
  <c r="E26" i="1130" s="1"/>
  <c r="AO30" i="1130"/>
  <c r="AN30" i="1130"/>
  <c r="AM30" i="1130"/>
  <c r="AL30" i="1130"/>
  <c r="AS37" i="1130"/>
  <c r="AQ37" i="1130"/>
  <c r="AO32" i="1130"/>
  <c r="AN32" i="1130"/>
  <c r="AM32" i="1130"/>
  <c r="AL32" i="1130"/>
  <c r="AS24" i="1130"/>
  <c r="AQ24" i="1130"/>
  <c r="W15" i="1130"/>
  <c r="G15" i="1130"/>
  <c r="E15" i="1130" s="1"/>
  <c r="AO23" i="1130"/>
  <c r="AN23" i="1130"/>
  <c r="AM23" i="1130"/>
  <c r="AL23" i="1130"/>
  <c r="AS32" i="1130"/>
  <c r="AQ32" i="1130"/>
  <c r="AO16" i="1130"/>
  <c r="AN16" i="1130"/>
  <c r="AM16" i="1130"/>
  <c r="AL16" i="1130"/>
  <c r="W16" i="1130"/>
  <c r="G16" i="1130"/>
  <c r="E16" i="1130" s="1"/>
  <c r="AS19" i="1130"/>
  <c r="AQ19" i="1130"/>
  <c r="AS16" i="1130"/>
  <c r="AQ16" i="1130"/>
  <c r="AH16" i="1130"/>
  <c r="AI16" i="1130" s="1"/>
  <c r="AS36" i="1130"/>
  <c r="AQ36" i="1130"/>
  <c r="AO38" i="1130"/>
  <c r="AN38" i="1130"/>
  <c r="AM38" i="1130"/>
  <c r="AL38" i="1130"/>
  <c r="W30" i="1130"/>
  <c r="G30" i="1130"/>
  <c r="W32" i="1130"/>
  <c r="G32" i="1130"/>
  <c r="E32" i="1130" s="1"/>
  <c r="AS20" i="1130"/>
  <c r="AQ20" i="1130"/>
  <c r="AO24" i="1130"/>
  <c r="AN24" i="1130"/>
  <c r="AM24" i="1130"/>
  <c r="AL24" i="1130"/>
  <c r="E30" i="1130"/>
  <c r="AS15" i="1130"/>
  <c r="AQ15" i="1130"/>
  <c r="W14" i="1130"/>
  <c r="G14" i="1130"/>
  <c r="E14" i="1130" s="1"/>
  <c r="AN8" i="1129"/>
  <c r="AL8" i="1129"/>
  <c r="AO8" i="1129"/>
  <c r="AM8" i="1129"/>
  <c r="AO19" i="1130"/>
  <c r="AN19" i="1130"/>
  <c r="AM19" i="1130"/>
  <c r="AL19" i="1130"/>
  <c r="G18" i="1130"/>
  <c r="E18" i="1130" s="1"/>
  <c r="W18" i="1130"/>
  <c r="W19" i="1130"/>
  <c r="G19" i="1130"/>
  <c r="E19" i="1130" s="1"/>
  <c r="AM36" i="1130"/>
  <c r="AL36" i="1130"/>
  <c r="AO36" i="1130"/>
  <c r="AN36" i="1130"/>
  <c r="W38" i="1130"/>
  <c r="G38" i="1130"/>
  <c r="E38" i="1130" s="1"/>
  <c r="AH19" i="1130"/>
  <c r="AI19" i="1130" s="1"/>
  <c r="AH22" i="1128"/>
  <c r="AI22" i="1128" s="1"/>
  <c r="G34" i="1130"/>
  <c r="E34" i="1130" s="1"/>
  <c r="W34" i="1130"/>
  <c r="AO21" i="1130"/>
  <c r="AN21" i="1130"/>
  <c r="AM21" i="1130"/>
  <c r="AL21" i="1130"/>
  <c r="AQ8" i="1129"/>
  <c r="AS8" i="1129"/>
  <c r="AM20" i="1130"/>
  <c r="AL20" i="1130"/>
  <c r="AO20" i="1130"/>
  <c r="AN20" i="1130"/>
  <c r="AS21" i="1130"/>
  <c r="AQ21" i="1130"/>
  <c r="AS25" i="1130"/>
  <c r="AQ25" i="1130"/>
  <c r="W37" i="1130"/>
  <c r="G37" i="1130"/>
  <c r="E37" i="1130" s="1"/>
  <c r="AL10" i="1129"/>
  <c r="AO10" i="1129"/>
  <c r="AN10" i="1129"/>
  <c r="AM10" i="1129"/>
  <c r="AO15" i="1130"/>
  <c r="AN15" i="1130"/>
  <c r="AM15" i="1130"/>
  <c r="AL15" i="1130"/>
  <c r="W25" i="1130"/>
  <c r="G25" i="1130"/>
  <c r="E25" i="1130" s="1"/>
  <c r="AS33" i="1130"/>
  <c r="AQ33" i="1130"/>
  <c r="AS17" i="1130"/>
  <c r="AQ17" i="1130"/>
  <c r="AS10" i="1129"/>
  <c r="AQ10" i="1129"/>
  <c r="W21" i="1130"/>
  <c r="G21" i="1130"/>
  <c r="E21" i="1130" s="1"/>
  <c r="AS18" i="1130"/>
  <c r="AQ18" i="1130"/>
  <c r="AH21" i="1130"/>
  <c r="AI21" i="1130" s="1"/>
  <c r="AM11" i="1129"/>
  <c r="AO11" i="1129"/>
  <c r="AN11" i="1129"/>
  <c r="AL11" i="1129"/>
  <c r="AH18" i="1127"/>
  <c r="AI18" i="1127" s="1"/>
  <c r="G35" i="1130"/>
  <c r="E35" i="1130" s="1"/>
  <c r="W35" i="1130"/>
  <c r="AO25" i="1130"/>
  <c r="AN25" i="1130"/>
  <c r="AM25" i="1130"/>
  <c r="AL25" i="1130"/>
  <c r="AS11" i="1129"/>
  <c r="AQ11" i="1129"/>
  <c r="AN9" i="1129"/>
  <c r="AL9" i="1129"/>
  <c r="AO9" i="1129"/>
  <c r="AM9" i="1129"/>
  <c r="W31" i="1130"/>
  <c r="G31" i="1130"/>
  <c r="E31" i="1130" s="1"/>
  <c r="AO33" i="1130"/>
  <c r="AN33" i="1130"/>
  <c r="AM33" i="1130"/>
  <c r="AL33" i="1130"/>
  <c r="AH10" i="1128"/>
  <c r="AI10" i="1128" s="1"/>
  <c r="AO17" i="1130"/>
  <c r="AN17" i="1130"/>
  <c r="AM17" i="1130"/>
  <c r="AL17" i="1130"/>
  <c r="W9" i="1129"/>
  <c r="G9" i="1129"/>
  <c r="E9" i="1129" s="1"/>
  <c r="AO26" i="1130"/>
  <c r="AN26" i="1130"/>
  <c r="AM26" i="1130"/>
  <c r="AL26" i="1130"/>
  <c r="G17" i="1130"/>
  <c r="E17" i="1130" s="1"/>
  <c r="W17" i="1130"/>
  <c r="G29" i="1130"/>
  <c r="E29" i="1130" s="1"/>
  <c r="W29" i="1130"/>
  <c r="W22" i="1130"/>
  <c r="G22" i="1130"/>
  <c r="E22" i="1130" s="1"/>
  <c r="AQ14" i="1130"/>
  <c r="AS14" i="1130"/>
  <c r="AS26" i="1130"/>
  <c r="AQ26" i="1130"/>
  <c r="AO18" i="1130"/>
  <c r="AN18" i="1130"/>
  <c r="AM18" i="1130"/>
  <c r="AL18" i="1130"/>
  <c r="AH9" i="1129"/>
  <c r="AI9" i="1129" s="1"/>
  <c r="AS35" i="1130"/>
  <c r="AQ35" i="1130"/>
  <c r="W28" i="1130"/>
  <c r="G28" i="1130"/>
  <c r="E28" i="1130" s="1"/>
  <c r="G24" i="1130"/>
  <c r="E24" i="1130" s="1"/>
  <c r="W24" i="1130"/>
  <c r="AS29" i="1130"/>
  <c r="AQ29" i="1130"/>
  <c r="AQ9" i="1129"/>
  <c r="AS9" i="1129"/>
  <c r="W27" i="1130"/>
  <c r="G27" i="1130"/>
  <c r="E27" i="1130" s="1"/>
  <c r="AS22" i="1130"/>
  <c r="AQ22" i="1130"/>
  <c r="AH27" i="1130"/>
  <c r="AI27" i="1130" s="1"/>
  <c r="W11" i="1129"/>
  <c r="G11" i="1129"/>
  <c r="AO14" i="1130"/>
  <c r="AN14" i="1130"/>
  <c r="AM14" i="1130"/>
  <c r="AL14" i="1130"/>
  <c r="W20" i="1130"/>
  <c r="G20" i="1130"/>
  <c r="E20" i="1130" s="1"/>
  <c r="AS28" i="1130"/>
  <c r="AQ28" i="1130"/>
  <c r="AS31" i="1130"/>
  <c r="AQ31" i="1130"/>
  <c r="AS34" i="1130"/>
  <c r="AQ34" i="1130"/>
  <c r="AO35" i="1130"/>
  <c r="AN35" i="1130"/>
  <c r="AM35" i="1130"/>
  <c r="AL35" i="1130"/>
  <c r="AQ30" i="1130"/>
  <c r="AS30" i="1130"/>
  <c r="AO29" i="1130"/>
  <c r="AN29" i="1130"/>
  <c r="AM29" i="1130"/>
  <c r="AL29" i="1130"/>
  <c r="G8" i="1129"/>
  <c r="E8" i="1129" s="1"/>
  <c r="W8" i="1129"/>
  <c r="G23" i="1130"/>
  <c r="E23" i="1130" s="1"/>
  <c r="W23" i="1130"/>
  <c r="AH30" i="1129"/>
  <c r="AI30" i="1129" s="1"/>
  <c r="AS23" i="1130"/>
  <c r="AQ23" i="1130"/>
  <c r="W33" i="1130"/>
  <c r="G33" i="1130"/>
  <c r="E33" i="1130" s="1"/>
  <c r="AH23" i="1130"/>
  <c r="AI23" i="1130" s="1"/>
  <c r="AO22" i="1130"/>
  <c r="AN22" i="1130"/>
  <c r="AM22" i="1130"/>
  <c r="AL22" i="1130"/>
  <c r="AO27" i="1130"/>
  <c r="AN27" i="1130"/>
  <c r="AM27" i="1130"/>
  <c r="AL27" i="1130"/>
  <c r="AH19" i="1128"/>
  <c r="AI19" i="1128" s="1"/>
  <c r="AH13" i="1127"/>
  <c r="AI13" i="1127" s="1"/>
  <c r="AH35" i="1128"/>
  <c r="AI35" i="1128" s="1"/>
  <c r="AH8" i="1128"/>
  <c r="AI8" i="1128" s="1"/>
  <c r="AH32" i="1129"/>
  <c r="AI32" i="1129" s="1"/>
  <c r="AH28" i="1129"/>
  <c r="AI28" i="1129" s="1"/>
  <c r="AH36" i="1129"/>
  <c r="AI36" i="1129" s="1"/>
  <c r="AH15" i="1126"/>
  <c r="AI15" i="1126" s="1"/>
  <c r="AH26" i="1129"/>
  <c r="AI26" i="1129" s="1"/>
  <c r="AH27" i="1129"/>
  <c r="AI27" i="1129" s="1"/>
  <c r="AH29" i="1128"/>
  <c r="AI29" i="1128" s="1"/>
  <c r="AH13" i="1128"/>
  <c r="AI13" i="1128" s="1"/>
  <c r="AH18" i="1129"/>
  <c r="AI18" i="1129" s="1"/>
  <c r="AH11" i="1128"/>
  <c r="AI11" i="1128" s="1"/>
  <c r="AH13" i="1129"/>
  <c r="AI13" i="1129" s="1"/>
  <c r="AH11" i="1127"/>
  <c r="AI11" i="1127" s="1"/>
  <c r="AH20" i="1128"/>
  <c r="AI20" i="1128" s="1"/>
  <c r="AH17" i="1128"/>
  <c r="AI17" i="1128" s="1"/>
  <c r="AH9" i="1128"/>
  <c r="AI9" i="1128" s="1"/>
  <c r="AH12" i="1128"/>
  <c r="AI12" i="1128" s="1"/>
  <c r="AH25" i="1129"/>
  <c r="AI25" i="1129" s="1"/>
  <c r="AH31" i="1129"/>
  <c r="AI31" i="1129" s="1"/>
  <c r="AS25" i="1129"/>
  <c r="AQ25" i="1129"/>
  <c r="AO28" i="1129"/>
  <c r="AN28" i="1129"/>
  <c r="AM28" i="1129"/>
  <c r="AL28" i="1129"/>
  <c r="W14" i="1129"/>
  <c r="G14" i="1129"/>
  <c r="E14" i="1129" s="1"/>
  <c r="AO12" i="1129"/>
  <c r="AN12" i="1129"/>
  <c r="AM12" i="1129"/>
  <c r="AL12" i="1129"/>
  <c r="AH10" i="1127"/>
  <c r="AI10" i="1127" s="1"/>
  <c r="W9" i="1128"/>
  <c r="G9" i="1128"/>
  <c r="E9" i="1128" s="1"/>
  <c r="W32" i="1129"/>
  <c r="G32" i="1129"/>
  <c r="AS33" i="1129"/>
  <c r="AQ33" i="1129"/>
  <c r="AM36" i="1129"/>
  <c r="AL36" i="1129"/>
  <c r="AO36" i="1129"/>
  <c r="AN36" i="1129"/>
  <c r="W19" i="1129"/>
  <c r="G19" i="1129"/>
  <c r="E19" i="1129" s="1"/>
  <c r="AO23" i="1129"/>
  <c r="AN23" i="1129"/>
  <c r="AM23" i="1129"/>
  <c r="AL23" i="1129"/>
  <c r="AO27" i="1129"/>
  <c r="AN27" i="1129"/>
  <c r="AM27" i="1129"/>
  <c r="AL27" i="1129"/>
  <c r="AO37" i="1129"/>
  <c r="AN37" i="1129"/>
  <c r="AM37" i="1129"/>
  <c r="AL37" i="1129"/>
  <c r="G35" i="1129"/>
  <c r="E35" i="1129" s="1"/>
  <c r="W35" i="1129"/>
  <c r="AO25" i="1129"/>
  <c r="AN25" i="1129"/>
  <c r="AM25" i="1129"/>
  <c r="AL25" i="1129"/>
  <c r="AS27" i="1129"/>
  <c r="AQ27" i="1129"/>
  <c r="AS9" i="1128"/>
  <c r="AQ9" i="1128"/>
  <c r="AS37" i="1129"/>
  <c r="AQ37" i="1129"/>
  <c r="W25" i="1129"/>
  <c r="G25" i="1129"/>
  <c r="AO16" i="1129"/>
  <c r="AN16" i="1129"/>
  <c r="AM16" i="1129"/>
  <c r="AL16" i="1129"/>
  <c r="W30" i="1129"/>
  <c r="G30" i="1129"/>
  <c r="E30" i="1129" s="1"/>
  <c r="AO9" i="1128"/>
  <c r="AN9" i="1128"/>
  <c r="AM9" i="1128"/>
  <c r="AL9" i="1128"/>
  <c r="W13" i="1129"/>
  <c r="G13" i="1129"/>
  <c r="E13" i="1129" s="1"/>
  <c r="AS16" i="1129"/>
  <c r="AQ16" i="1129"/>
  <c r="W8" i="1128"/>
  <c r="G8" i="1128"/>
  <c r="E8" i="1128" s="1"/>
  <c r="AO33" i="1129"/>
  <c r="AN33" i="1129"/>
  <c r="AM33" i="1129"/>
  <c r="AL33" i="1129"/>
  <c r="AH36" i="1127"/>
  <c r="AI36" i="1127" s="1"/>
  <c r="W28" i="1129"/>
  <c r="G28" i="1129"/>
  <c r="E28" i="1129" s="1"/>
  <c r="AS17" i="1129"/>
  <c r="AQ17" i="1129"/>
  <c r="AS15" i="1129"/>
  <c r="AQ15" i="1129"/>
  <c r="W21" i="1129"/>
  <c r="G21" i="1129"/>
  <c r="E21" i="1129" s="1"/>
  <c r="W20" i="1129"/>
  <c r="G20" i="1129"/>
  <c r="E20" i="1129" s="1"/>
  <c r="W36" i="1129"/>
  <c r="G36" i="1129"/>
  <c r="E36" i="1129" s="1"/>
  <c r="AH21" i="1129"/>
  <c r="AI21" i="1129" s="1"/>
  <c r="W26" i="1129"/>
  <c r="G26" i="1129"/>
  <c r="AS22" i="1129"/>
  <c r="AQ22" i="1129"/>
  <c r="AS19" i="1129"/>
  <c r="AQ19" i="1129"/>
  <c r="AS18" i="1129"/>
  <c r="AQ18" i="1129"/>
  <c r="E26" i="1129"/>
  <c r="AH26" i="1128"/>
  <c r="AI26" i="1128" s="1"/>
  <c r="W37" i="1129"/>
  <c r="G37" i="1129"/>
  <c r="E37" i="1129" s="1"/>
  <c r="G23" i="1129"/>
  <c r="E23" i="1129" s="1"/>
  <c r="W23" i="1129"/>
  <c r="AO32" i="1129"/>
  <c r="AN32" i="1129"/>
  <c r="AM32" i="1129"/>
  <c r="AL32" i="1129"/>
  <c r="AH37" i="1129"/>
  <c r="AI37" i="1129" s="1"/>
  <c r="AQ14" i="1129"/>
  <c r="AS14" i="1129"/>
  <c r="AO17" i="1129"/>
  <c r="AN17" i="1129"/>
  <c r="AM17" i="1129"/>
  <c r="AL17" i="1129"/>
  <c r="AO15" i="1129"/>
  <c r="AN15" i="1129"/>
  <c r="AM15" i="1129"/>
  <c r="AL15" i="1129"/>
  <c r="AH23" i="1129"/>
  <c r="AI23" i="1129" s="1"/>
  <c r="AS32" i="1129"/>
  <c r="AQ32" i="1129"/>
  <c r="W33" i="1129"/>
  <c r="G33" i="1129"/>
  <c r="E33" i="1129" s="1"/>
  <c r="AS35" i="1129"/>
  <c r="AQ35" i="1129"/>
  <c r="AO21" i="1129"/>
  <c r="AN21" i="1129"/>
  <c r="AM21" i="1129"/>
  <c r="AL21" i="1129"/>
  <c r="AO22" i="1129"/>
  <c r="AN22" i="1129"/>
  <c r="AM22" i="1129"/>
  <c r="AL22" i="1129"/>
  <c r="AH33" i="1129"/>
  <c r="AI33" i="1129" s="1"/>
  <c r="AO19" i="1129"/>
  <c r="AN19" i="1129"/>
  <c r="AM19" i="1129"/>
  <c r="AL19" i="1129"/>
  <c r="G24" i="1129"/>
  <c r="E24" i="1129" s="1"/>
  <c r="W24" i="1129"/>
  <c r="AO18" i="1129"/>
  <c r="AN18" i="1129"/>
  <c r="AM18" i="1129"/>
  <c r="AL18" i="1129"/>
  <c r="AS21" i="1129"/>
  <c r="AQ21" i="1129"/>
  <c r="AQ12" i="1128"/>
  <c r="AS12" i="1128"/>
  <c r="AS24" i="1129"/>
  <c r="AQ24" i="1129"/>
  <c r="AO26" i="1129"/>
  <c r="AN26" i="1129"/>
  <c r="AM26" i="1129"/>
  <c r="AL26" i="1129"/>
  <c r="AS26" i="1129"/>
  <c r="AQ26" i="1129"/>
  <c r="AS29" i="1129"/>
  <c r="AQ29" i="1129"/>
  <c r="AO14" i="1129"/>
  <c r="AN14" i="1129"/>
  <c r="AM14" i="1129"/>
  <c r="AL14" i="1129"/>
  <c r="W27" i="1129"/>
  <c r="G27" i="1129"/>
  <c r="E27" i="1129" s="1"/>
  <c r="AS31" i="1129"/>
  <c r="AQ31" i="1129"/>
  <c r="AN12" i="1128"/>
  <c r="AL12" i="1128"/>
  <c r="AM12" i="1128"/>
  <c r="AO12" i="1128"/>
  <c r="AN10" i="1128"/>
  <c r="AM10" i="1128"/>
  <c r="AL10" i="1128"/>
  <c r="AO10" i="1128"/>
  <c r="AO35" i="1129"/>
  <c r="AN35" i="1129"/>
  <c r="AM35" i="1129"/>
  <c r="AL35" i="1129"/>
  <c r="AH21" i="1127"/>
  <c r="AI21" i="1127" s="1"/>
  <c r="AQ10" i="1128"/>
  <c r="AS10" i="1128"/>
  <c r="AL8" i="1128"/>
  <c r="AM8" i="1128"/>
  <c r="AN8" i="1128"/>
  <c r="AO8" i="1128"/>
  <c r="AO24" i="1129"/>
  <c r="AN24" i="1129"/>
  <c r="AM24" i="1129"/>
  <c r="AL24" i="1129"/>
  <c r="AS13" i="1129"/>
  <c r="AQ13" i="1129"/>
  <c r="AS8" i="1128"/>
  <c r="AQ8" i="1128"/>
  <c r="AQ30" i="1129"/>
  <c r="AS30" i="1129"/>
  <c r="W12" i="1128"/>
  <c r="G12" i="1128"/>
  <c r="E12" i="1128" s="1"/>
  <c r="G34" i="1129"/>
  <c r="E34" i="1129" s="1"/>
  <c r="W34" i="1129"/>
  <c r="W17" i="1129"/>
  <c r="G17" i="1129"/>
  <c r="E17" i="1129" s="1"/>
  <c r="AO29" i="1129"/>
  <c r="AN29" i="1129"/>
  <c r="AM29" i="1129"/>
  <c r="AL29" i="1129"/>
  <c r="AS20" i="1129"/>
  <c r="AQ20" i="1129"/>
  <c r="W22" i="1129"/>
  <c r="G22" i="1129"/>
  <c r="E22" i="1129" s="1"/>
  <c r="W31" i="1129"/>
  <c r="G31" i="1129"/>
  <c r="E31" i="1129" s="1"/>
  <c r="AO31" i="1129"/>
  <c r="AN31" i="1129"/>
  <c r="AM31" i="1129"/>
  <c r="AL31" i="1129"/>
  <c r="AH22" i="1129"/>
  <c r="AI22" i="1129" s="1"/>
  <c r="AS34" i="1129"/>
  <c r="AQ34" i="1129"/>
  <c r="W11" i="1128"/>
  <c r="G11" i="1128"/>
  <c r="AS38" i="1129"/>
  <c r="AQ38" i="1129"/>
  <c r="W38" i="1129"/>
  <c r="G38" i="1129"/>
  <c r="E38" i="1129" s="1"/>
  <c r="AO13" i="1129"/>
  <c r="AN13" i="1129"/>
  <c r="AM13" i="1129"/>
  <c r="AL13" i="1129"/>
  <c r="W15" i="1129"/>
  <c r="G15" i="1129"/>
  <c r="E15" i="1129" s="1"/>
  <c r="AS28" i="1129"/>
  <c r="AQ28" i="1129"/>
  <c r="AO30" i="1129"/>
  <c r="AN30" i="1129"/>
  <c r="AM30" i="1129"/>
  <c r="AL30" i="1129"/>
  <c r="W16" i="1129"/>
  <c r="G16" i="1129"/>
  <c r="E16" i="1129" s="1"/>
  <c r="AS12" i="1129"/>
  <c r="AQ12" i="1129"/>
  <c r="AM20" i="1129"/>
  <c r="AL20" i="1129"/>
  <c r="AO20" i="1129"/>
  <c r="AN20" i="1129"/>
  <c r="AH16" i="1129"/>
  <c r="AI16" i="1129" s="1"/>
  <c r="E12" i="1129"/>
  <c r="AH12" i="1129"/>
  <c r="AI12" i="1129" s="1"/>
  <c r="AS36" i="1129"/>
  <c r="AQ36" i="1129"/>
  <c r="G29" i="1129"/>
  <c r="E29" i="1129" s="1"/>
  <c r="W29" i="1129"/>
  <c r="G12" i="1129"/>
  <c r="W12" i="1129"/>
  <c r="AS11" i="1128"/>
  <c r="AQ11" i="1128"/>
  <c r="W10" i="1128"/>
  <c r="G10" i="1128"/>
  <c r="E10" i="1128" s="1"/>
  <c r="AS23" i="1129"/>
  <c r="AQ23" i="1129"/>
  <c r="AO34" i="1129"/>
  <c r="AN34" i="1129"/>
  <c r="AM34" i="1129"/>
  <c r="AL34" i="1129"/>
  <c r="AN11" i="1128"/>
  <c r="AL11" i="1128"/>
  <c r="AM11" i="1128"/>
  <c r="AO11" i="1128"/>
  <c r="G18" i="1129"/>
  <c r="W18" i="1129"/>
  <c r="AO38" i="1129"/>
  <c r="AN38" i="1129"/>
  <c r="AM38" i="1129"/>
  <c r="AL38" i="1129"/>
  <c r="AH25" i="1128"/>
  <c r="AI25" i="1128" s="1"/>
  <c r="AH8" i="1127"/>
  <c r="AI8" i="1127" s="1"/>
  <c r="AH15" i="1128"/>
  <c r="AI15" i="1128" s="1"/>
  <c r="AH25" i="1127"/>
  <c r="AI25" i="1127" s="1"/>
  <c r="AH31" i="1127"/>
  <c r="AI31" i="1127" s="1"/>
  <c r="AH14" i="1128"/>
  <c r="AI14" i="1128" s="1"/>
  <c r="AH26" i="1127"/>
  <c r="AI26" i="1127" s="1"/>
  <c r="AH30" i="1128"/>
  <c r="AI30" i="1128" s="1"/>
  <c r="AH15" i="1127"/>
  <c r="AI15" i="1127" s="1"/>
  <c r="AH37" i="1128"/>
  <c r="AI37" i="1128" s="1"/>
  <c r="AH9" i="1127"/>
  <c r="AI9" i="1127" s="1"/>
  <c r="AH20" i="1127"/>
  <c r="AI20" i="1127" s="1"/>
  <c r="AH34" i="1128"/>
  <c r="AI34" i="1128" s="1"/>
  <c r="AH32" i="1128"/>
  <c r="AI32" i="1128" s="1"/>
  <c r="AH31" i="1128"/>
  <c r="AI31" i="1128" s="1"/>
  <c r="AH38" i="1128"/>
  <c r="AI38" i="1128" s="1"/>
  <c r="AH35" i="1127"/>
  <c r="AI35" i="1127" s="1"/>
  <c r="AH36" i="1128"/>
  <c r="AI36" i="1128" s="1"/>
  <c r="AH18" i="1128"/>
  <c r="AI18" i="1128" s="1"/>
  <c r="AH21" i="1128"/>
  <c r="AI21" i="1128" s="1"/>
  <c r="AH38" i="1127"/>
  <c r="AI38" i="1127" s="1"/>
  <c r="E13" i="1127"/>
  <c r="AH12" i="1127"/>
  <c r="AI12" i="1127" s="1"/>
  <c r="AH24" i="1127"/>
  <c r="AI24" i="1127" s="1"/>
  <c r="AH24" i="1128"/>
  <c r="AI24" i="1128" s="1"/>
  <c r="AH13" i="1126"/>
  <c r="AI13" i="1126" s="1"/>
  <c r="AO31" i="1128"/>
  <c r="AN31" i="1128"/>
  <c r="AM31" i="1128"/>
  <c r="AL31" i="1128"/>
  <c r="G13" i="1128"/>
  <c r="W13" i="1128"/>
  <c r="AS8" i="1127"/>
  <c r="AQ8" i="1127"/>
  <c r="W25" i="1128"/>
  <c r="G25" i="1128"/>
  <c r="E25" i="1128" s="1"/>
  <c r="AS26" i="1128"/>
  <c r="AQ26" i="1128"/>
  <c r="AO25" i="1128"/>
  <c r="AN25" i="1128"/>
  <c r="AM25" i="1128"/>
  <c r="AL25" i="1128"/>
  <c r="AS36" i="1128"/>
  <c r="AQ36" i="1128"/>
  <c r="AO38" i="1128"/>
  <c r="AN38" i="1128"/>
  <c r="AM38" i="1128"/>
  <c r="AL38" i="1128"/>
  <c r="AS23" i="1128"/>
  <c r="AQ23" i="1128"/>
  <c r="AO34" i="1128"/>
  <c r="AN34" i="1128"/>
  <c r="AM34" i="1128"/>
  <c r="AL34" i="1128"/>
  <c r="AQ14" i="1128"/>
  <c r="AS14" i="1128"/>
  <c r="W22" i="1128"/>
  <c r="G22" i="1128"/>
  <c r="E22" i="1128" s="1"/>
  <c r="AO33" i="1128"/>
  <c r="AN33" i="1128"/>
  <c r="AM33" i="1128"/>
  <c r="AL33" i="1128"/>
  <c r="AS13" i="1127"/>
  <c r="AQ13" i="1127"/>
  <c r="W11" i="1127"/>
  <c r="G11" i="1127"/>
  <c r="E11" i="1127" s="1"/>
  <c r="G10" i="1127"/>
  <c r="W10" i="1127"/>
  <c r="AO16" i="1128"/>
  <c r="AN16" i="1128"/>
  <c r="AM16" i="1128"/>
  <c r="AL16" i="1128"/>
  <c r="AO8" i="1127"/>
  <c r="AN8" i="1127"/>
  <c r="AM8" i="1127"/>
  <c r="AL8" i="1127"/>
  <c r="W19" i="1128"/>
  <c r="G19" i="1128"/>
  <c r="E19" i="1128" s="1"/>
  <c r="AM13" i="1127"/>
  <c r="AL13" i="1127"/>
  <c r="AO13" i="1127"/>
  <c r="AN13" i="1127"/>
  <c r="AM36" i="1128"/>
  <c r="AL36" i="1128"/>
  <c r="AO36" i="1128"/>
  <c r="AN36" i="1128"/>
  <c r="W21" i="1128"/>
  <c r="G21" i="1128"/>
  <c r="AS16" i="1128"/>
  <c r="AQ16" i="1128"/>
  <c r="G24" i="1128"/>
  <c r="E24" i="1128" s="1"/>
  <c r="W24" i="1128"/>
  <c r="W15" i="1128"/>
  <c r="G15" i="1128"/>
  <c r="E15" i="1128" s="1"/>
  <c r="AH30" i="1127"/>
  <c r="AI30" i="1127" s="1"/>
  <c r="AO23" i="1128"/>
  <c r="AN23" i="1128"/>
  <c r="AM23" i="1128"/>
  <c r="AL23" i="1128"/>
  <c r="AS22" i="1128"/>
  <c r="AQ22" i="1128"/>
  <c r="AO14" i="1128"/>
  <c r="AN14" i="1128"/>
  <c r="AM14" i="1128"/>
  <c r="AL14" i="1128"/>
  <c r="W26" i="1128"/>
  <c r="G26" i="1128"/>
  <c r="E26" i="1128" s="1"/>
  <c r="E21" i="1128"/>
  <c r="AO37" i="1128"/>
  <c r="AN37" i="1128"/>
  <c r="AM37" i="1128"/>
  <c r="AL37" i="1128"/>
  <c r="W31" i="1128"/>
  <c r="G31" i="1128"/>
  <c r="E31" i="1128" s="1"/>
  <c r="AS18" i="1128"/>
  <c r="AQ18" i="1128"/>
  <c r="AS37" i="1128"/>
  <c r="AQ37" i="1128"/>
  <c r="AQ30" i="1128"/>
  <c r="AS30" i="1128"/>
  <c r="G12" i="1127"/>
  <c r="E12" i="1127" s="1"/>
  <c r="W12" i="1127"/>
  <c r="W37" i="1128"/>
  <c r="G37" i="1128"/>
  <c r="E37" i="1128" s="1"/>
  <c r="AS35" i="1128"/>
  <c r="AQ35" i="1128"/>
  <c r="AO22" i="1128"/>
  <c r="AN22" i="1128"/>
  <c r="AM22" i="1128"/>
  <c r="AL22" i="1128"/>
  <c r="W20" i="1128"/>
  <c r="G20" i="1128"/>
  <c r="E20" i="1128" s="1"/>
  <c r="AQ12" i="1127"/>
  <c r="AS12" i="1127"/>
  <c r="G34" i="1128"/>
  <c r="E34" i="1128" s="1"/>
  <c r="W34" i="1128"/>
  <c r="AO27" i="1128"/>
  <c r="AN27" i="1128"/>
  <c r="AM27" i="1128"/>
  <c r="AL27" i="1128"/>
  <c r="AO18" i="1128"/>
  <c r="AN18" i="1128"/>
  <c r="AM18" i="1128"/>
  <c r="AL18" i="1128"/>
  <c r="W30" i="1128"/>
  <c r="G30" i="1128"/>
  <c r="E30" i="1128" s="1"/>
  <c r="AO30" i="1128"/>
  <c r="AN30" i="1128"/>
  <c r="AM30" i="1128"/>
  <c r="AL30" i="1128"/>
  <c r="AO12" i="1127"/>
  <c r="AM12" i="1127"/>
  <c r="AN12" i="1127"/>
  <c r="AL12" i="1127"/>
  <c r="AS27" i="1128"/>
  <c r="AQ27" i="1128"/>
  <c r="W35" i="1128"/>
  <c r="G35" i="1128"/>
  <c r="E35" i="1128" s="1"/>
  <c r="W32" i="1128"/>
  <c r="G32" i="1128"/>
  <c r="E32" i="1128" s="1"/>
  <c r="AM10" i="1127"/>
  <c r="AN10" i="1127"/>
  <c r="AO10" i="1127"/>
  <c r="AL10" i="1127"/>
  <c r="AS28" i="1128"/>
  <c r="AQ28" i="1128"/>
  <c r="AL35" i="1128"/>
  <c r="AO35" i="1128"/>
  <c r="AN35" i="1128"/>
  <c r="AM35" i="1128"/>
  <c r="G9" i="1126"/>
  <c r="E9" i="1126" s="1"/>
  <c r="AS10" i="1127"/>
  <c r="AQ10" i="1127"/>
  <c r="W16" i="1128"/>
  <c r="G16" i="1128"/>
  <c r="E16" i="1128" s="1"/>
  <c r="AS24" i="1128"/>
  <c r="AQ24" i="1128"/>
  <c r="AH24" i="1125"/>
  <c r="AI24" i="1125" s="1"/>
  <c r="W38" i="1128"/>
  <c r="G38" i="1128"/>
  <c r="AO32" i="1128"/>
  <c r="AN32" i="1128"/>
  <c r="AM32" i="1128"/>
  <c r="AL32" i="1128"/>
  <c r="W33" i="1128"/>
  <c r="G33" i="1128"/>
  <c r="E33" i="1128" s="1"/>
  <c r="AS29" i="1128"/>
  <c r="AQ29" i="1128"/>
  <c r="AH16" i="1128"/>
  <c r="AI16" i="1128" s="1"/>
  <c r="AS20" i="1128"/>
  <c r="AQ20" i="1128"/>
  <c r="AS32" i="1128"/>
  <c r="AQ32" i="1128"/>
  <c r="AH33" i="1128"/>
  <c r="AI33" i="1128" s="1"/>
  <c r="G29" i="1128"/>
  <c r="E29" i="1128" s="1"/>
  <c r="W29" i="1128"/>
  <c r="AH27" i="1127"/>
  <c r="AI27" i="1127" s="1"/>
  <c r="W13" i="1127"/>
  <c r="W36" i="1128"/>
  <c r="G36" i="1128"/>
  <c r="E36" i="1128" s="1"/>
  <c r="AO21" i="1128"/>
  <c r="AN21" i="1128"/>
  <c r="AM21" i="1128"/>
  <c r="AL21" i="1128"/>
  <c r="AO28" i="1128"/>
  <c r="AN28" i="1128"/>
  <c r="AM28" i="1128"/>
  <c r="AL28" i="1128"/>
  <c r="AS21" i="1128"/>
  <c r="AQ21" i="1128"/>
  <c r="W9" i="1127"/>
  <c r="G9" i="1127"/>
  <c r="E9" i="1127" s="1"/>
  <c r="AS15" i="1128"/>
  <c r="AQ15" i="1128"/>
  <c r="W27" i="1128"/>
  <c r="G27" i="1128"/>
  <c r="E27" i="1128" s="1"/>
  <c r="AN24" i="1128"/>
  <c r="AO24" i="1128"/>
  <c r="AM24" i="1128"/>
  <c r="AL24" i="1128"/>
  <c r="AM20" i="1128"/>
  <c r="AL20" i="1128"/>
  <c r="AO20" i="1128"/>
  <c r="AN20" i="1128"/>
  <c r="G23" i="1128"/>
  <c r="E23" i="1128" s="1"/>
  <c r="W23" i="1128"/>
  <c r="AO29" i="1128"/>
  <c r="AN29" i="1128"/>
  <c r="AM29" i="1128"/>
  <c r="AL29" i="1128"/>
  <c r="AH27" i="1128"/>
  <c r="AI27" i="1128" s="1"/>
  <c r="AS13" i="1128"/>
  <c r="AQ13" i="1128"/>
  <c r="AS19" i="1128"/>
  <c r="AQ19" i="1128"/>
  <c r="AH23" i="1128"/>
  <c r="AI23" i="1128" s="1"/>
  <c r="W17" i="1128"/>
  <c r="G17" i="1128"/>
  <c r="E17" i="1128" s="1"/>
  <c r="G18" i="1128"/>
  <c r="E18" i="1128" s="1"/>
  <c r="W18" i="1128"/>
  <c r="AS17" i="1128"/>
  <c r="AQ17" i="1128"/>
  <c r="W28" i="1128"/>
  <c r="G28" i="1128"/>
  <c r="E28" i="1128" s="1"/>
  <c r="AH28" i="1128"/>
  <c r="AI28" i="1128" s="1"/>
  <c r="AS31" i="1128"/>
  <c r="AQ31" i="1128"/>
  <c r="W14" i="1128"/>
  <c r="G14" i="1128"/>
  <c r="AS9" i="1127"/>
  <c r="AQ9" i="1127"/>
  <c r="AO15" i="1128"/>
  <c r="AN15" i="1128"/>
  <c r="AM15" i="1128"/>
  <c r="AL15" i="1128"/>
  <c r="AS11" i="1127"/>
  <c r="AQ11" i="1127"/>
  <c r="E14" i="1128"/>
  <c r="AO26" i="1128"/>
  <c r="AN26" i="1128"/>
  <c r="AM26" i="1128"/>
  <c r="AL26" i="1128"/>
  <c r="AO13" i="1128"/>
  <c r="AN13" i="1128"/>
  <c r="AM13" i="1128"/>
  <c r="AL13" i="1128"/>
  <c r="AL19" i="1128"/>
  <c r="AO19" i="1128"/>
  <c r="AN19" i="1128"/>
  <c r="AM19" i="1128"/>
  <c r="AS25" i="1128"/>
  <c r="AQ25" i="1128"/>
  <c r="AM9" i="1127"/>
  <c r="AL9" i="1127"/>
  <c r="AO9" i="1127"/>
  <c r="AN9" i="1127"/>
  <c r="AH9" i="1126"/>
  <c r="AI9" i="1126" s="1"/>
  <c r="AS38" i="1128"/>
  <c r="AQ38" i="1128"/>
  <c r="AO17" i="1128"/>
  <c r="AN17" i="1128"/>
  <c r="AM17" i="1128"/>
  <c r="AL17" i="1128"/>
  <c r="AS34" i="1128"/>
  <c r="AQ34" i="1128"/>
  <c r="AO11" i="1127"/>
  <c r="AN11" i="1127"/>
  <c r="AM11" i="1127"/>
  <c r="AL11" i="1127"/>
  <c r="AS33" i="1128"/>
  <c r="AQ33" i="1128"/>
  <c r="G8" i="1127"/>
  <c r="W8" i="1127"/>
  <c r="AH23" i="1127"/>
  <c r="AI23" i="1127" s="1"/>
  <c r="AH31" i="1126"/>
  <c r="AI31" i="1126" s="1"/>
  <c r="AH12" i="1126"/>
  <c r="AI12" i="1126" s="1"/>
  <c r="AH8" i="1124"/>
  <c r="AI8" i="1124" s="1"/>
  <c r="AH33" i="1125"/>
  <c r="AI33" i="1125" s="1"/>
  <c r="AH17" i="1127"/>
  <c r="AI17" i="1127" s="1"/>
  <c r="AH21" i="1126"/>
  <c r="AI21" i="1126" s="1"/>
  <c r="AH11" i="1125"/>
  <c r="AI11" i="1125" s="1"/>
  <c r="E10" i="1126"/>
  <c r="AH32" i="1127"/>
  <c r="AI32" i="1127" s="1"/>
  <c r="AH11" i="1126"/>
  <c r="AI11" i="1126" s="1"/>
  <c r="AH29" i="1127"/>
  <c r="AI29" i="1127" s="1"/>
  <c r="AH33" i="1127"/>
  <c r="AI33" i="1127" s="1"/>
  <c r="AH34" i="1126"/>
  <c r="AI34" i="1126" s="1"/>
  <c r="AH30" i="1126"/>
  <c r="AI30" i="1126" s="1"/>
  <c r="AH8" i="1126"/>
  <c r="AI8" i="1126" s="1"/>
  <c r="W8" i="1126"/>
  <c r="AA8" i="1126" s="1"/>
  <c r="AO24" i="1127"/>
  <c r="AN24" i="1127"/>
  <c r="AM24" i="1127"/>
  <c r="AL24" i="1127"/>
  <c r="G34" i="1127"/>
  <c r="E34" i="1127" s="1"/>
  <c r="W34" i="1127"/>
  <c r="AQ11" i="1126"/>
  <c r="AS11" i="1126"/>
  <c r="W31" i="1127"/>
  <c r="G31" i="1127"/>
  <c r="G18" i="1127"/>
  <c r="E18" i="1127" s="1"/>
  <c r="W18" i="1127"/>
  <c r="AH34" i="1127"/>
  <c r="AI34" i="1127" s="1"/>
  <c r="AS36" i="1127"/>
  <c r="AQ36" i="1127"/>
  <c r="W30" i="1127"/>
  <c r="G30" i="1127"/>
  <c r="E30" i="1127" s="1"/>
  <c r="AO32" i="1127"/>
  <c r="AN32" i="1127"/>
  <c r="AM32" i="1127"/>
  <c r="AL32" i="1127"/>
  <c r="W33" i="1127"/>
  <c r="G33" i="1127"/>
  <c r="E33" i="1127" s="1"/>
  <c r="AO27" i="1127"/>
  <c r="AN27" i="1127"/>
  <c r="AM27" i="1127"/>
  <c r="AL27" i="1127"/>
  <c r="W12" i="1126"/>
  <c r="G12" i="1126"/>
  <c r="E12" i="1126" s="1"/>
  <c r="AH27" i="1126"/>
  <c r="AI27" i="1126" s="1"/>
  <c r="G24" i="1127"/>
  <c r="W24" i="1127"/>
  <c r="AS32" i="1127"/>
  <c r="AQ32" i="1127"/>
  <c r="AS27" i="1127"/>
  <c r="AQ27" i="1127"/>
  <c r="AS34" i="1127"/>
  <c r="AQ34" i="1127"/>
  <c r="AS33" i="1127"/>
  <c r="AQ33" i="1127"/>
  <c r="AS8" i="1126"/>
  <c r="AQ8" i="1126"/>
  <c r="AO26" i="1127"/>
  <c r="AN26" i="1127"/>
  <c r="AM26" i="1127"/>
  <c r="AL26" i="1127"/>
  <c r="AM36" i="1127"/>
  <c r="AL36" i="1127"/>
  <c r="AO36" i="1127"/>
  <c r="AN36" i="1127"/>
  <c r="AS22" i="1127"/>
  <c r="AQ22" i="1127"/>
  <c r="W11" i="1126"/>
  <c r="G11" i="1126"/>
  <c r="AS26" i="1127"/>
  <c r="AQ26" i="1127"/>
  <c r="W36" i="1127"/>
  <c r="G36" i="1127"/>
  <c r="E36" i="1127" s="1"/>
  <c r="W32" i="1127"/>
  <c r="G32" i="1127"/>
  <c r="AO34" i="1127"/>
  <c r="AN34" i="1127"/>
  <c r="AM34" i="1127"/>
  <c r="AL34" i="1127"/>
  <c r="AQ13" i="1126"/>
  <c r="AS13" i="1126"/>
  <c r="AS15" i="1127"/>
  <c r="AQ15" i="1127"/>
  <c r="AO33" i="1127"/>
  <c r="AN33" i="1127"/>
  <c r="AM33" i="1127"/>
  <c r="AL33" i="1127"/>
  <c r="W27" i="1127"/>
  <c r="G27" i="1127"/>
  <c r="E27" i="1127" s="1"/>
  <c r="AM8" i="1126"/>
  <c r="AL8" i="1126"/>
  <c r="AN8" i="1126"/>
  <c r="AO8" i="1126"/>
  <c r="AS31" i="1127"/>
  <c r="AQ31" i="1127"/>
  <c r="AO22" i="1127"/>
  <c r="AN22" i="1127"/>
  <c r="AM22" i="1127"/>
  <c r="AL22" i="1127"/>
  <c r="AQ14" i="1127"/>
  <c r="AS14" i="1127"/>
  <c r="AS9" i="1126"/>
  <c r="AQ9" i="1126"/>
  <c r="AO13" i="1126"/>
  <c r="AN13" i="1126"/>
  <c r="AM13" i="1126"/>
  <c r="AL13" i="1126"/>
  <c r="AH30" i="1125"/>
  <c r="AI30" i="1125" s="1"/>
  <c r="W22" i="1127"/>
  <c r="G22" i="1127"/>
  <c r="E22" i="1127" s="1"/>
  <c r="AH14" i="1127"/>
  <c r="AI14" i="1127" s="1"/>
  <c r="G8" i="1126"/>
  <c r="E8" i="1126" s="1"/>
  <c r="AO37" i="1127"/>
  <c r="AN37" i="1127"/>
  <c r="AM37" i="1127"/>
  <c r="AL37" i="1127"/>
  <c r="AH22" i="1127"/>
  <c r="AI22" i="1127" s="1"/>
  <c r="AS29" i="1127"/>
  <c r="AQ29" i="1127"/>
  <c r="G14" i="1127"/>
  <c r="E14" i="1127" s="1"/>
  <c r="W14" i="1127"/>
  <c r="W23" i="1127"/>
  <c r="G23" i="1127"/>
  <c r="E23" i="1127" s="1"/>
  <c r="AS37" i="1127"/>
  <c r="AQ37" i="1127"/>
  <c r="AS19" i="1127"/>
  <c r="AQ19" i="1127"/>
  <c r="AO15" i="1127"/>
  <c r="AN15" i="1127"/>
  <c r="AM15" i="1127"/>
  <c r="AL15" i="1127"/>
  <c r="W35" i="1127"/>
  <c r="G35" i="1127"/>
  <c r="E35" i="1127" s="1"/>
  <c r="AM9" i="1126"/>
  <c r="AN9" i="1126"/>
  <c r="AL9" i="1126"/>
  <c r="AO9" i="1126"/>
  <c r="AS20" i="1127"/>
  <c r="AQ20" i="1127"/>
  <c r="AO31" i="1127"/>
  <c r="AN31" i="1127"/>
  <c r="AM31" i="1127"/>
  <c r="AL31" i="1127"/>
  <c r="AH29" i="1126"/>
  <c r="AI29" i="1126" s="1"/>
  <c r="AO14" i="1127"/>
  <c r="AN14" i="1127"/>
  <c r="AM14" i="1127"/>
  <c r="AL14" i="1127"/>
  <c r="W21" i="1127"/>
  <c r="G21" i="1127"/>
  <c r="AO21" i="1127"/>
  <c r="AN21" i="1127"/>
  <c r="AM21" i="1127"/>
  <c r="AL21" i="1127"/>
  <c r="AS17" i="1127"/>
  <c r="AQ17" i="1127"/>
  <c r="AS21" i="1127"/>
  <c r="AQ21" i="1127"/>
  <c r="AS18" i="1127"/>
  <c r="AQ18" i="1127"/>
  <c r="AO29" i="1127"/>
  <c r="AN29" i="1127"/>
  <c r="AM29" i="1127"/>
  <c r="AL29" i="1127"/>
  <c r="AA9" i="1126"/>
  <c r="Z9" i="1126"/>
  <c r="Y9" i="1126"/>
  <c r="J9" i="1126" s="1"/>
  <c r="E21" i="1127"/>
  <c r="AO19" i="1127"/>
  <c r="AN19" i="1127"/>
  <c r="AM19" i="1127"/>
  <c r="AL19" i="1127"/>
  <c r="AS35" i="1127"/>
  <c r="AQ35" i="1127"/>
  <c r="AS25" i="1127"/>
  <c r="AQ25" i="1127"/>
  <c r="AS28" i="1127"/>
  <c r="AQ28" i="1127"/>
  <c r="W38" i="1127"/>
  <c r="G38" i="1127"/>
  <c r="AM20" i="1127"/>
  <c r="AL20" i="1127"/>
  <c r="AO20" i="1127"/>
  <c r="AN20" i="1127"/>
  <c r="AO16" i="1127"/>
  <c r="AN16" i="1127"/>
  <c r="AM16" i="1127"/>
  <c r="AL16" i="1127"/>
  <c r="AS38" i="1127"/>
  <c r="AQ38" i="1127"/>
  <c r="AS16" i="1127"/>
  <c r="AQ16" i="1127"/>
  <c r="AO17" i="1127"/>
  <c r="AN17" i="1127"/>
  <c r="AM17" i="1127"/>
  <c r="AL17" i="1127"/>
  <c r="W28" i="1127"/>
  <c r="G28" i="1127"/>
  <c r="E28" i="1127" s="1"/>
  <c r="W17" i="1127"/>
  <c r="G17" i="1127"/>
  <c r="AO18" i="1127"/>
  <c r="AN18" i="1127"/>
  <c r="AM18" i="1127"/>
  <c r="AL18" i="1127"/>
  <c r="AQ30" i="1127"/>
  <c r="AS30" i="1127"/>
  <c r="AH28" i="1127"/>
  <c r="AI28" i="1127" s="1"/>
  <c r="AS23" i="1127"/>
  <c r="AQ23" i="1127"/>
  <c r="AO35" i="1127"/>
  <c r="AN35" i="1127"/>
  <c r="AM35" i="1127"/>
  <c r="AL35" i="1127"/>
  <c r="AO25" i="1127"/>
  <c r="AN25" i="1127"/>
  <c r="AM25" i="1127"/>
  <c r="AL25" i="1127"/>
  <c r="AO28" i="1127"/>
  <c r="AN28" i="1127"/>
  <c r="AM28" i="1127"/>
  <c r="AL28" i="1127"/>
  <c r="W16" i="1127"/>
  <c r="G16" i="1127"/>
  <c r="E16" i="1127" s="1"/>
  <c r="W15" i="1127"/>
  <c r="G15" i="1127"/>
  <c r="E15" i="1127" s="1"/>
  <c r="W37" i="1127"/>
  <c r="G37" i="1127"/>
  <c r="E37" i="1127" s="1"/>
  <c r="AH35" i="1125"/>
  <c r="AI35" i="1125" s="1"/>
  <c r="AH38" i="1125"/>
  <c r="AI38" i="1125" s="1"/>
  <c r="E13" i="1125"/>
  <c r="AS24" i="1127"/>
  <c r="AQ24" i="1127"/>
  <c r="AH16" i="1127"/>
  <c r="AI16" i="1127" s="1"/>
  <c r="AO38" i="1127"/>
  <c r="AN38" i="1127"/>
  <c r="AM38" i="1127"/>
  <c r="AL38" i="1127"/>
  <c r="AH37" i="1127"/>
  <c r="AI37" i="1127" s="1"/>
  <c r="AH10" i="1126"/>
  <c r="AI10" i="1126" s="1"/>
  <c r="W13" i="1126"/>
  <c r="G13" i="1126"/>
  <c r="W26" i="1127"/>
  <c r="G26" i="1127"/>
  <c r="E26" i="1127" s="1"/>
  <c r="W10" i="1126"/>
  <c r="AO30" i="1127"/>
  <c r="AN30" i="1127"/>
  <c r="AM30" i="1127"/>
  <c r="AL30" i="1127"/>
  <c r="W19" i="1127"/>
  <c r="G19" i="1127"/>
  <c r="E19" i="1127" s="1"/>
  <c r="AH16" i="1126"/>
  <c r="AI16" i="1126" s="1"/>
  <c r="AO23" i="1127"/>
  <c r="AN23" i="1127"/>
  <c r="AM23" i="1127"/>
  <c r="AL23" i="1127"/>
  <c r="AN10" i="1126"/>
  <c r="AL10" i="1126"/>
  <c r="AO10" i="1126"/>
  <c r="AM10" i="1126"/>
  <c r="G29" i="1127"/>
  <c r="E29" i="1127" s="1"/>
  <c r="W29" i="1127"/>
  <c r="AS12" i="1126"/>
  <c r="AQ12" i="1126"/>
  <c r="AH19" i="1127"/>
  <c r="AI19" i="1127" s="1"/>
  <c r="AH36" i="1126"/>
  <c r="AI36" i="1126" s="1"/>
  <c r="W20" i="1127"/>
  <c r="G20" i="1127"/>
  <c r="E20" i="1127" s="1"/>
  <c r="W25" i="1127"/>
  <c r="G25" i="1127"/>
  <c r="E25" i="1127" s="1"/>
  <c r="AS10" i="1126"/>
  <c r="AQ10" i="1126"/>
  <c r="AM11" i="1126"/>
  <c r="AL11" i="1126"/>
  <c r="AN11" i="1126"/>
  <c r="AO11" i="1126"/>
  <c r="AO12" i="1126"/>
  <c r="AN12" i="1126"/>
  <c r="AL12" i="1126"/>
  <c r="AM12" i="1126"/>
  <c r="AH24" i="1123"/>
  <c r="AI24" i="1123" s="1"/>
  <c r="AH26" i="1125"/>
  <c r="AI26" i="1125" s="1"/>
  <c r="AH20" i="1126"/>
  <c r="AI20" i="1126" s="1"/>
  <c r="AH8" i="1125"/>
  <c r="AI8" i="1125" s="1"/>
  <c r="AH13" i="1125"/>
  <c r="AI13" i="1125" s="1"/>
  <c r="AH26" i="1124"/>
  <c r="AI26" i="1124" s="1"/>
  <c r="AH32" i="1126"/>
  <c r="AI32" i="1126" s="1"/>
  <c r="AH9" i="1125"/>
  <c r="AI9" i="1125" s="1"/>
  <c r="AH22" i="1124"/>
  <c r="AI22" i="1124" s="1"/>
  <c r="AH15" i="1125"/>
  <c r="AI15" i="1125" s="1"/>
  <c r="AH9" i="1124"/>
  <c r="AI9" i="1124" s="1"/>
  <c r="AH14" i="1126"/>
  <c r="AI14" i="1126" s="1"/>
  <c r="G10" i="1124"/>
  <c r="E10" i="1124" s="1"/>
  <c r="AH33" i="1126"/>
  <c r="AI33" i="1126" s="1"/>
  <c r="AH26" i="1126"/>
  <c r="AI26" i="1126" s="1"/>
  <c r="AH24" i="1126"/>
  <c r="AI24" i="1126" s="1"/>
  <c r="AH18" i="1126"/>
  <c r="AI18" i="1126" s="1"/>
  <c r="AH25" i="1126"/>
  <c r="AI25" i="1126" s="1"/>
  <c r="W13" i="1125"/>
  <c r="AA13" i="1125" s="1"/>
  <c r="AH38" i="1126"/>
  <c r="AI38" i="1126" s="1"/>
  <c r="AH17" i="1126"/>
  <c r="AI17" i="1126" s="1"/>
  <c r="Y10" i="1125"/>
  <c r="J10" i="1125" s="1"/>
  <c r="Z10" i="1125"/>
  <c r="AA10" i="1125"/>
  <c r="AN17" i="1126"/>
  <c r="AO17" i="1126"/>
  <c r="AM17" i="1126"/>
  <c r="AL17" i="1126"/>
  <c r="W37" i="1126"/>
  <c r="G37" i="1126"/>
  <c r="E37" i="1126" s="1"/>
  <c r="W20" i="1126"/>
  <c r="G20" i="1126"/>
  <c r="E20" i="1126" s="1"/>
  <c r="AS31" i="1126"/>
  <c r="AQ31" i="1126"/>
  <c r="AO22" i="1126"/>
  <c r="AN22" i="1126"/>
  <c r="AM22" i="1126"/>
  <c r="AL22" i="1126"/>
  <c r="AH37" i="1126"/>
  <c r="AI37" i="1126" s="1"/>
  <c r="AO26" i="1126"/>
  <c r="AN26" i="1126"/>
  <c r="AM26" i="1126"/>
  <c r="AL26" i="1126"/>
  <c r="AH38" i="1124"/>
  <c r="AI38" i="1124" s="1"/>
  <c r="W32" i="1126"/>
  <c r="G32" i="1126"/>
  <c r="W38" i="1126"/>
  <c r="G38" i="1126"/>
  <c r="AS26" i="1126"/>
  <c r="AQ26" i="1126"/>
  <c r="AO14" i="1126"/>
  <c r="AN14" i="1126"/>
  <c r="AM14" i="1126"/>
  <c r="AL14" i="1126"/>
  <c r="AQ23" i="1126"/>
  <c r="AS23" i="1126"/>
  <c r="W27" i="1126"/>
  <c r="G27" i="1126"/>
  <c r="E27" i="1126" s="1"/>
  <c r="AO21" i="1126"/>
  <c r="AN21" i="1126"/>
  <c r="AM21" i="1126"/>
  <c r="AL21" i="1126"/>
  <c r="AS21" i="1126"/>
  <c r="AQ21" i="1126"/>
  <c r="W21" i="1126"/>
  <c r="G21" i="1126"/>
  <c r="E21" i="1126" s="1"/>
  <c r="AS36" i="1126"/>
  <c r="AQ36" i="1126"/>
  <c r="AO31" i="1126"/>
  <c r="AN31" i="1126"/>
  <c r="AM31" i="1126"/>
  <c r="AL31" i="1126"/>
  <c r="AQ30" i="1126"/>
  <c r="AS30" i="1126"/>
  <c r="AO11" i="1125"/>
  <c r="AN11" i="1125"/>
  <c r="AM11" i="1125"/>
  <c r="AL11" i="1125"/>
  <c r="AS35" i="1126"/>
  <c r="AQ35" i="1126"/>
  <c r="AQ10" i="1125"/>
  <c r="AS10" i="1125"/>
  <c r="AH20" i="1125"/>
  <c r="AI20" i="1125" s="1"/>
  <c r="AS24" i="1126"/>
  <c r="AQ24" i="1126"/>
  <c r="AO23" i="1126"/>
  <c r="AN23" i="1126"/>
  <c r="AM23" i="1126"/>
  <c r="AL23" i="1126"/>
  <c r="AO35" i="1126"/>
  <c r="AN35" i="1126"/>
  <c r="AM35" i="1126"/>
  <c r="AL35" i="1126"/>
  <c r="AH10" i="1125"/>
  <c r="AI10" i="1125" s="1"/>
  <c r="AS28" i="1126"/>
  <c r="AQ28" i="1126"/>
  <c r="G36" i="1126"/>
  <c r="E36" i="1126" s="1"/>
  <c r="W36" i="1126"/>
  <c r="W15" i="1126"/>
  <c r="G15" i="1126"/>
  <c r="E15" i="1126" s="1"/>
  <c r="AM36" i="1126"/>
  <c r="AL36" i="1126"/>
  <c r="AO36" i="1126"/>
  <c r="AN36" i="1126"/>
  <c r="AO30" i="1126"/>
  <c r="AN30" i="1126"/>
  <c r="AM30" i="1126"/>
  <c r="AL30" i="1126"/>
  <c r="AQ11" i="1125"/>
  <c r="AS11" i="1125"/>
  <c r="W16" i="1126"/>
  <c r="G16" i="1126"/>
  <c r="E16" i="1126" s="1"/>
  <c r="W35" i="1126"/>
  <c r="G35" i="1126"/>
  <c r="E35" i="1126" s="1"/>
  <c r="AN10" i="1125"/>
  <c r="AL10" i="1125"/>
  <c r="AM10" i="1125"/>
  <c r="AO10" i="1125"/>
  <c r="W28" i="1126"/>
  <c r="G28" i="1126"/>
  <c r="E28" i="1126" s="1"/>
  <c r="AH32" i="1124"/>
  <c r="AI32" i="1124" s="1"/>
  <c r="AH10" i="1124"/>
  <c r="AI10" i="1124" s="1"/>
  <c r="AN24" i="1126"/>
  <c r="AO24" i="1126"/>
  <c r="AM24" i="1126"/>
  <c r="AL24" i="1126"/>
  <c r="AH35" i="1126"/>
  <c r="AI35" i="1126" s="1"/>
  <c r="G11" i="1125"/>
  <c r="E11" i="1125" s="1"/>
  <c r="W11" i="1125"/>
  <c r="AH28" i="1126"/>
  <c r="AI28" i="1126" s="1"/>
  <c r="AS25" i="1126"/>
  <c r="AQ25" i="1126"/>
  <c r="AO28" i="1126"/>
  <c r="AN28" i="1126"/>
  <c r="AM28" i="1126"/>
  <c r="AL28" i="1126"/>
  <c r="AS18" i="1126"/>
  <c r="AQ18" i="1126"/>
  <c r="AO37" i="1126"/>
  <c r="AN37" i="1126"/>
  <c r="AM37" i="1126"/>
  <c r="AL37" i="1126"/>
  <c r="AS20" i="1126"/>
  <c r="AQ20" i="1126"/>
  <c r="W25" i="1126"/>
  <c r="G25" i="1126"/>
  <c r="AS37" i="1126"/>
  <c r="AQ37" i="1126"/>
  <c r="AO32" i="1126"/>
  <c r="AN32" i="1126"/>
  <c r="AM32" i="1126"/>
  <c r="AL32" i="1126"/>
  <c r="AO16" i="1126"/>
  <c r="AN16" i="1126"/>
  <c r="AM16" i="1126"/>
  <c r="AL16" i="1126"/>
  <c r="AH25" i="1125"/>
  <c r="AI25" i="1125" s="1"/>
  <c r="AS32" i="1126"/>
  <c r="AQ32" i="1126"/>
  <c r="AS16" i="1126"/>
  <c r="AQ16" i="1126"/>
  <c r="W17" i="1126"/>
  <c r="G17" i="1126"/>
  <c r="E17" i="1126" s="1"/>
  <c r="AO27" i="1126"/>
  <c r="AN27" i="1126"/>
  <c r="AM27" i="1126"/>
  <c r="AL27" i="1126"/>
  <c r="AO25" i="1126"/>
  <c r="AN25" i="1126"/>
  <c r="AM25" i="1126"/>
  <c r="AL25" i="1126"/>
  <c r="AO18" i="1126"/>
  <c r="AN18" i="1126"/>
  <c r="AM18" i="1126"/>
  <c r="AL18" i="1126"/>
  <c r="AS27" i="1126"/>
  <c r="AQ27" i="1126"/>
  <c r="W23" i="1126"/>
  <c r="G23" i="1126"/>
  <c r="E23" i="1126" s="1"/>
  <c r="G14" i="1126"/>
  <c r="E14" i="1126" s="1"/>
  <c r="W14" i="1126"/>
  <c r="AM20" i="1126"/>
  <c r="AL20" i="1126"/>
  <c r="AO20" i="1126"/>
  <c r="AN20" i="1126"/>
  <c r="AS15" i="1126"/>
  <c r="AQ15" i="1126"/>
  <c r="AH23" i="1126"/>
  <c r="AI23" i="1126" s="1"/>
  <c r="AS38" i="1126"/>
  <c r="AQ38" i="1126"/>
  <c r="AS33" i="1126"/>
  <c r="AQ33" i="1126"/>
  <c r="W31" i="1126"/>
  <c r="G31" i="1126"/>
  <c r="E31" i="1126" s="1"/>
  <c r="AS9" i="1125"/>
  <c r="AQ9" i="1125"/>
  <c r="G19" i="1126"/>
  <c r="E19" i="1126" s="1"/>
  <c r="W19" i="1126"/>
  <c r="AH19" i="1126"/>
  <c r="AI19" i="1126" s="1"/>
  <c r="G34" i="1126"/>
  <c r="E34" i="1126" s="1"/>
  <c r="W34" i="1126"/>
  <c r="G29" i="1126"/>
  <c r="E29" i="1126" s="1"/>
  <c r="W29" i="1126"/>
  <c r="AS34" i="1126"/>
  <c r="AQ34" i="1126"/>
  <c r="AQ13" i="1125"/>
  <c r="AS13" i="1125"/>
  <c r="AO9" i="1125"/>
  <c r="AL9" i="1125"/>
  <c r="AN9" i="1125"/>
  <c r="AM9" i="1125"/>
  <c r="AO15" i="1126"/>
  <c r="AN15" i="1126"/>
  <c r="AM15" i="1126"/>
  <c r="AL15" i="1126"/>
  <c r="G8" i="1125"/>
  <c r="W8" i="1125"/>
  <c r="AL19" i="1126"/>
  <c r="AO19" i="1126"/>
  <c r="AN19" i="1126"/>
  <c r="AM19" i="1126"/>
  <c r="G24" i="1126"/>
  <c r="E24" i="1126" s="1"/>
  <c r="W24" i="1126"/>
  <c r="AO38" i="1126"/>
  <c r="AN38" i="1126"/>
  <c r="AM38" i="1126"/>
  <c r="AL38" i="1126"/>
  <c r="AO33" i="1126"/>
  <c r="AN33" i="1126"/>
  <c r="AM33" i="1126"/>
  <c r="AL33" i="1126"/>
  <c r="AS29" i="1126"/>
  <c r="AQ29" i="1126"/>
  <c r="W26" i="1126"/>
  <c r="G26" i="1126"/>
  <c r="AS19" i="1126"/>
  <c r="AQ19" i="1126"/>
  <c r="AS17" i="1126"/>
  <c r="AQ17" i="1126"/>
  <c r="W30" i="1126"/>
  <c r="G30" i="1126"/>
  <c r="E30" i="1126" s="1"/>
  <c r="G10" i="1125"/>
  <c r="E10" i="1125" s="1"/>
  <c r="E26" i="1126"/>
  <c r="AS22" i="1126"/>
  <c r="AQ22" i="1126"/>
  <c r="AO34" i="1126"/>
  <c r="AN34" i="1126"/>
  <c r="AM34" i="1126"/>
  <c r="AL34" i="1126"/>
  <c r="AM13" i="1125"/>
  <c r="AO13" i="1125"/>
  <c r="AN13" i="1125"/>
  <c r="AL13" i="1125"/>
  <c r="W22" i="1126"/>
  <c r="G22" i="1126"/>
  <c r="E22" i="1126" s="1"/>
  <c r="AQ14" i="1126"/>
  <c r="AS14" i="1126"/>
  <c r="G18" i="1126"/>
  <c r="W18" i="1126"/>
  <c r="AL8" i="1125"/>
  <c r="AM8" i="1125"/>
  <c r="AN8" i="1125"/>
  <c r="AO8" i="1125"/>
  <c r="AH22" i="1126"/>
  <c r="AI22" i="1126" s="1"/>
  <c r="G33" i="1126"/>
  <c r="E33" i="1126" s="1"/>
  <c r="W33" i="1126"/>
  <c r="AS8" i="1125"/>
  <c r="AQ8" i="1125"/>
  <c r="W9" i="1125"/>
  <c r="G9" i="1125"/>
  <c r="E9" i="1125" s="1"/>
  <c r="AM29" i="1126"/>
  <c r="AO29" i="1126"/>
  <c r="AN29" i="1126"/>
  <c r="AL29" i="1126"/>
  <c r="AH23" i="1124"/>
  <c r="AI23" i="1124" s="1"/>
  <c r="AH14" i="1125"/>
  <c r="AI14" i="1125" s="1"/>
  <c r="AH28" i="1124"/>
  <c r="AI28" i="1124" s="1"/>
  <c r="AH22" i="1125"/>
  <c r="AI22" i="1125" s="1"/>
  <c r="AH29" i="1123"/>
  <c r="AI29" i="1123" s="1"/>
  <c r="AH17" i="1125"/>
  <c r="AI17" i="1125" s="1"/>
  <c r="AH12" i="1124"/>
  <c r="AI12" i="1124" s="1"/>
  <c r="AH37" i="1125"/>
  <c r="AI37" i="1125" s="1"/>
  <c r="AH36" i="1125"/>
  <c r="AI36" i="1125" s="1"/>
  <c r="AH18" i="1125"/>
  <c r="AI18" i="1125" s="1"/>
  <c r="AH13" i="1124"/>
  <c r="AI13" i="1124" s="1"/>
  <c r="E13" i="1124"/>
  <c r="AH31" i="1125"/>
  <c r="AI31" i="1125" s="1"/>
  <c r="AH30" i="1123"/>
  <c r="AI30" i="1123" s="1"/>
  <c r="AH31" i="1124"/>
  <c r="AI31" i="1124" s="1"/>
  <c r="AH11" i="1124"/>
  <c r="AI11" i="1124" s="1"/>
  <c r="AH32" i="1125"/>
  <c r="AI32" i="1125" s="1"/>
  <c r="AH24" i="1124"/>
  <c r="AI24" i="1124" s="1"/>
  <c r="AH36" i="1124"/>
  <c r="AI36" i="1124" s="1"/>
  <c r="E11" i="1124"/>
  <c r="AH25" i="1123"/>
  <c r="AI25" i="1123" s="1"/>
  <c r="AH35" i="1124"/>
  <c r="AI35" i="1124" s="1"/>
  <c r="Y10" i="1124"/>
  <c r="J10" i="1124" s="1"/>
  <c r="Z10" i="1124"/>
  <c r="AA10" i="1124"/>
  <c r="G14" i="1125"/>
  <c r="E14" i="1125" s="1"/>
  <c r="W14" i="1125"/>
  <c r="AS21" i="1125"/>
  <c r="AQ21" i="1125"/>
  <c r="G18" i="1125"/>
  <c r="E18" i="1125" s="1"/>
  <c r="W18" i="1125"/>
  <c r="AO11" i="1124"/>
  <c r="AN11" i="1124"/>
  <c r="AM11" i="1124"/>
  <c r="AL11" i="1124"/>
  <c r="AO27" i="1125"/>
  <c r="AN27" i="1125"/>
  <c r="AM27" i="1125"/>
  <c r="AL27" i="1125"/>
  <c r="AH16" i="1124"/>
  <c r="AI16" i="1124" s="1"/>
  <c r="AS22" i="1125"/>
  <c r="AQ22" i="1125"/>
  <c r="AS38" i="1125"/>
  <c r="AQ38" i="1125"/>
  <c r="AO12" i="1125"/>
  <c r="AM12" i="1125"/>
  <c r="AN12" i="1125"/>
  <c r="AL12" i="1125"/>
  <c r="AQ27" i="1125"/>
  <c r="AS27" i="1125"/>
  <c r="AS29" i="1125"/>
  <c r="AQ29" i="1125"/>
  <c r="AS17" i="1125"/>
  <c r="AQ17" i="1125"/>
  <c r="AO34" i="1125"/>
  <c r="AN34" i="1125"/>
  <c r="AM34" i="1125"/>
  <c r="AL34" i="1125"/>
  <c r="AM13" i="1124"/>
  <c r="AN13" i="1124"/>
  <c r="AO13" i="1124"/>
  <c r="AL13" i="1124"/>
  <c r="W37" i="1125"/>
  <c r="G37" i="1125"/>
  <c r="E37" i="1125" s="1"/>
  <c r="AQ14" i="1125"/>
  <c r="AS14" i="1125"/>
  <c r="AS13" i="1124"/>
  <c r="AQ13" i="1124"/>
  <c r="AQ12" i="1124"/>
  <c r="AS12" i="1124"/>
  <c r="W19" i="1125"/>
  <c r="G19" i="1125"/>
  <c r="E19" i="1125" s="1"/>
  <c r="AH30" i="1124"/>
  <c r="AI30" i="1124" s="1"/>
  <c r="AO22" i="1125"/>
  <c r="AN22" i="1125"/>
  <c r="AM22" i="1125"/>
  <c r="AL22" i="1125"/>
  <c r="AH19" i="1125"/>
  <c r="AI19" i="1125" s="1"/>
  <c r="AS28" i="1125"/>
  <c r="AQ28" i="1125"/>
  <c r="AO38" i="1125"/>
  <c r="AN38" i="1125"/>
  <c r="AM38" i="1125"/>
  <c r="AL38" i="1125"/>
  <c r="AM29" i="1125"/>
  <c r="AO29" i="1125"/>
  <c r="AN29" i="1125"/>
  <c r="AL29" i="1125"/>
  <c r="AH20" i="1124"/>
  <c r="AI20" i="1124" s="1"/>
  <c r="W38" i="1125"/>
  <c r="G38" i="1125"/>
  <c r="E38" i="1125" s="1"/>
  <c r="AS15" i="1125"/>
  <c r="AQ15" i="1125"/>
  <c r="AO17" i="1125"/>
  <c r="AN17" i="1125"/>
  <c r="AM17" i="1125"/>
  <c r="AL17" i="1125"/>
  <c r="AN10" i="1124"/>
  <c r="AO10" i="1124"/>
  <c r="AL10" i="1124"/>
  <c r="AM10" i="1124"/>
  <c r="W33" i="1125"/>
  <c r="G33" i="1125"/>
  <c r="E33" i="1125" s="1"/>
  <c r="G22" i="1125"/>
  <c r="E22" i="1125" s="1"/>
  <c r="W22" i="1125"/>
  <c r="AN12" i="1124"/>
  <c r="AO12" i="1124"/>
  <c r="AM12" i="1124"/>
  <c r="AL12" i="1124"/>
  <c r="AS10" i="1124"/>
  <c r="AQ10" i="1124"/>
  <c r="AO14" i="1125"/>
  <c r="AN14" i="1125"/>
  <c r="AM14" i="1125"/>
  <c r="AL14" i="1125"/>
  <c r="AO32" i="1125"/>
  <c r="AN32" i="1125"/>
  <c r="AM32" i="1125"/>
  <c r="AL32" i="1125"/>
  <c r="AO37" i="1125"/>
  <c r="AN37" i="1125"/>
  <c r="AM37" i="1125"/>
  <c r="AL37" i="1125"/>
  <c r="AS32" i="1125"/>
  <c r="AQ32" i="1125"/>
  <c r="AS37" i="1125"/>
  <c r="AQ37" i="1125"/>
  <c r="AS8" i="1124"/>
  <c r="AQ8" i="1124"/>
  <c r="AH20" i="1123"/>
  <c r="AI20" i="1123" s="1"/>
  <c r="G8" i="1124"/>
  <c r="W8" i="1124"/>
  <c r="G20" i="1125"/>
  <c r="E20" i="1125" s="1"/>
  <c r="W20" i="1125"/>
  <c r="AO28" i="1125"/>
  <c r="AN28" i="1125"/>
  <c r="AL28" i="1125"/>
  <c r="AM28" i="1125"/>
  <c r="AS36" i="1125"/>
  <c r="AQ36" i="1125"/>
  <c r="AM8" i="1124"/>
  <c r="AL8" i="1124"/>
  <c r="AN8" i="1124"/>
  <c r="AO8" i="1124"/>
  <c r="W24" i="1125"/>
  <c r="G24" i="1125"/>
  <c r="E24" i="1125" s="1"/>
  <c r="W17" i="1125"/>
  <c r="G17" i="1125"/>
  <c r="E17" i="1125" s="1"/>
  <c r="G12" i="1124"/>
  <c r="E12" i="1124" s="1"/>
  <c r="W12" i="1124"/>
  <c r="AS18" i="1125"/>
  <c r="AQ18" i="1125"/>
  <c r="W11" i="1124"/>
  <c r="AS23" i="1125"/>
  <c r="AQ23" i="1125"/>
  <c r="W13" i="1124"/>
  <c r="G25" i="1125"/>
  <c r="E25" i="1125" s="1"/>
  <c r="W25" i="1125"/>
  <c r="AH31" i="1123"/>
  <c r="AI31" i="1123" s="1"/>
  <c r="W12" i="1125"/>
  <c r="G12" i="1125"/>
  <c r="E12" i="1125" s="1"/>
  <c r="AO26" i="1125"/>
  <c r="AN26" i="1125"/>
  <c r="AM26" i="1125"/>
  <c r="AL26" i="1125"/>
  <c r="AO19" i="1125"/>
  <c r="AL19" i="1125"/>
  <c r="AN19" i="1125"/>
  <c r="AM19" i="1125"/>
  <c r="AS31" i="1125"/>
  <c r="AQ31" i="1125"/>
  <c r="W32" i="1125"/>
  <c r="G32" i="1125"/>
  <c r="E32" i="1125" s="1"/>
  <c r="AH12" i="1125"/>
  <c r="AI12" i="1125" s="1"/>
  <c r="W35" i="1125"/>
  <c r="G35" i="1125"/>
  <c r="E35" i="1125" s="1"/>
  <c r="AQ30" i="1125"/>
  <c r="AS30" i="1125"/>
  <c r="G21" i="1125"/>
  <c r="E21" i="1125" s="1"/>
  <c r="W21" i="1125"/>
  <c r="AO18" i="1125"/>
  <c r="AN18" i="1125"/>
  <c r="AM18" i="1125"/>
  <c r="AL18" i="1125"/>
  <c r="G28" i="1125"/>
  <c r="E28" i="1125" s="1"/>
  <c r="W28" i="1125"/>
  <c r="AO23" i="1125"/>
  <c r="AN23" i="1125"/>
  <c r="AM23" i="1125"/>
  <c r="AL23" i="1125"/>
  <c r="AH21" i="1125"/>
  <c r="AI21" i="1125" s="1"/>
  <c r="W15" i="1125"/>
  <c r="G15" i="1125"/>
  <c r="E15" i="1125" s="1"/>
  <c r="AM20" i="1125"/>
  <c r="AL20" i="1125"/>
  <c r="AO20" i="1125"/>
  <c r="AN20" i="1125"/>
  <c r="AH28" i="1125"/>
  <c r="AI28" i="1125" s="1"/>
  <c r="W27" i="1125"/>
  <c r="G27" i="1125"/>
  <c r="E27" i="1125" s="1"/>
  <c r="AS26" i="1125"/>
  <c r="AQ26" i="1125"/>
  <c r="W16" i="1125"/>
  <c r="G16" i="1125"/>
  <c r="E16" i="1125" s="1"/>
  <c r="AO31" i="1125"/>
  <c r="AN31" i="1125"/>
  <c r="AM31" i="1125"/>
  <c r="AL31" i="1125"/>
  <c r="AS24" i="1125"/>
  <c r="AQ24" i="1125"/>
  <c r="AH27" i="1125"/>
  <c r="AI27" i="1125" s="1"/>
  <c r="AO15" i="1125"/>
  <c r="AN15" i="1125"/>
  <c r="AM15" i="1125"/>
  <c r="AL15" i="1125"/>
  <c r="AH17" i="1124"/>
  <c r="AI17" i="1124" s="1"/>
  <c r="W31" i="1125"/>
  <c r="G31" i="1125"/>
  <c r="E31" i="1125" s="1"/>
  <c r="AH16" i="1125"/>
  <c r="AI16" i="1125" s="1"/>
  <c r="AL9" i="1124"/>
  <c r="AO9" i="1124"/>
  <c r="AN9" i="1124"/>
  <c r="AM9" i="1124"/>
  <c r="AO30" i="1125"/>
  <c r="AN30" i="1125"/>
  <c r="AM30" i="1125"/>
  <c r="AL30" i="1125"/>
  <c r="AS35" i="1125"/>
  <c r="AQ35" i="1125"/>
  <c r="AS33" i="1125"/>
  <c r="AQ33" i="1125"/>
  <c r="AO16" i="1125"/>
  <c r="AN16" i="1125"/>
  <c r="AM16" i="1125"/>
  <c r="AL16" i="1125"/>
  <c r="G29" i="1125"/>
  <c r="E29" i="1125" s="1"/>
  <c r="W29" i="1125"/>
  <c r="AS25" i="1125"/>
  <c r="AQ25" i="1125"/>
  <c r="AS19" i="1125"/>
  <c r="AQ19" i="1125"/>
  <c r="G23" i="1125"/>
  <c r="E23" i="1125" s="1"/>
  <c r="W23" i="1125"/>
  <c r="AS16" i="1125"/>
  <c r="AQ16" i="1125"/>
  <c r="AS9" i="1124"/>
  <c r="AQ9" i="1124"/>
  <c r="AH29" i="1125"/>
  <c r="AI29" i="1125" s="1"/>
  <c r="G34" i="1125"/>
  <c r="E34" i="1125" s="1"/>
  <c r="W34" i="1125"/>
  <c r="AH23" i="1125"/>
  <c r="AI23" i="1125" s="1"/>
  <c r="AN24" i="1125"/>
  <c r="AO24" i="1125"/>
  <c r="AM24" i="1125"/>
  <c r="AL24" i="1125"/>
  <c r="AM36" i="1125"/>
  <c r="AL36" i="1125"/>
  <c r="AO36" i="1125"/>
  <c r="AN36" i="1125"/>
  <c r="AH34" i="1125"/>
  <c r="AI34" i="1125" s="1"/>
  <c r="W36" i="1125"/>
  <c r="G36" i="1125"/>
  <c r="E36" i="1125" s="1"/>
  <c r="AO35" i="1125"/>
  <c r="AN35" i="1125"/>
  <c r="AM35" i="1125"/>
  <c r="AL35" i="1125"/>
  <c r="AS12" i="1125"/>
  <c r="AQ12" i="1125"/>
  <c r="W9" i="1124"/>
  <c r="G9" i="1124"/>
  <c r="E9" i="1124" s="1"/>
  <c r="W30" i="1125"/>
  <c r="G30" i="1125"/>
  <c r="E30" i="1125" s="1"/>
  <c r="G26" i="1125"/>
  <c r="E26" i="1125" s="1"/>
  <c r="W26" i="1125"/>
  <c r="AS20" i="1125"/>
  <c r="AQ20" i="1125"/>
  <c r="AH21" i="1123"/>
  <c r="AI21" i="1123" s="1"/>
  <c r="AO21" i="1125"/>
  <c r="AN21" i="1125"/>
  <c r="AM21" i="1125"/>
  <c r="AL21" i="1125"/>
  <c r="AO33" i="1125"/>
  <c r="AN33" i="1125"/>
  <c r="AM33" i="1125"/>
  <c r="AL33" i="1125"/>
  <c r="AS34" i="1125"/>
  <c r="AQ34" i="1125"/>
  <c r="AS11" i="1124"/>
  <c r="AQ11" i="1124"/>
  <c r="AO25" i="1125"/>
  <c r="AN25" i="1125"/>
  <c r="AM25" i="1125"/>
  <c r="AL25" i="1125"/>
  <c r="AH37" i="1123"/>
  <c r="AI37" i="1123" s="1"/>
  <c r="AH33" i="1124"/>
  <c r="AI33" i="1124" s="1"/>
  <c r="AH29" i="1124"/>
  <c r="AI29" i="1124" s="1"/>
  <c r="AH27" i="1124"/>
  <c r="AI27" i="1124" s="1"/>
  <c r="AH16" i="1123"/>
  <c r="AI16" i="1123" s="1"/>
  <c r="AH32" i="1123"/>
  <c r="AI32" i="1123" s="1"/>
  <c r="AH25" i="1124"/>
  <c r="AI25" i="1124" s="1"/>
  <c r="AH15" i="1123"/>
  <c r="AI15" i="1123" s="1"/>
  <c r="AH18" i="1124"/>
  <c r="AI18" i="1124" s="1"/>
  <c r="AH15" i="1124"/>
  <c r="AI15" i="1124" s="1"/>
  <c r="AH14" i="1124"/>
  <c r="AI14" i="1124" s="1"/>
  <c r="AH36" i="1123"/>
  <c r="AI36" i="1123" s="1"/>
  <c r="AS26" i="1124"/>
  <c r="AQ26" i="1124"/>
  <c r="W22" i="1124"/>
  <c r="G22" i="1124"/>
  <c r="E22" i="1124" s="1"/>
  <c r="G19" i="1124"/>
  <c r="E19" i="1124" s="1"/>
  <c r="W19" i="1124"/>
  <c r="W28" i="1124"/>
  <c r="G28" i="1124"/>
  <c r="E28" i="1124" s="1"/>
  <c r="AO33" i="1124"/>
  <c r="AN33" i="1124"/>
  <c r="AM33" i="1124"/>
  <c r="AL33" i="1124"/>
  <c r="AQ34" i="1124"/>
  <c r="AS34" i="1124"/>
  <c r="G29" i="1124"/>
  <c r="E29" i="1124" s="1"/>
  <c r="W29" i="1124"/>
  <c r="AH19" i="1124"/>
  <c r="AI19" i="1124" s="1"/>
  <c r="AL19" i="1124"/>
  <c r="AO19" i="1124"/>
  <c r="AN19" i="1124"/>
  <c r="AM19" i="1124"/>
  <c r="AS17" i="1124"/>
  <c r="AQ17" i="1124"/>
  <c r="AN21" i="1124"/>
  <c r="AM21" i="1124"/>
  <c r="AL21" i="1124"/>
  <c r="AO21" i="1124"/>
  <c r="G30" i="1124"/>
  <c r="E30" i="1124" s="1"/>
  <c r="W30" i="1124"/>
  <c r="W36" i="1124"/>
  <c r="G36" i="1124"/>
  <c r="E36" i="1124" s="1"/>
  <c r="AS21" i="1124"/>
  <c r="AQ21" i="1124"/>
  <c r="W33" i="1124"/>
  <c r="G33" i="1124"/>
  <c r="E33" i="1124" s="1"/>
  <c r="W20" i="1124"/>
  <c r="G20" i="1124"/>
  <c r="E20" i="1124" s="1"/>
  <c r="AM32" i="1124"/>
  <c r="AO32" i="1124"/>
  <c r="AN32" i="1124"/>
  <c r="AL32" i="1124"/>
  <c r="AH38" i="1123"/>
  <c r="AI38" i="1123" s="1"/>
  <c r="AS32" i="1124"/>
  <c r="AQ32" i="1124"/>
  <c r="AO25" i="1124"/>
  <c r="AN25" i="1124"/>
  <c r="AM25" i="1124"/>
  <c r="AL25" i="1124"/>
  <c r="W27" i="1124"/>
  <c r="G27" i="1124"/>
  <c r="E27" i="1124" s="1"/>
  <c r="AN15" i="1124"/>
  <c r="AO15" i="1124"/>
  <c r="AM15" i="1124"/>
  <c r="AL15" i="1124"/>
  <c r="AO37" i="1124"/>
  <c r="AN37" i="1124"/>
  <c r="AM37" i="1124"/>
  <c r="AL37" i="1124"/>
  <c r="AS35" i="1124"/>
  <c r="AQ35" i="1124"/>
  <c r="AQ25" i="1124"/>
  <c r="AS25" i="1124"/>
  <c r="AS37" i="1124"/>
  <c r="AQ37" i="1124"/>
  <c r="AO30" i="1124"/>
  <c r="AN30" i="1124"/>
  <c r="AM30" i="1124"/>
  <c r="AL30" i="1124"/>
  <c r="AQ28" i="1124"/>
  <c r="AS28" i="1124"/>
  <c r="AQ18" i="1124"/>
  <c r="AS18" i="1124"/>
  <c r="G24" i="1124"/>
  <c r="E24" i="1124" s="1"/>
  <c r="W24" i="1124"/>
  <c r="AN27" i="1124"/>
  <c r="AO27" i="1124"/>
  <c r="AM27" i="1124"/>
  <c r="AL27" i="1124"/>
  <c r="AS27" i="1124"/>
  <c r="AQ27" i="1124"/>
  <c r="W16" i="1124"/>
  <c r="G16" i="1124"/>
  <c r="E16" i="1124" s="1"/>
  <c r="AM20" i="1124"/>
  <c r="AL20" i="1124"/>
  <c r="AO20" i="1124"/>
  <c r="AN20" i="1124"/>
  <c r="AO35" i="1124"/>
  <c r="AN35" i="1124"/>
  <c r="AL35" i="1124"/>
  <c r="AM35" i="1124"/>
  <c r="W25" i="1124"/>
  <c r="G25" i="1124"/>
  <c r="E25" i="1124" s="1"/>
  <c r="AS20" i="1124"/>
  <c r="AQ20" i="1124"/>
  <c r="AO28" i="1124"/>
  <c r="AN28" i="1124"/>
  <c r="AM28" i="1124"/>
  <c r="AL28" i="1124"/>
  <c r="AO16" i="1124"/>
  <c r="AN16" i="1124"/>
  <c r="AL16" i="1124"/>
  <c r="AM16" i="1124"/>
  <c r="W31" i="1124"/>
  <c r="G31" i="1124"/>
  <c r="E31" i="1124" s="1"/>
  <c r="AN34" i="1124"/>
  <c r="AM34" i="1124"/>
  <c r="AL34" i="1124"/>
  <c r="AO34" i="1124"/>
  <c r="W35" i="1124"/>
  <c r="G35" i="1124"/>
  <c r="E35" i="1124" s="1"/>
  <c r="AS16" i="1124"/>
  <c r="AQ16" i="1124"/>
  <c r="AO17" i="1124"/>
  <c r="AN17" i="1124"/>
  <c r="AM17" i="1124"/>
  <c r="AL17" i="1124"/>
  <c r="E15" i="1124"/>
  <c r="AH34" i="1124"/>
  <c r="AI34" i="1124" s="1"/>
  <c r="AH37" i="1124"/>
  <c r="AI37" i="1124" s="1"/>
  <c r="AM36" i="1124"/>
  <c r="AL36" i="1124"/>
  <c r="AN36" i="1124"/>
  <c r="AO36" i="1124"/>
  <c r="AQ14" i="1124"/>
  <c r="AS14" i="1124"/>
  <c r="W32" i="1124"/>
  <c r="G32" i="1124"/>
  <c r="E32" i="1124" s="1"/>
  <c r="AS36" i="1124"/>
  <c r="AQ36" i="1124"/>
  <c r="W26" i="1124"/>
  <c r="G26" i="1124"/>
  <c r="E26" i="1124" s="1"/>
  <c r="AQ30" i="1124"/>
  <c r="AS30" i="1124"/>
  <c r="AS24" i="1124"/>
  <c r="AQ24" i="1124"/>
  <c r="AS23" i="1124"/>
  <c r="AQ23" i="1124"/>
  <c r="W21" i="1124"/>
  <c r="G21" i="1124"/>
  <c r="E21" i="1124" s="1"/>
  <c r="AO14" i="1124"/>
  <c r="AN14" i="1124"/>
  <c r="AM14" i="1124"/>
  <c r="AL14" i="1124"/>
  <c r="AH19" i="1123"/>
  <c r="AI19" i="1123" s="1"/>
  <c r="W15" i="1124"/>
  <c r="G15" i="1124"/>
  <c r="G38" i="1124"/>
  <c r="W38" i="1124"/>
  <c r="AS22" i="1124"/>
  <c r="AQ22" i="1124"/>
  <c r="AS29" i="1124"/>
  <c r="AQ29" i="1124"/>
  <c r="AS38" i="1124"/>
  <c r="AQ38" i="1124"/>
  <c r="AH21" i="1124"/>
  <c r="AI21" i="1124" s="1"/>
  <c r="G34" i="1124"/>
  <c r="E34" i="1124" s="1"/>
  <c r="W34" i="1124"/>
  <c r="AN24" i="1124"/>
  <c r="AM24" i="1124"/>
  <c r="AO24" i="1124"/>
  <c r="AL24" i="1124"/>
  <c r="AO26" i="1124"/>
  <c r="AN26" i="1124"/>
  <c r="AL26" i="1124"/>
  <c r="AM26" i="1124"/>
  <c r="AS31" i="1124"/>
  <c r="AQ31" i="1124"/>
  <c r="W37" i="1124"/>
  <c r="G37" i="1124"/>
  <c r="E37" i="1124" s="1"/>
  <c r="W14" i="1124"/>
  <c r="G14" i="1124"/>
  <c r="E14" i="1124" s="1"/>
  <c r="AO18" i="1124"/>
  <c r="AN18" i="1124"/>
  <c r="AM18" i="1124"/>
  <c r="AL18" i="1124"/>
  <c r="AO23" i="1124"/>
  <c r="AN23" i="1124"/>
  <c r="AM23" i="1124"/>
  <c r="AL23" i="1124"/>
  <c r="AS33" i="1124"/>
  <c r="AQ33" i="1124"/>
  <c r="AO22" i="1124"/>
  <c r="AN22" i="1124"/>
  <c r="AL22" i="1124"/>
  <c r="AM22" i="1124"/>
  <c r="AN29" i="1124"/>
  <c r="AO29" i="1124"/>
  <c r="AL29" i="1124"/>
  <c r="AM29" i="1124"/>
  <c r="W23" i="1124"/>
  <c r="G23" i="1124"/>
  <c r="E23" i="1124" s="1"/>
  <c r="AQ15" i="1124"/>
  <c r="AS15" i="1124"/>
  <c r="AS19" i="1124"/>
  <c r="AQ19" i="1124"/>
  <c r="G17" i="1124"/>
  <c r="E17" i="1124" s="1"/>
  <c r="W17" i="1124"/>
  <c r="W18" i="1124"/>
  <c r="G18" i="1124"/>
  <c r="E18" i="1124" s="1"/>
  <c r="AO38" i="1124"/>
  <c r="AN38" i="1124"/>
  <c r="AM38" i="1124"/>
  <c r="AL38" i="1124"/>
  <c r="AN31" i="1124"/>
  <c r="AO31" i="1124"/>
  <c r="AM31" i="1124"/>
  <c r="AL31" i="1124"/>
  <c r="AH14" i="1123"/>
  <c r="AI14" i="1123" s="1"/>
  <c r="AH22" i="1123"/>
  <c r="AI22" i="1123" s="1"/>
  <c r="AH17" i="1123"/>
  <c r="AI17" i="1123" s="1"/>
  <c r="AH26" i="1123"/>
  <c r="AI26" i="1123" s="1"/>
  <c r="AH33" i="1123"/>
  <c r="AI33" i="1123" s="1"/>
  <c r="AH34" i="1123"/>
  <c r="AI34" i="1123" s="1"/>
  <c r="AH18" i="1123"/>
  <c r="AI18" i="1123" s="1"/>
  <c r="AS20" i="1123"/>
  <c r="AQ20" i="1123"/>
  <c r="AS17" i="1123"/>
  <c r="AQ17" i="1123"/>
  <c r="G15" i="1123"/>
  <c r="E15" i="1123" s="1"/>
  <c r="W15" i="1123"/>
  <c r="AO17" i="1123"/>
  <c r="AN17" i="1123"/>
  <c r="AM17" i="1123"/>
  <c r="AL17" i="1123"/>
  <c r="AQ26" i="1123"/>
  <c r="AS26" i="1123"/>
  <c r="G30" i="1123"/>
  <c r="E30" i="1123" s="1"/>
  <c r="W30" i="1123"/>
  <c r="AL19" i="1123"/>
  <c r="AO19" i="1123"/>
  <c r="AN19" i="1123"/>
  <c r="AM19" i="1123"/>
  <c r="AO35" i="1123"/>
  <c r="AN35" i="1123"/>
  <c r="AL35" i="1123"/>
  <c r="AM35" i="1123"/>
  <c r="G31" i="1123"/>
  <c r="W31" i="1123"/>
  <c r="AQ28" i="1123"/>
  <c r="AS28" i="1123"/>
  <c r="AO26" i="1123"/>
  <c r="AN26" i="1123"/>
  <c r="AM26" i="1123"/>
  <c r="AL26" i="1123"/>
  <c r="G20" i="1123"/>
  <c r="E20" i="1123" s="1"/>
  <c r="W20" i="1123"/>
  <c r="AQ30" i="1123"/>
  <c r="AS30" i="1123"/>
  <c r="AQ14" i="1123"/>
  <c r="AS14" i="1123"/>
  <c r="W36" i="1123"/>
  <c r="G36" i="1123"/>
  <c r="E36" i="1123" s="1"/>
  <c r="AQ34" i="1123"/>
  <c r="AS34" i="1123"/>
  <c r="AH28" i="1123"/>
  <c r="AI28" i="1123" s="1"/>
  <c r="AS38" i="1123"/>
  <c r="AQ38" i="1123"/>
  <c r="AO23" i="1123"/>
  <c r="AN23" i="1123"/>
  <c r="AM23" i="1123"/>
  <c r="AL23" i="1123"/>
  <c r="W16" i="1123"/>
  <c r="G16" i="1123"/>
  <c r="E16" i="1123" s="1"/>
  <c r="G21" i="1123"/>
  <c r="E21" i="1123" s="1"/>
  <c r="W21" i="1123"/>
  <c r="AN24" i="1123"/>
  <c r="AL24" i="1123"/>
  <c r="AO24" i="1123"/>
  <c r="AM24" i="1123"/>
  <c r="AN15" i="1123"/>
  <c r="AO15" i="1123"/>
  <c r="AM15" i="1123"/>
  <c r="AL15" i="1123"/>
  <c r="AH35" i="1123"/>
  <c r="AI35" i="1123" s="1"/>
  <c r="AO31" i="1123"/>
  <c r="AN31" i="1123"/>
  <c r="AM31" i="1123"/>
  <c r="AL31" i="1123"/>
  <c r="G27" i="1123"/>
  <c r="E27" i="1123" s="1"/>
  <c r="W27" i="1123"/>
  <c r="AO14" i="1123"/>
  <c r="AN14" i="1123"/>
  <c r="AM14" i="1123"/>
  <c r="AL14" i="1123"/>
  <c r="AS24" i="1123"/>
  <c r="AQ24" i="1123"/>
  <c r="G34" i="1123"/>
  <c r="E34" i="1123" s="1"/>
  <c r="W34" i="1123"/>
  <c r="AO33" i="1123"/>
  <c r="AN33" i="1123"/>
  <c r="AM33" i="1123"/>
  <c r="AL33" i="1123"/>
  <c r="AS31" i="1123"/>
  <c r="AQ31" i="1123"/>
  <c r="AS32" i="1123"/>
  <c r="AQ32" i="1123"/>
  <c r="AH23" i="1123"/>
  <c r="AI23" i="1123" s="1"/>
  <c r="AH27" i="1123"/>
  <c r="AI27" i="1123" s="1"/>
  <c r="AQ25" i="1123"/>
  <c r="AS25" i="1123"/>
  <c r="AO22" i="1123"/>
  <c r="AN22" i="1123"/>
  <c r="AM22" i="1123"/>
  <c r="AL22" i="1123"/>
  <c r="W37" i="1123"/>
  <c r="G37" i="1123"/>
  <c r="E37" i="1123" s="1"/>
  <c r="AS19" i="1123"/>
  <c r="AQ19" i="1123"/>
  <c r="AO34" i="1123"/>
  <c r="AN34" i="1123"/>
  <c r="AM34" i="1123"/>
  <c r="AL34" i="1123"/>
  <c r="AM21" i="1123"/>
  <c r="AN21" i="1123"/>
  <c r="AO21" i="1123"/>
  <c r="AL21" i="1123"/>
  <c r="AS33" i="1123"/>
  <c r="AQ33" i="1123"/>
  <c r="AS29" i="1123"/>
  <c r="AQ29" i="1123"/>
  <c r="G24" i="1123"/>
  <c r="W24" i="1123"/>
  <c r="W22" i="1123"/>
  <c r="G22" i="1123"/>
  <c r="E22" i="1123" s="1"/>
  <c r="W28" i="1123"/>
  <c r="G28" i="1123"/>
  <c r="E28" i="1123" s="1"/>
  <c r="AO38" i="1123"/>
  <c r="AN38" i="1123"/>
  <c r="AM38" i="1123"/>
  <c r="AL38" i="1123"/>
  <c r="W25" i="1123"/>
  <c r="G25" i="1123"/>
  <c r="AS36" i="1123"/>
  <c r="AQ36" i="1123"/>
  <c r="W32" i="1123"/>
  <c r="G32" i="1123"/>
  <c r="AS16" i="1123"/>
  <c r="AQ16" i="1123"/>
  <c r="AL27" i="1123"/>
  <c r="AN27" i="1123"/>
  <c r="AO27" i="1123"/>
  <c r="AM27" i="1123"/>
  <c r="W26" i="1123"/>
  <c r="G26" i="1123"/>
  <c r="E26" i="1123" s="1"/>
  <c r="AS18" i="1123"/>
  <c r="AQ18" i="1123"/>
  <c r="AO18" i="1123"/>
  <c r="AM18" i="1123"/>
  <c r="AN18" i="1123"/>
  <c r="AL18" i="1123"/>
  <c r="AS23" i="1123"/>
  <c r="AQ23" i="1123"/>
  <c r="G35" i="1123"/>
  <c r="E35" i="1123" s="1"/>
  <c r="W35" i="1123"/>
  <c r="G17" i="1123"/>
  <c r="W17" i="1123"/>
  <c r="AL16" i="1123"/>
  <c r="AM16" i="1123"/>
  <c r="AO16" i="1123"/>
  <c r="AN16" i="1123"/>
  <c r="G14" i="1123"/>
  <c r="E14" i="1123" s="1"/>
  <c r="W14" i="1123"/>
  <c r="W38" i="1123"/>
  <c r="G38" i="1123"/>
  <c r="AO25" i="1123"/>
  <c r="AN25" i="1123"/>
  <c r="AM25" i="1123"/>
  <c r="AL25" i="1123"/>
  <c r="W19" i="1123"/>
  <c r="G19" i="1123"/>
  <c r="E19" i="1123" s="1"/>
  <c r="AS27" i="1123"/>
  <c r="AQ27" i="1123"/>
  <c r="G23" i="1123"/>
  <c r="E23" i="1123" s="1"/>
  <c r="W23" i="1123"/>
  <c r="AO29" i="1123"/>
  <c r="AN29" i="1123"/>
  <c r="AM29" i="1123"/>
  <c r="AL29" i="1123"/>
  <c r="AS35" i="1123"/>
  <c r="AQ35" i="1123"/>
  <c r="AS22" i="1123"/>
  <c r="AQ22" i="1123"/>
  <c r="G33" i="1123"/>
  <c r="E33" i="1123" s="1"/>
  <c r="W33" i="1123"/>
  <c r="AO28" i="1123"/>
  <c r="AN28" i="1123"/>
  <c r="AM28" i="1123"/>
  <c r="AL28" i="1123"/>
  <c r="AS15" i="1123"/>
  <c r="AQ15" i="1123"/>
  <c r="AQ21" i="1123"/>
  <c r="AS21" i="1123"/>
  <c r="G18" i="1123"/>
  <c r="W18" i="1123"/>
  <c r="AM36" i="1123"/>
  <c r="AL36" i="1123"/>
  <c r="AO36" i="1123"/>
  <c r="AN36" i="1123"/>
  <c r="AO37" i="1123"/>
  <c r="AN37" i="1123"/>
  <c r="AM37" i="1123"/>
  <c r="AL37" i="1123"/>
  <c r="AS37" i="1123"/>
  <c r="AQ37" i="1123"/>
  <c r="AL30" i="1123"/>
  <c r="AO30" i="1123"/>
  <c r="AN30" i="1123"/>
  <c r="AM30" i="1123"/>
  <c r="AN32" i="1123"/>
  <c r="AO32" i="1123"/>
  <c r="AM32" i="1123"/>
  <c r="AL32" i="1123"/>
  <c r="AM20" i="1123"/>
  <c r="AL20" i="1123"/>
  <c r="AO20" i="1123"/>
  <c r="AN20" i="1123"/>
  <c r="G29" i="1123"/>
  <c r="E29" i="1123" s="1"/>
  <c r="W29" i="1123"/>
  <c r="Y8" i="1132" l="1"/>
  <c r="J8" i="1132" s="1"/>
  <c r="AA8" i="1132"/>
  <c r="AA37" i="1134"/>
  <c r="Z37" i="1134"/>
  <c r="Y37" i="1134"/>
  <c r="J37" i="1134" s="1"/>
  <c r="AA31" i="1134"/>
  <c r="Z31" i="1134"/>
  <c r="Y31" i="1134"/>
  <c r="J31" i="1134" s="1"/>
  <c r="Y17" i="1134"/>
  <c r="J17" i="1134" s="1"/>
  <c r="AA17" i="1134"/>
  <c r="Z17" i="1134"/>
  <c r="AA9" i="1133"/>
  <c r="Z9" i="1133"/>
  <c r="Y9" i="1133"/>
  <c r="J9" i="1133" s="1"/>
  <c r="AA19" i="1134"/>
  <c r="Z19" i="1134"/>
  <c r="Y19" i="1134"/>
  <c r="J19" i="1134" s="1"/>
  <c r="AA14" i="1134"/>
  <c r="Z14" i="1134"/>
  <c r="Y14" i="1134"/>
  <c r="J14" i="1134" s="1"/>
  <c r="AA23" i="1134"/>
  <c r="Z23" i="1134"/>
  <c r="Y23" i="1134"/>
  <c r="J23" i="1134" s="1"/>
  <c r="Z11" i="1133"/>
  <c r="Y11" i="1133"/>
  <c r="J11" i="1133" s="1"/>
  <c r="AA11" i="1133"/>
  <c r="AA22" i="1134"/>
  <c r="Z22" i="1134"/>
  <c r="Y22" i="1134"/>
  <c r="J22" i="1134" s="1"/>
  <c r="AA16" i="1134"/>
  <c r="Z16" i="1134"/>
  <c r="Y16" i="1134"/>
  <c r="J16" i="1134" s="1"/>
  <c r="Y12" i="1133"/>
  <c r="J12" i="1133" s="1"/>
  <c r="AA12" i="1133"/>
  <c r="Z12" i="1133"/>
  <c r="AA38" i="1134"/>
  <c r="Z38" i="1134"/>
  <c r="Y38" i="1134"/>
  <c r="J38" i="1134" s="1"/>
  <c r="AA35" i="1134"/>
  <c r="Z35" i="1134"/>
  <c r="Y35" i="1134"/>
  <c r="J35" i="1134" s="1"/>
  <c r="AA30" i="1134"/>
  <c r="Z30" i="1134"/>
  <c r="Y30" i="1134"/>
  <c r="J30" i="1134" s="1"/>
  <c r="AA27" i="1134"/>
  <c r="Z27" i="1134"/>
  <c r="Y27" i="1134"/>
  <c r="J27" i="1134" s="1"/>
  <c r="AA25" i="1134"/>
  <c r="Z25" i="1134"/>
  <c r="Y25" i="1134"/>
  <c r="J25" i="1134" s="1"/>
  <c r="AA18" i="1134"/>
  <c r="Z18" i="1134"/>
  <c r="Y18" i="1134"/>
  <c r="J18" i="1134" s="1"/>
  <c r="AA29" i="1134"/>
  <c r="Z29" i="1134"/>
  <c r="Y29" i="1134"/>
  <c r="J29" i="1134" s="1"/>
  <c r="AA34" i="1134"/>
  <c r="Z34" i="1134"/>
  <c r="Y34" i="1134"/>
  <c r="J34" i="1134" s="1"/>
  <c r="Z10" i="1133"/>
  <c r="Y10" i="1133"/>
  <c r="J10" i="1133" s="1"/>
  <c r="AA10" i="1133"/>
  <c r="AA13" i="1134"/>
  <c r="Z13" i="1134"/>
  <c r="Y13" i="1134"/>
  <c r="J13" i="1134" s="1"/>
  <c r="AA36" i="1134"/>
  <c r="Z36" i="1134"/>
  <c r="Y36" i="1134"/>
  <c r="J36" i="1134" s="1"/>
  <c r="AA32" i="1134"/>
  <c r="Z32" i="1134"/>
  <c r="Y32" i="1134"/>
  <c r="J32" i="1134" s="1"/>
  <c r="AA24" i="1134"/>
  <c r="Z24" i="1134"/>
  <c r="Y24" i="1134"/>
  <c r="J24" i="1134" s="1"/>
  <c r="AA20" i="1134"/>
  <c r="Z20" i="1134"/>
  <c r="Y20" i="1134"/>
  <c r="J20" i="1134" s="1"/>
  <c r="AA15" i="1134"/>
  <c r="Z15" i="1134"/>
  <c r="Y15" i="1134"/>
  <c r="J15" i="1134" s="1"/>
  <c r="Y33" i="1134"/>
  <c r="J33" i="1134" s="1"/>
  <c r="AA33" i="1134"/>
  <c r="Z33" i="1134"/>
  <c r="Y8" i="1133"/>
  <c r="J8" i="1133" s="1"/>
  <c r="AA8" i="1133"/>
  <c r="Z8" i="1133"/>
  <c r="AA28" i="1134"/>
  <c r="Z28" i="1134"/>
  <c r="Y28" i="1134"/>
  <c r="J28" i="1134" s="1"/>
  <c r="AA21" i="1134"/>
  <c r="Z21" i="1134"/>
  <c r="Y21" i="1134"/>
  <c r="J21" i="1134" s="1"/>
  <c r="AA26" i="1134"/>
  <c r="Z26" i="1134"/>
  <c r="Y26" i="1134"/>
  <c r="J26" i="1134" s="1"/>
  <c r="AA32" i="1133"/>
  <c r="Z32" i="1133"/>
  <c r="Y32" i="1133"/>
  <c r="J32" i="1133" s="1"/>
  <c r="AA27" i="1133"/>
  <c r="Z27" i="1133"/>
  <c r="Y27" i="1133"/>
  <c r="J27" i="1133" s="1"/>
  <c r="AA25" i="1133"/>
  <c r="Z25" i="1133"/>
  <c r="Y25" i="1133"/>
  <c r="J25" i="1133" s="1"/>
  <c r="AA37" i="1133"/>
  <c r="Z37" i="1133"/>
  <c r="Y37" i="1133"/>
  <c r="J37" i="1133" s="1"/>
  <c r="AA14" i="1133"/>
  <c r="Z14" i="1133"/>
  <c r="Y14" i="1133"/>
  <c r="J14" i="1133" s="1"/>
  <c r="AA31" i="1133"/>
  <c r="Z31" i="1133"/>
  <c r="Y31" i="1133"/>
  <c r="J31" i="1133" s="1"/>
  <c r="AA30" i="1133"/>
  <c r="Z30" i="1133"/>
  <c r="Y30" i="1133"/>
  <c r="J30" i="1133" s="1"/>
  <c r="AA36" i="1133"/>
  <c r="Z36" i="1133"/>
  <c r="Y36" i="1133"/>
  <c r="J36" i="1133" s="1"/>
  <c r="Y17" i="1133"/>
  <c r="J17" i="1133" s="1"/>
  <c r="AA17" i="1133"/>
  <c r="Z17" i="1133"/>
  <c r="AA28" i="1133"/>
  <c r="Z28" i="1133"/>
  <c r="Y28" i="1133"/>
  <c r="J28" i="1133" s="1"/>
  <c r="AA29" i="1133"/>
  <c r="Z29" i="1133"/>
  <c r="Y29" i="1133"/>
  <c r="J29" i="1133" s="1"/>
  <c r="AA26" i="1133"/>
  <c r="Z26" i="1133"/>
  <c r="Y26" i="1133"/>
  <c r="J26" i="1133" s="1"/>
  <c r="AA23" i="1133"/>
  <c r="Z23" i="1133"/>
  <c r="Y23" i="1133"/>
  <c r="J23" i="1133" s="1"/>
  <c r="AA20" i="1133"/>
  <c r="Z20" i="1133"/>
  <c r="Y20" i="1133"/>
  <c r="J20" i="1133" s="1"/>
  <c r="AA19" i="1133"/>
  <c r="Z19" i="1133"/>
  <c r="Y19" i="1133"/>
  <c r="J19" i="1133" s="1"/>
  <c r="AA22" i="1133"/>
  <c r="Z22" i="1133"/>
  <c r="Y22" i="1133"/>
  <c r="J22" i="1133" s="1"/>
  <c r="AA16" i="1133"/>
  <c r="Z16" i="1133"/>
  <c r="Y16" i="1133"/>
  <c r="J16" i="1133" s="1"/>
  <c r="Z11" i="1132"/>
  <c r="AA11" i="1132"/>
  <c r="Y11" i="1132"/>
  <c r="J11" i="1132" s="1"/>
  <c r="Y33" i="1133"/>
  <c r="J33" i="1133" s="1"/>
  <c r="AA33" i="1133"/>
  <c r="Z33" i="1133"/>
  <c r="AA24" i="1133"/>
  <c r="Z24" i="1133"/>
  <c r="Y24" i="1133"/>
  <c r="J24" i="1133" s="1"/>
  <c r="AA21" i="1133"/>
  <c r="Z21" i="1133"/>
  <c r="Y21" i="1133"/>
  <c r="J21" i="1133" s="1"/>
  <c r="AA18" i="1133"/>
  <c r="Z18" i="1133"/>
  <c r="Y18" i="1133"/>
  <c r="J18" i="1133" s="1"/>
  <c r="AA15" i="1133"/>
  <c r="Z15" i="1133"/>
  <c r="Y15" i="1133"/>
  <c r="J15" i="1133" s="1"/>
  <c r="AA10" i="1132"/>
  <c r="Z10" i="1132"/>
  <c r="Y10" i="1132"/>
  <c r="J10" i="1132" s="1"/>
  <c r="AA35" i="1133"/>
  <c r="Z35" i="1133"/>
  <c r="Y35" i="1133"/>
  <c r="J35" i="1133" s="1"/>
  <c r="AA34" i="1133"/>
  <c r="Z34" i="1133"/>
  <c r="Y34" i="1133"/>
  <c r="J34" i="1133" s="1"/>
  <c r="AA38" i="1133"/>
  <c r="Z38" i="1133"/>
  <c r="Y38" i="1133"/>
  <c r="J38" i="1133" s="1"/>
  <c r="AA9" i="1132"/>
  <c r="Z9" i="1132"/>
  <c r="Y9" i="1132"/>
  <c r="J9" i="1132" s="1"/>
  <c r="AA13" i="1133"/>
  <c r="Z13" i="1133"/>
  <c r="Y13" i="1133"/>
  <c r="J13" i="1133" s="1"/>
  <c r="AA29" i="1132"/>
  <c r="Z29" i="1132"/>
  <c r="Y29" i="1132"/>
  <c r="J29" i="1132" s="1"/>
  <c r="AA36" i="1132"/>
  <c r="Z36" i="1132"/>
  <c r="Y36" i="1132"/>
  <c r="J36" i="1132" s="1"/>
  <c r="AA34" i="1132"/>
  <c r="Z34" i="1132"/>
  <c r="Y34" i="1132"/>
  <c r="J34" i="1132" s="1"/>
  <c r="AA18" i="1132"/>
  <c r="Z18" i="1132"/>
  <c r="Y18" i="1132"/>
  <c r="J18" i="1132" s="1"/>
  <c r="AA22" i="1132"/>
  <c r="Z22" i="1132"/>
  <c r="Y22" i="1132"/>
  <c r="J22" i="1132" s="1"/>
  <c r="AA16" i="1132"/>
  <c r="Z16" i="1132"/>
  <c r="Y16" i="1132"/>
  <c r="J16" i="1132" s="1"/>
  <c r="AA20" i="1132"/>
  <c r="Z20" i="1132"/>
  <c r="Y20" i="1132"/>
  <c r="J20" i="1132" s="1"/>
  <c r="AA19" i="1132"/>
  <c r="Z19" i="1132"/>
  <c r="Y19" i="1132"/>
  <c r="J19" i="1132" s="1"/>
  <c r="Z12" i="1131"/>
  <c r="Y12" i="1131"/>
  <c r="J12" i="1131" s="1"/>
  <c r="AA12" i="1131"/>
  <c r="AA30" i="1132"/>
  <c r="Z30" i="1132"/>
  <c r="Y30" i="1132"/>
  <c r="J30" i="1132" s="1"/>
  <c r="AA23" i="1132"/>
  <c r="Z23" i="1132"/>
  <c r="Y23" i="1132"/>
  <c r="J23" i="1132" s="1"/>
  <c r="AA37" i="1132"/>
  <c r="Z37" i="1132"/>
  <c r="Y37" i="1132"/>
  <c r="J37" i="1132" s="1"/>
  <c r="AA21" i="1132"/>
  <c r="Z21" i="1132"/>
  <c r="Y21" i="1132"/>
  <c r="J21" i="1132" s="1"/>
  <c r="AA25" i="1132"/>
  <c r="Z25" i="1132"/>
  <c r="Y25" i="1132"/>
  <c r="J25" i="1132" s="1"/>
  <c r="AA15" i="1132"/>
  <c r="Z15" i="1132"/>
  <c r="Y15" i="1132"/>
  <c r="J15" i="1132" s="1"/>
  <c r="AA14" i="1132"/>
  <c r="Z14" i="1132"/>
  <c r="Y14" i="1132"/>
  <c r="J14" i="1132" s="1"/>
  <c r="AA38" i="1132"/>
  <c r="Z38" i="1132"/>
  <c r="Y38" i="1132"/>
  <c r="J38" i="1132" s="1"/>
  <c r="Y17" i="1132"/>
  <c r="J17" i="1132" s="1"/>
  <c r="AA17" i="1132"/>
  <c r="Z17" i="1132"/>
  <c r="AA32" i="1132"/>
  <c r="Z32" i="1132"/>
  <c r="Y32" i="1132"/>
  <c r="J32" i="1132" s="1"/>
  <c r="AA28" i="1132"/>
  <c r="Z28" i="1132"/>
  <c r="Y28" i="1132"/>
  <c r="J28" i="1132" s="1"/>
  <c r="Y33" i="1132"/>
  <c r="J33" i="1132" s="1"/>
  <c r="AA33" i="1132"/>
  <c r="Z33" i="1132"/>
  <c r="AA35" i="1132"/>
  <c r="Z35" i="1132"/>
  <c r="Y35" i="1132"/>
  <c r="J35" i="1132" s="1"/>
  <c r="AA27" i="1132"/>
  <c r="Z27" i="1132"/>
  <c r="Y27" i="1132"/>
  <c r="J27" i="1132" s="1"/>
  <c r="AA26" i="1132"/>
  <c r="Z26" i="1132"/>
  <c r="Y26" i="1132"/>
  <c r="J26" i="1132" s="1"/>
  <c r="AA31" i="1132"/>
  <c r="Z31" i="1132"/>
  <c r="Y31" i="1132"/>
  <c r="J31" i="1132" s="1"/>
  <c r="AA12" i="1132"/>
  <c r="Z12" i="1132"/>
  <c r="Y12" i="1132"/>
  <c r="J12" i="1132" s="1"/>
  <c r="AA13" i="1132"/>
  <c r="Z13" i="1132"/>
  <c r="Y13" i="1132"/>
  <c r="J13" i="1132" s="1"/>
  <c r="AA24" i="1132"/>
  <c r="Z24" i="1132"/>
  <c r="Y24" i="1132"/>
  <c r="J24" i="1132" s="1"/>
  <c r="AA11" i="1131"/>
  <c r="Z11" i="1131"/>
  <c r="Y11" i="1131"/>
  <c r="J11" i="1131" s="1"/>
  <c r="AA14" i="1131"/>
  <c r="Z14" i="1131"/>
  <c r="Y14" i="1131"/>
  <c r="J14" i="1131" s="1"/>
  <c r="AA25" i="1131"/>
  <c r="Z25" i="1131"/>
  <c r="Y25" i="1131"/>
  <c r="J25" i="1131" s="1"/>
  <c r="AA35" i="1131"/>
  <c r="Z35" i="1131"/>
  <c r="Y35" i="1131"/>
  <c r="J35" i="1131" s="1"/>
  <c r="AA30" i="1131"/>
  <c r="Z30" i="1131"/>
  <c r="Y30" i="1131"/>
  <c r="J30" i="1131" s="1"/>
  <c r="AA28" i="1131"/>
  <c r="Z28" i="1131"/>
  <c r="Y28" i="1131"/>
  <c r="J28" i="1131" s="1"/>
  <c r="AA26" i="1131"/>
  <c r="Z26" i="1131"/>
  <c r="Y26" i="1131"/>
  <c r="J26" i="1131" s="1"/>
  <c r="AA13" i="1131"/>
  <c r="Z13" i="1131"/>
  <c r="Y13" i="1131"/>
  <c r="J13" i="1131" s="1"/>
  <c r="AA24" i="1131"/>
  <c r="Z24" i="1131"/>
  <c r="Y24" i="1131"/>
  <c r="J24" i="1131" s="1"/>
  <c r="AA21" i="1131"/>
  <c r="Z21" i="1131"/>
  <c r="Y21" i="1131"/>
  <c r="J21" i="1131" s="1"/>
  <c r="AA37" i="1131"/>
  <c r="Z37" i="1131"/>
  <c r="Y37" i="1131"/>
  <c r="J37" i="1131" s="1"/>
  <c r="AA34" i="1131"/>
  <c r="Z34" i="1131"/>
  <c r="Y34" i="1131"/>
  <c r="J34" i="1131" s="1"/>
  <c r="AA20" i="1131"/>
  <c r="Z20" i="1131"/>
  <c r="Y20" i="1131"/>
  <c r="J20" i="1131" s="1"/>
  <c r="AA11" i="1130"/>
  <c r="Z11" i="1130"/>
  <c r="Y11" i="1130"/>
  <c r="J11" i="1130" s="1"/>
  <c r="AA18" i="1131"/>
  <c r="Z18" i="1131"/>
  <c r="Y18" i="1131"/>
  <c r="J18" i="1131" s="1"/>
  <c r="AA27" i="1131"/>
  <c r="Z27" i="1131"/>
  <c r="Y27" i="1131"/>
  <c r="J27" i="1131" s="1"/>
  <c r="AA38" i="1131"/>
  <c r="Z38" i="1131"/>
  <c r="Y38" i="1131"/>
  <c r="J38" i="1131" s="1"/>
  <c r="AA15" i="1131"/>
  <c r="Z15" i="1131"/>
  <c r="Y15" i="1131"/>
  <c r="J15" i="1131" s="1"/>
  <c r="AA16" i="1131"/>
  <c r="Z16" i="1131"/>
  <c r="Y16" i="1131"/>
  <c r="J16" i="1131" s="1"/>
  <c r="AA19" i="1131"/>
  <c r="Z19" i="1131"/>
  <c r="Y19" i="1131"/>
  <c r="J19" i="1131" s="1"/>
  <c r="AA22" i="1131"/>
  <c r="Z22" i="1131"/>
  <c r="Y22" i="1131"/>
  <c r="J22" i="1131" s="1"/>
  <c r="Y17" i="1131"/>
  <c r="J17" i="1131" s="1"/>
  <c r="AA17" i="1131"/>
  <c r="Z17" i="1131"/>
  <c r="AA31" i="1131"/>
  <c r="Z31" i="1131"/>
  <c r="Y31" i="1131"/>
  <c r="J31" i="1131" s="1"/>
  <c r="AA32" i="1131"/>
  <c r="Z32" i="1131"/>
  <c r="Y32" i="1131"/>
  <c r="J32" i="1131" s="1"/>
  <c r="AA29" i="1131"/>
  <c r="Z29" i="1131"/>
  <c r="Y29" i="1131"/>
  <c r="J29" i="1131" s="1"/>
  <c r="Y12" i="1130"/>
  <c r="J12" i="1130" s="1"/>
  <c r="AA12" i="1130"/>
  <c r="Z12" i="1130"/>
  <c r="AA8" i="1130"/>
  <c r="Y8" i="1130"/>
  <c r="J8" i="1130" s="1"/>
  <c r="Z8" i="1130"/>
  <c r="Y33" i="1131"/>
  <c r="J33" i="1131" s="1"/>
  <c r="AA33" i="1131"/>
  <c r="Z33" i="1131"/>
  <c r="AA23" i="1131"/>
  <c r="Z23" i="1131"/>
  <c r="Y23" i="1131"/>
  <c r="J23" i="1131" s="1"/>
  <c r="AA13" i="1130"/>
  <c r="Z13" i="1130"/>
  <c r="Y13" i="1130"/>
  <c r="J13" i="1130" s="1"/>
  <c r="AA36" i="1131"/>
  <c r="Z36" i="1131"/>
  <c r="Y36" i="1131"/>
  <c r="J36" i="1131" s="1"/>
  <c r="AA20" i="1130"/>
  <c r="Z20" i="1130"/>
  <c r="Y20" i="1130"/>
  <c r="J20" i="1130" s="1"/>
  <c r="AA37" i="1130"/>
  <c r="Z37" i="1130"/>
  <c r="Y37" i="1130"/>
  <c r="J37" i="1130" s="1"/>
  <c r="AA16" i="1130"/>
  <c r="Z16" i="1130"/>
  <c r="Y16" i="1130"/>
  <c r="J16" i="1130" s="1"/>
  <c r="AA22" i="1130"/>
  <c r="Z22" i="1130"/>
  <c r="Y22" i="1130"/>
  <c r="J22" i="1130" s="1"/>
  <c r="AA29" i="1130"/>
  <c r="Z29" i="1130"/>
  <c r="Y29" i="1130"/>
  <c r="J29" i="1130" s="1"/>
  <c r="AA35" i="1130"/>
  <c r="Z35" i="1130"/>
  <c r="Y35" i="1130"/>
  <c r="J35" i="1130" s="1"/>
  <c r="Y17" i="1130"/>
  <c r="J17" i="1130" s="1"/>
  <c r="AA17" i="1130"/>
  <c r="Z17" i="1130"/>
  <c r="Y33" i="1130"/>
  <c r="J33" i="1130" s="1"/>
  <c r="AA33" i="1130"/>
  <c r="Z33" i="1130"/>
  <c r="AA11" i="1129"/>
  <c r="Z11" i="1129"/>
  <c r="Y11" i="1129"/>
  <c r="J11" i="1129" s="1"/>
  <c r="AA14" i="1130"/>
  <c r="Z14" i="1130"/>
  <c r="Y14" i="1130"/>
  <c r="J14" i="1130" s="1"/>
  <c r="AA23" i="1130"/>
  <c r="Z23" i="1130"/>
  <c r="Y23" i="1130"/>
  <c r="J23" i="1130" s="1"/>
  <c r="AA27" i="1130"/>
  <c r="Z27" i="1130"/>
  <c r="Y27" i="1130"/>
  <c r="J27" i="1130" s="1"/>
  <c r="Y8" i="1129"/>
  <c r="J8" i="1129" s="1"/>
  <c r="Z8" i="1129"/>
  <c r="AA8" i="1129"/>
  <c r="Z9" i="1129"/>
  <c r="AA9" i="1129"/>
  <c r="Y9" i="1129"/>
  <c r="J9" i="1129" s="1"/>
  <c r="AA15" i="1130"/>
  <c r="Z15" i="1130"/>
  <c r="Y15" i="1130"/>
  <c r="J15" i="1130" s="1"/>
  <c r="AA21" i="1130"/>
  <c r="Z21" i="1130"/>
  <c r="Y21" i="1130"/>
  <c r="J21" i="1130" s="1"/>
  <c r="AA36" i="1130"/>
  <c r="Z36" i="1130"/>
  <c r="Y36" i="1130"/>
  <c r="J36" i="1130" s="1"/>
  <c r="AA34" i="1130"/>
  <c r="Z34" i="1130"/>
  <c r="Y34" i="1130"/>
  <c r="J34" i="1130" s="1"/>
  <c r="AA24" i="1130"/>
  <c r="Z24" i="1130"/>
  <c r="Y24" i="1130"/>
  <c r="J24" i="1130" s="1"/>
  <c r="AA32" i="1130"/>
  <c r="Z32" i="1130"/>
  <c r="Y32" i="1130"/>
  <c r="J32" i="1130" s="1"/>
  <c r="AA30" i="1130"/>
  <c r="Z30" i="1130"/>
  <c r="Y30" i="1130"/>
  <c r="J30" i="1130" s="1"/>
  <c r="AA38" i="1130"/>
  <c r="Z38" i="1130"/>
  <c r="Y38" i="1130"/>
  <c r="J38" i="1130" s="1"/>
  <c r="AA28" i="1130"/>
  <c r="Z28" i="1130"/>
  <c r="Y28" i="1130"/>
  <c r="J28" i="1130" s="1"/>
  <c r="AA25" i="1130"/>
  <c r="Z25" i="1130"/>
  <c r="Y25" i="1130"/>
  <c r="J25" i="1130" s="1"/>
  <c r="AA31" i="1130"/>
  <c r="Z31" i="1130"/>
  <c r="Y31" i="1130"/>
  <c r="J31" i="1130" s="1"/>
  <c r="AA19" i="1130"/>
  <c r="Z19" i="1130"/>
  <c r="Y19" i="1130"/>
  <c r="J19" i="1130" s="1"/>
  <c r="AA18" i="1130"/>
  <c r="Z18" i="1130"/>
  <c r="Y18" i="1130"/>
  <c r="J18" i="1130" s="1"/>
  <c r="AA26" i="1130"/>
  <c r="Z26" i="1130"/>
  <c r="Y26" i="1130"/>
  <c r="J26" i="1130" s="1"/>
  <c r="AA26" i="1129"/>
  <c r="Z26" i="1129"/>
  <c r="Y26" i="1129"/>
  <c r="J26" i="1129" s="1"/>
  <c r="AA30" i="1129"/>
  <c r="Z30" i="1129"/>
  <c r="Y30" i="1129"/>
  <c r="J30" i="1129" s="1"/>
  <c r="AA19" i="1129"/>
  <c r="Z19" i="1129"/>
  <c r="Y19" i="1129"/>
  <c r="J19" i="1129" s="1"/>
  <c r="AA36" i="1129"/>
  <c r="Z36" i="1129"/>
  <c r="Y36" i="1129"/>
  <c r="J36" i="1129" s="1"/>
  <c r="AA31" i="1129"/>
  <c r="Z31" i="1129"/>
  <c r="Y31" i="1129"/>
  <c r="J31" i="1129" s="1"/>
  <c r="AA25" i="1129"/>
  <c r="Z25" i="1129"/>
  <c r="Y25" i="1129"/>
  <c r="J25" i="1129" s="1"/>
  <c r="AA20" i="1129"/>
  <c r="Z20" i="1129"/>
  <c r="Y20" i="1129"/>
  <c r="J20" i="1129" s="1"/>
  <c r="AA22" i="1129"/>
  <c r="Z22" i="1129"/>
  <c r="Y22" i="1129"/>
  <c r="J22" i="1129" s="1"/>
  <c r="AA32" i="1129"/>
  <c r="Z32" i="1129"/>
  <c r="Y32" i="1129"/>
  <c r="J32" i="1129" s="1"/>
  <c r="AA18" i="1129"/>
  <c r="Z18" i="1129"/>
  <c r="Y18" i="1129"/>
  <c r="J18" i="1129" s="1"/>
  <c r="AA21" i="1129"/>
  <c r="Z21" i="1129"/>
  <c r="Y21" i="1129"/>
  <c r="J21" i="1129" s="1"/>
  <c r="AA16" i="1129"/>
  <c r="Z16" i="1129"/>
  <c r="Y16" i="1129"/>
  <c r="J16" i="1129" s="1"/>
  <c r="AA9" i="1128"/>
  <c r="Z9" i="1128"/>
  <c r="Y9" i="1128"/>
  <c r="J9" i="1128" s="1"/>
  <c r="AA24" i="1129"/>
  <c r="Z24" i="1129"/>
  <c r="Y24" i="1129"/>
  <c r="J24" i="1129" s="1"/>
  <c r="AA28" i="1129"/>
  <c r="Z28" i="1129"/>
  <c r="Y28" i="1129"/>
  <c r="J28" i="1129" s="1"/>
  <c r="Y17" i="1129"/>
  <c r="J17" i="1129" s="1"/>
  <c r="AA17" i="1129"/>
  <c r="Z17" i="1129"/>
  <c r="AA34" i="1129"/>
  <c r="Z34" i="1129"/>
  <c r="Y34" i="1129"/>
  <c r="J34" i="1129" s="1"/>
  <c r="AA35" i="1129"/>
  <c r="Z35" i="1129"/>
  <c r="Y35" i="1129"/>
  <c r="J35" i="1129" s="1"/>
  <c r="AA14" i="1129"/>
  <c r="Z14" i="1129"/>
  <c r="Y14" i="1129"/>
  <c r="J14" i="1129" s="1"/>
  <c r="AA15" i="1129"/>
  <c r="Z15" i="1129"/>
  <c r="Y15" i="1129"/>
  <c r="J15" i="1129" s="1"/>
  <c r="AA23" i="1129"/>
  <c r="Z23" i="1129"/>
  <c r="Y23" i="1129"/>
  <c r="J23" i="1129" s="1"/>
  <c r="Z12" i="1128"/>
  <c r="Y12" i="1128"/>
  <c r="J12" i="1128" s="1"/>
  <c r="AA12" i="1128"/>
  <c r="AA37" i="1129"/>
  <c r="Z37" i="1129"/>
  <c r="Y37" i="1129"/>
  <c r="J37" i="1129" s="1"/>
  <c r="Z10" i="1128"/>
  <c r="AA10" i="1128"/>
  <c r="Y10" i="1128"/>
  <c r="J10" i="1128" s="1"/>
  <c r="AA27" i="1129"/>
  <c r="Z27" i="1129"/>
  <c r="Y27" i="1129"/>
  <c r="J27" i="1129" s="1"/>
  <c r="AA8" i="1128"/>
  <c r="Z8" i="1128"/>
  <c r="Y8" i="1128"/>
  <c r="J8" i="1128" s="1"/>
  <c r="AA38" i="1129"/>
  <c r="Z38" i="1129"/>
  <c r="Y38" i="1129"/>
  <c r="J38" i="1129" s="1"/>
  <c r="AA12" i="1129"/>
  <c r="Z12" i="1129"/>
  <c r="Y12" i="1129"/>
  <c r="J12" i="1129" s="1"/>
  <c r="AA13" i="1129"/>
  <c r="Z13" i="1129"/>
  <c r="Y13" i="1129"/>
  <c r="J13" i="1129" s="1"/>
  <c r="AA29" i="1129"/>
  <c r="Z29" i="1129"/>
  <c r="Y29" i="1129"/>
  <c r="J29" i="1129" s="1"/>
  <c r="Z11" i="1128"/>
  <c r="AA11" i="1128"/>
  <c r="Y11" i="1128"/>
  <c r="J11" i="1128" s="1"/>
  <c r="Y33" i="1129"/>
  <c r="J33" i="1129" s="1"/>
  <c r="AA33" i="1129"/>
  <c r="Z33" i="1129"/>
  <c r="Z8" i="1126"/>
  <c r="Y8" i="1126"/>
  <c r="J8" i="1126" s="1"/>
  <c r="Y17" i="1128"/>
  <c r="J17" i="1128" s="1"/>
  <c r="AA17" i="1128"/>
  <c r="Z17" i="1128"/>
  <c r="AA16" i="1128"/>
  <c r="Z16" i="1128"/>
  <c r="Y16" i="1128"/>
  <c r="J16" i="1128" s="1"/>
  <c r="AA19" i="1128"/>
  <c r="Z19" i="1128"/>
  <c r="Y19" i="1128"/>
  <c r="J19" i="1128" s="1"/>
  <c r="AA26" i="1128"/>
  <c r="Z26" i="1128"/>
  <c r="Y26" i="1128"/>
  <c r="J26" i="1128" s="1"/>
  <c r="AA36" i="1128"/>
  <c r="Z36" i="1128"/>
  <c r="Y36" i="1128"/>
  <c r="J36" i="1128" s="1"/>
  <c r="AA34" i="1128"/>
  <c r="Z34" i="1128"/>
  <c r="Y34" i="1128"/>
  <c r="J34" i="1128" s="1"/>
  <c r="AA13" i="1127"/>
  <c r="Z13" i="1127"/>
  <c r="Y13" i="1127"/>
  <c r="J13" i="1127" s="1"/>
  <c r="AA8" i="1127"/>
  <c r="Y8" i="1127"/>
  <c r="J8" i="1127" s="1"/>
  <c r="Z8" i="1127"/>
  <c r="AA29" i="1128"/>
  <c r="Z29" i="1128"/>
  <c r="Y29" i="1128"/>
  <c r="J29" i="1128" s="1"/>
  <c r="AA23" i="1128"/>
  <c r="Z23" i="1128"/>
  <c r="Y23" i="1128"/>
  <c r="J23" i="1128" s="1"/>
  <c r="AA20" i="1128"/>
  <c r="Z20" i="1128"/>
  <c r="Y20" i="1128"/>
  <c r="J20" i="1128" s="1"/>
  <c r="AA10" i="1127"/>
  <c r="Y10" i="1127"/>
  <c r="J10" i="1127" s="1"/>
  <c r="Z10" i="1127"/>
  <c r="AA25" i="1128"/>
  <c r="Z25" i="1128"/>
  <c r="Y25" i="1128"/>
  <c r="J25" i="1128" s="1"/>
  <c r="AA32" i="1128"/>
  <c r="Z32" i="1128"/>
  <c r="Y32" i="1128"/>
  <c r="J32" i="1128" s="1"/>
  <c r="AA11" i="1127"/>
  <c r="Z11" i="1127"/>
  <c r="Y11" i="1127"/>
  <c r="J11" i="1127" s="1"/>
  <c r="AA35" i="1128"/>
  <c r="Z35" i="1128"/>
  <c r="Y35" i="1128"/>
  <c r="J35" i="1128" s="1"/>
  <c r="AA13" i="1128"/>
  <c r="Z13" i="1128"/>
  <c r="Y13" i="1128"/>
  <c r="J13" i="1128" s="1"/>
  <c r="Z37" i="1128"/>
  <c r="AA37" i="1128"/>
  <c r="Y37" i="1128"/>
  <c r="J37" i="1128" s="1"/>
  <c r="Y33" i="1128"/>
  <c r="J33" i="1128" s="1"/>
  <c r="AA33" i="1128"/>
  <c r="Z33" i="1128"/>
  <c r="AA12" i="1127"/>
  <c r="Z12" i="1127"/>
  <c r="Y12" i="1127"/>
  <c r="J12" i="1127" s="1"/>
  <c r="AA15" i="1128"/>
  <c r="Z15" i="1128"/>
  <c r="Y15" i="1128"/>
  <c r="J15" i="1128" s="1"/>
  <c r="AA14" i="1128"/>
  <c r="Z14" i="1128"/>
  <c r="Y14" i="1128"/>
  <c r="J14" i="1128" s="1"/>
  <c r="AA24" i="1128"/>
  <c r="Z24" i="1128"/>
  <c r="Y24" i="1128"/>
  <c r="J24" i="1128" s="1"/>
  <c r="AA27" i="1128"/>
  <c r="Z27" i="1128"/>
  <c r="Y27" i="1128"/>
  <c r="J27" i="1128" s="1"/>
  <c r="AA22" i="1128"/>
  <c r="Z22" i="1128"/>
  <c r="Y22" i="1128"/>
  <c r="J22" i="1128" s="1"/>
  <c r="AA28" i="1128"/>
  <c r="Z28" i="1128"/>
  <c r="Y28" i="1128"/>
  <c r="J28" i="1128" s="1"/>
  <c r="AA9" i="1127"/>
  <c r="Z9" i="1127"/>
  <c r="Y9" i="1127"/>
  <c r="J9" i="1127" s="1"/>
  <c r="Z21" i="1128"/>
  <c r="AA21" i="1128"/>
  <c r="Y21" i="1128"/>
  <c r="J21" i="1128" s="1"/>
  <c r="AA38" i="1128"/>
  <c r="Z38" i="1128"/>
  <c r="Y38" i="1128"/>
  <c r="J38" i="1128" s="1"/>
  <c r="AA18" i="1128"/>
  <c r="Z18" i="1128"/>
  <c r="Y18" i="1128"/>
  <c r="J18" i="1128" s="1"/>
  <c r="AA30" i="1128"/>
  <c r="Z30" i="1128"/>
  <c r="Y30" i="1128"/>
  <c r="J30" i="1128" s="1"/>
  <c r="AA31" i="1128"/>
  <c r="Z31" i="1128"/>
  <c r="Y31" i="1128"/>
  <c r="J31" i="1128" s="1"/>
  <c r="AA15" i="1127"/>
  <c r="Z15" i="1127"/>
  <c r="Y15" i="1127"/>
  <c r="J15" i="1127" s="1"/>
  <c r="AA16" i="1127"/>
  <c r="Z16" i="1127"/>
  <c r="Y16" i="1127"/>
  <c r="J16" i="1127" s="1"/>
  <c r="Y33" i="1127"/>
  <c r="J33" i="1127" s="1"/>
  <c r="AA33" i="1127"/>
  <c r="Z33" i="1127"/>
  <c r="Z11" i="1126"/>
  <c r="Y11" i="1126"/>
  <c r="J11" i="1126" s="1"/>
  <c r="AA11" i="1126"/>
  <c r="AA19" i="1127"/>
  <c r="Z19" i="1127"/>
  <c r="Y19" i="1127"/>
  <c r="J19" i="1127" s="1"/>
  <c r="AA23" i="1127"/>
  <c r="Z23" i="1127"/>
  <c r="Y23" i="1127"/>
  <c r="J23" i="1127" s="1"/>
  <c r="AA14" i="1127"/>
  <c r="Z14" i="1127"/>
  <c r="Y14" i="1127"/>
  <c r="J14" i="1127" s="1"/>
  <c r="AA30" i="1127"/>
  <c r="Z30" i="1127"/>
  <c r="Y30" i="1127"/>
  <c r="J30" i="1127" s="1"/>
  <c r="Y10" i="1126"/>
  <c r="J10" i="1126" s="1"/>
  <c r="AA10" i="1126"/>
  <c r="Z10" i="1126"/>
  <c r="AA27" i="1127"/>
  <c r="Z27" i="1127"/>
  <c r="Y27" i="1127"/>
  <c r="J27" i="1127" s="1"/>
  <c r="AA21" i="1127"/>
  <c r="Z21" i="1127"/>
  <c r="Y21" i="1127"/>
  <c r="J21" i="1127" s="1"/>
  <c r="AA18" i="1127"/>
  <c r="Z18" i="1127"/>
  <c r="Y18" i="1127"/>
  <c r="J18" i="1127" s="1"/>
  <c r="AA26" i="1127"/>
  <c r="Z26" i="1127"/>
  <c r="Y26" i="1127"/>
  <c r="J26" i="1127" s="1"/>
  <c r="AA38" i="1127"/>
  <c r="Z38" i="1127"/>
  <c r="Y38" i="1127"/>
  <c r="J38" i="1127" s="1"/>
  <c r="AA13" i="1126"/>
  <c r="Z13" i="1126"/>
  <c r="Y13" i="1126"/>
  <c r="J13" i="1126" s="1"/>
  <c r="AA31" i="1127"/>
  <c r="Z31" i="1127"/>
  <c r="Y31" i="1127"/>
  <c r="J31" i="1127" s="1"/>
  <c r="AA25" i="1127"/>
  <c r="Z25" i="1127"/>
  <c r="Y25" i="1127"/>
  <c r="J25" i="1127" s="1"/>
  <c r="AA34" i="1127"/>
  <c r="Z34" i="1127"/>
  <c r="Y34" i="1127"/>
  <c r="J34" i="1127" s="1"/>
  <c r="AA20" i="1127"/>
  <c r="Z20" i="1127"/>
  <c r="Y20" i="1127"/>
  <c r="J20" i="1127" s="1"/>
  <c r="AA22" i="1127"/>
  <c r="Z22" i="1127"/>
  <c r="Y22" i="1127"/>
  <c r="J22" i="1127" s="1"/>
  <c r="AA24" i="1127"/>
  <c r="Z24" i="1127"/>
  <c r="Y24" i="1127"/>
  <c r="J24" i="1127" s="1"/>
  <c r="AA29" i="1127"/>
  <c r="Z29" i="1127"/>
  <c r="Y29" i="1127"/>
  <c r="J29" i="1127" s="1"/>
  <c r="Y17" i="1127"/>
  <c r="J17" i="1127" s="1"/>
  <c r="AA17" i="1127"/>
  <c r="Z17" i="1127"/>
  <c r="AA28" i="1127"/>
  <c r="Z28" i="1127"/>
  <c r="Y28" i="1127"/>
  <c r="J28" i="1127" s="1"/>
  <c r="AA12" i="1126"/>
  <c r="Z12" i="1126"/>
  <c r="Y12" i="1126"/>
  <c r="J12" i="1126" s="1"/>
  <c r="AA35" i="1127"/>
  <c r="Z35" i="1127"/>
  <c r="Y35" i="1127"/>
  <c r="J35" i="1127" s="1"/>
  <c r="AA32" i="1127"/>
  <c r="Z32" i="1127"/>
  <c r="Y32" i="1127"/>
  <c r="J32" i="1127" s="1"/>
  <c r="AA37" i="1127"/>
  <c r="Z37" i="1127"/>
  <c r="Y37" i="1127"/>
  <c r="J37" i="1127" s="1"/>
  <c r="AA36" i="1127"/>
  <c r="Z36" i="1127"/>
  <c r="Y36" i="1127"/>
  <c r="J36" i="1127" s="1"/>
  <c r="Y13" i="1125"/>
  <c r="J13" i="1125" s="1"/>
  <c r="Z13" i="1125"/>
  <c r="AA19" i="1126"/>
  <c r="Z19" i="1126"/>
  <c r="Y19" i="1126"/>
  <c r="J19" i="1126" s="1"/>
  <c r="AA18" i="1126"/>
  <c r="Z18" i="1126"/>
  <c r="Y18" i="1126"/>
  <c r="J18" i="1126" s="1"/>
  <c r="AA31" i="1126"/>
  <c r="Z31" i="1126"/>
  <c r="Y31" i="1126"/>
  <c r="J31" i="1126" s="1"/>
  <c r="Y17" i="1126"/>
  <c r="J17" i="1126" s="1"/>
  <c r="AA17" i="1126"/>
  <c r="Z17" i="1126"/>
  <c r="AA22" i="1126"/>
  <c r="Z22" i="1126"/>
  <c r="Y22" i="1126"/>
  <c r="J22" i="1126" s="1"/>
  <c r="AA24" i="1126"/>
  <c r="Z24" i="1126"/>
  <c r="Y24" i="1126"/>
  <c r="J24" i="1126" s="1"/>
  <c r="AA11" i="1125"/>
  <c r="Z11" i="1125"/>
  <c r="Y11" i="1125"/>
  <c r="J11" i="1125" s="1"/>
  <c r="AA15" i="1126"/>
  <c r="Z15" i="1126"/>
  <c r="Y15" i="1126"/>
  <c r="J15" i="1126" s="1"/>
  <c r="AA36" i="1126"/>
  <c r="Z36" i="1126"/>
  <c r="Y36" i="1126"/>
  <c r="J36" i="1126" s="1"/>
  <c r="AA21" i="1126"/>
  <c r="Z21" i="1126"/>
  <c r="Y21" i="1126"/>
  <c r="J21" i="1126" s="1"/>
  <c r="Z8" i="1125"/>
  <c r="Y8" i="1125"/>
  <c r="J8" i="1125" s="1"/>
  <c r="AA8" i="1125"/>
  <c r="AA20" i="1126"/>
  <c r="Z20" i="1126"/>
  <c r="Y20" i="1126"/>
  <c r="J20" i="1126" s="1"/>
  <c r="Z37" i="1126"/>
  <c r="AA37" i="1126"/>
  <c r="Y37" i="1126"/>
  <c r="J37" i="1126" s="1"/>
  <c r="AA14" i="1126"/>
  <c r="Z14" i="1126"/>
  <c r="Y14" i="1126"/>
  <c r="J14" i="1126" s="1"/>
  <c r="AA27" i="1126"/>
  <c r="Z27" i="1126"/>
  <c r="Y27" i="1126"/>
  <c r="J27" i="1126" s="1"/>
  <c r="AA28" i="1126"/>
  <c r="Z28" i="1126"/>
  <c r="Y28" i="1126"/>
  <c r="J28" i="1126" s="1"/>
  <c r="AA30" i="1126"/>
  <c r="Z30" i="1126"/>
  <c r="Y30" i="1126"/>
  <c r="J30" i="1126" s="1"/>
  <c r="AA23" i="1126"/>
  <c r="Z23" i="1126"/>
  <c r="Y23" i="1126"/>
  <c r="J23" i="1126" s="1"/>
  <c r="AA25" i="1126"/>
  <c r="Z25" i="1126"/>
  <c r="Y25" i="1126"/>
  <c r="J25" i="1126" s="1"/>
  <c r="Z9" i="1125"/>
  <c r="AA9" i="1125"/>
  <c r="Y9" i="1125"/>
  <c r="J9" i="1125" s="1"/>
  <c r="Y33" i="1126"/>
  <c r="J33" i="1126" s="1"/>
  <c r="AA33" i="1126"/>
  <c r="Z33" i="1126"/>
  <c r="AA35" i="1126"/>
  <c r="Z35" i="1126"/>
  <c r="Y35" i="1126"/>
  <c r="J35" i="1126" s="1"/>
  <c r="Y26" i="1126"/>
  <c r="J26" i="1126" s="1"/>
  <c r="AA26" i="1126"/>
  <c r="Z26" i="1126"/>
  <c r="AA29" i="1126"/>
  <c r="Z29" i="1126"/>
  <c r="Y29" i="1126"/>
  <c r="J29" i="1126" s="1"/>
  <c r="AA16" i="1126"/>
  <c r="Z16" i="1126"/>
  <c r="Y16" i="1126"/>
  <c r="J16" i="1126" s="1"/>
  <c r="AA34" i="1126"/>
  <c r="Z34" i="1126"/>
  <c r="Y34" i="1126"/>
  <c r="J34" i="1126" s="1"/>
  <c r="AA38" i="1126"/>
  <c r="Z38" i="1126"/>
  <c r="Y38" i="1126"/>
  <c r="J38" i="1126" s="1"/>
  <c r="AA32" i="1126"/>
  <c r="Z32" i="1126"/>
  <c r="Y32" i="1126"/>
  <c r="J32" i="1126" s="1"/>
  <c r="AA27" i="1125"/>
  <c r="Z27" i="1125"/>
  <c r="Y27" i="1125"/>
  <c r="J27" i="1125" s="1"/>
  <c r="AA36" i="1125"/>
  <c r="Z36" i="1125"/>
  <c r="Y36" i="1125"/>
  <c r="J36" i="1125" s="1"/>
  <c r="AA20" i="1125"/>
  <c r="Z20" i="1125"/>
  <c r="Y20" i="1125"/>
  <c r="J20" i="1125" s="1"/>
  <c r="Y33" i="1125"/>
  <c r="J33" i="1125" s="1"/>
  <c r="AA33" i="1125"/>
  <c r="Z33" i="1125"/>
  <c r="AA19" i="1125"/>
  <c r="Z19" i="1125"/>
  <c r="Y19" i="1125"/>
  <c r="J19" i="1125" s="1"/>
  <c r="AA8" i="1124"/>
  <c r="Y8" i="1124"/>
  <c r="J8" i="1124" s="1"/>
  <c r="Z8" i="1124"/>
  <c r="AA15" i="1125"/>
  <c r="Z15" i="1125"/>
  <c r="Y15" i="1125"/>
  <c r="J15" i="1125" s="1"/>
  <c r="AA12" i="1125"/>
  <c r="Z12" i="1125"/>
  <c r="Y12" i="1125"/>
  <c r="J12" i="1125" s="1"/>
  <c r="AA25" i="1125"/>
  <c r="Z25" i="1125"/>
  <c r="Y25" i="1125"/>
  <c r="J25" i="1125" s="1"/>
  <c r="AA37" i="1125"/>
  <c r="Z37" i="1125"/>
  <c r="Y37" i="1125"/>
  <c r="J37" i="1125" s="1"/>
  <c r="AA18" i="1125"/>
  <c r="Z18" i="1125"/>
  <c r="Y18" i="1125"/>
  <c r="J18" i="1125" s="1"/>
  <c r="AA13" i="1124"/>
  <c r="Y13" i="1124"/>
  <c r="J13" i="1124" s="1"/>
  <c r="Z13" i="1124"/>
  <c r="AA31" i="1125"/>
  <c r="Z31" i="1125"/>
  <c r="Y31" i="1125"/>
  <c r="J31" i="1125" s="1"/>
  <c r="AA28" i="1125"/>
  <c r="Z28" i="1125"/>
  <c r="Y28" i="1125"/>
  <c r="J28" i="1125" s="1"/>
  <c r="Z11" i="1124"/>
  <c r="Y11" i="1124"/>
  <c r="J11" i="1124" s="1"/>
  <c r="AA11" i="1124"/>
  <c r="AA38" i="1125"/>
  <c r="Z38" i="1125"/>
  <c r="Y38" i="1125"/>
  <c r="J38" i="1125" s="1"/>
  <c r="AA14" i="1125"/>
  <c r="Z14" i="1125"/>
  <c r="Y14" i="1125"/>
  <c r="J14" i="1125" s="1"/>
  <c r="Y12" i="1124"/>
  <c r="J12" i="1124" s="1"/>
  <c r="Z12" i="1124"/>
  <c r="AA12" i="1124"/>
  <c r="Y26" i="1125"/>
  <c r="J26" i="1125" s="1"/>
  <c r="AA26" i="1125"/>
  <c r="Z26" i="1125"/>
  <c r="AA23" i="1125"/>
  <c r="Z23" i="1125"/>
  <c r="Y23" i="1125"/>
  <c r="J23" i="1125" s="1"/>
  <c r="AA21" i="1125"/>
  <c r="Z21" i="1125"/>
  <c r="Y21" i="1125"/>
  <c r="J21" i="1125" s="1"/>
  <c r="Y17" i="1125"/>
  <c r="J17" i="1125" s="1"/>
  <c r="AA17" i="1125"/>
  <c r="Z17" i="1125"/>
  <c r="AA30" i="1125"/>
  <c r="Z30" i="1125"/>
  <c r="Y30" i="1125"/>
  <c r="J30" i="1125" s="1"/>
  <c r="AA24" i="1125"/>
  <c r="Z24" i="1125"/>
  <c r="Y24" i="1125"/>
  <c r="J24" i="1125" s="1"/>
  <c r="AA34" i="1125"/>
  <c r="Z34" i="1125"/>
  <c r="Y34" i="1125"/>
  <c r="J34" i="1125" s="1"/>
  <c r="AA9" i="1124"/>
  <c r="Z9" i="1124"/>
  <c r="Y9" i="1124"/>
  <c r="J9" i="1124" s="1"/>
  <c r="AA29" i="1125"/>
  <c r="Z29" i="1125"/>
  <c r="Y29" i="1125"/>
  <c r="J29" i="1125" s="1"/>
  <c r="AA32" i="1125"/>
  <c r="Z32" i="1125"/>
  <c r="Y32" i="1125"/>
  <c r="J32" i="1125" s="1"/>
  <c r="AA16" i="1125"/>
  <c r="Z16" i="1125"/>
  <c r="Y16" i="1125"/>
  <c r="J16" i="1125" s="1"/>
  <c r="AA35" i="1125"/>
  <c r="Z35" i="1125"/>
  <c r="Y35" i="1125"/>
  <c r="J35" i="1125" s="1"/>
  <c r="AA22" i="1125"/>
  <c r="Z22" i="1125"/>
  <c r="Y22" i="1125"/>
  <c r="J22" i="1125" s="1"/>
  <c r="Y15" i="1124"/>
  <c r="J15" i="1124" s="1"/>
  <c r="Z15" i="1124"/>
  <c r="AA15" i="1124"/>
  <c r="AA16" i="1124"/>
  <c r="Z16" i="1124"/>
  <c r="Y16" i="1124"/>
  <c r="J16" i="1124" s="1"/>
  <c r="AA27" i="1124"/>
  <c r="Z27" i="1124"/>
  <c r="Y27" i="1124"/>
  <c r="J27" i="1124" s="1"/>
  <c r="AA35" i="1124"/>
  <c r="Z35" i="1124"/>
  <c r="Y35" i="1124"/>
  <c r="J35" i="1124" s="1"/>
  <c r="AA29" i="1124"/>
  <c r="Z29" i="1124"/>
  <c r="Y29" i="1124"/>
  <c r="J29" i="1124" s="1"/>
  <c r="AA14" i="1124"/>
  <c r="Z14" i="1124"/>
  <c r="Y14" i="1124"/>
  <c r="J14" i="1124" s="1"/>
  <c r="Z21" i="1124"/>
  <c r="Y21" i="1124"/>
  <c r="J21" i="1124" s="1"/>
  <c r="AA21" i="1124"/>
  <c r="Z24" i="1124"/>
  <c r="AA24" i="1124"/>
  <c r="Y24" i="1124"/>
  <c r="J24" i="1124" s="1"/>
  <c r="Z18" i="1124"/>
  <c r="Y18" i="1124"/>
  <c r="J18" i="1124" s="1"/>
  <c r="AA18" i="1124"/>
  <c r="Z31" i="1124"/>
  <c r="Y31" i="1124"/>
  <c r="J31" i="1124" s="1"/>
  <c r="AA31" i="1124"/>
  <c r="Y17" i="1124"/>
  <c r="J17" i="1124" s="1"/>
  <c r="AA17" i="1124"/>
  <c r="Z17" i="1124"/>
  <c r="Z28" i="1124"/>
  <c r="AA28" i="1124"/>
  <c r="Y28" i="1124"/>
  <c r="J28" i="1124" s="1"/>
  <c r="AA20" i="1124"/>
  <c r="Z20" i="1124"/>
  <c r="Y20" i="1124"/>
  <c r="J20" i="1124" s="1"/>
  <c r="AA19" i="1124"/>
  <c r="Z19" i="1124"/>
  <c r="Y19" i="1124"/>
  <c r="J19" i="1124" s="1"/>
  <c r="AA26" i="1124"/>
  <c r="Z26" i="1124"/>
  <c r="Y26" i="1124"/>
  <c r="J26" i="1124" s="1"/>
  <c r="AA22" i="1124"/>
  <c r="Z22" i="1124"/>
  <c r="Y22" i="1124"/>
  <c r="J22" i="1124" s="1"/>
  <c r="AA34" i="1124"/>
  <c r="Z34" i="1124"/>
  <c r="Y34" i="1124"/>
  <c r="J34" i="1124" s="1"/>
  <c r="AA32" i="1124"/>
  <c r="Z32" i="1124"/>
  <c r="Y32" i="1124"/>
  <c r="J32" i="1124" s="1"/>
  <c r="Y33" i="1124"/>
  <c r="J33" i="1124" s="1"/>
  <c r="Z33" i="1124"/>
  <c r="AA33" i="1124"/>
  <c r="AA36" i="1124"/>
  <c r="Z36" i="1124"/>
  <c r="Y36" i="1124"/>
  <c r="J36" i="1124" s="1"/>
  <c r="AA38" i="1124"/>
  <c r="Z38" i="1124"/>
  <c r="Y38" i="1124"/>
  <c r="J38" i="1124" s="1"/>
  <c r="AA23" i="1124"/>
  <c r="Z23" i="1124"/>
  <c r="Y23" i="1124"/>
  <c r="J23" i="1124" s="1"/>
  <c r="AA25" i="1124"/>
  <c r="Z25" i="1124"/>
  <c r="Y25" i="1124"/>
  <c r="J25" i="1124" s="1"/>
  <c r="AA30" i="1124"/>
  <c r="Z30" i="1124"/>
  <c r="Y30" i="1124"/>
  <c r="J30" i="1124" s="1"/>
  <c r="Y37" i="1124"/>
  <c r="J37" i="1124" s="1"/>
  <c r="Z37" i="1124"/>
  <c r="AA37" i="1124"/>
  <c r="Y18" i="1123"/>
  <c r="J18" i="1123" s="1"/>
  <c r="AA18" i="1123"/>
  <c r="Z18" i="1123"/>
  <c r="AA38" i="1123"/>
  <c r="Z38" i="1123"/>
  <c r="Y38" i="1123"/>
  <c r="J38" i="1123" s="1"/>
  <c r="AA22" i="1123"/>
  <c r="Z22" i="1123"/>
  <c r="Y22" i="1123"/>
  <c r="J22" i="1123" s="1"/>
  <c r="AA23" i="1123"/>
  <c r="Y23" i="1123"/>
  <c r="J23" i="1123" s="1"/>
  <c r="Z23" i="1123"/>
  <c r="AA32" i="1123"/>
  <c r="Z32" i="1123"/>
  <c r="Y32" i="1123"/>
  <c r="J32" i="1123" s="1"/>
  <c r="Z31" i="1123"/>
  <c r="AA31" i="1123"/>
  <c r="Y31" i="1123"/>
  <c r="J31" i="1123" s="1"/>
  <c r="Y33" i="1123"/>
  <c r="J33" i="1123" s="1"/>
  <c r="AA33" i="1123"/>
  <c r="Z33" i="1123"/>
  <c r="AA24" i="1123"/>
  <c r="Z24" i="1123"/>
  <c r="Y24" i="1123"/>
  <c r="J24" i="1123" s="1"/>
  <c r="AA27" i="1123"/>
  <c r="Z27" i="1123"/>
  <c r="Y27" i="1123"/>
  <c r="J27" i="1123" s="1"/>
  <c r="Y26" i="1123"/>
  <c r="J26" i="1123" s="1"/>
  <c r="Z26" i="1123"/>
  <c r="AA26" i="1123"/>
  <c r="AA20" i="1123"/>
  <c r="Y20" i="1123"/>
  <c r="J20" i="1123" s="1"/>
  <c r="Z20" i="1123"/>
  <c r="AA14" i="1123"/>
  <c r="Z14" i="1123"/>
  <c r="Y14" i="1123"/>
  <c r="J14" i="1123" s="1"/>
  <c r="Z29" i="1123"/>
  <c r="Y29" i="1123"/>
  <c r="J29" i="1123" s="1"/>
  <c r="AA29" i="1123"/>
  <c r="Y17" i="1123"/>
  <c r="J17" i="1123" s="1"/>
  <c r="Z17" i="1123"/>
  <c r="AA17" i="1123"/>
  <c r="AA34" i="1123"/>
  <c r="Z34" i="1123"/>
  <c r="Y34" i="1123"/>
  <c r="J34" i="1123" s="1"/>
  <c r="AA15" i="1123"/>
  <c r="Y15" i="1123"/>
  <c r="J15" i="1123" s="1"/>
  <c r="Z15" i="1123"/>
  <c r="Z21" i="1123"/>
  <c r="Y21" i="1123"/>
  <c r="J21" i="1123" s="1"/>
  <c r="AA21" i="1123"/>
  <c r="AA16" i="1123"/>
  <c r="Z16" i="1123"/>
  <c r="Y16" i="1123"/>
  <c r="J16" i="1123" s="1"/>
  <c r="AA35" i="1123"/>
  <c r="Z35" i="1123"/>
  <c r="Y35" i="1123"/>
  <c r="J35" i="1123" s="1"/>
  <c r="AA25" i="1123"/>
  <c r="Z25" i="1123"/>
  <c r="Y25" i="1123"/>
  <c r="J25" i="1123" s="1"/>
  <c r="AA28" i="1123"/>
  <c r="Z28" i="1123"/>
  <c r="Y28" i="1123"/>
  <c r="J28" i="1123" s="1"/>
  <c r="AA36" i="1123"/>
  <c r="Z36" i="1123"/>
  <c r="Y36" i="1123"/>
  <c r="J36" i="1123" s="1"/>
  <c r="AA19" i="1123"/>
  <c r="Z19" i="1123"/>
  <c r="Y19" i="1123"/>
  <c r="J19" i="1123" s="1"/>
  <c r="Z37" i="1123"/>
  <c r="Y37" i="1123"/>
  <c r="J37" i="1123" s="1"/>
  <c r="AA37" i="1123"/>
  <c r="AA30" i="1123"/>
  <c r="Z30" i="1123"/>
  <c r="Y30" i="1123"/>
  <c r="J30" i="1123" s="1"/>
  <c r="J39" i="1134" l="1"/>
  <c r="J39" i="1133"/>
  <c r="J39" i="1132"/>
  <c r="J39" i="1131"/>
  <c r="J39" i="1130"/>
  <c r="J39" i="1129"/>
  <c r="J39" i="1128"/>
  <c r="J39" i="1127"/>
  <c r="J39" i="1126"/>
  <c r="J39" i="1125"/>
  <c r="J39" i="1124"/>
  <c r="X14" i="1123"/>
  <c r="K14" i="1123" s="1"/>
  <c r="J39" i="1123"/>
  <c r="J41" i="1123" s="1"/>
  <c r="J42" i="1123" l="1"/>
  <c r="Q41" i="1123"/>
  <c r="X15" i="1123"/>
  <c r="X7" i="1124" a="1"/>
  <c r="K5" i="1124" a="1"/>
  <c r="X7" i="1124" l="1"/>
  <c r="X8" i="1124" s="1"/>
  <c r="K5" i="1124"/>
  <c r="J40" i="1124" s="1"/>
  <c r="J41" i="1124" s="1"/>
  <c r="K15" i="1123"/>
  <c r="X16" i="1123"/>
  <c r="Q41" i="1124" l="1"/>
  <c r="J42" i="1124"/>
  <c r="K8" i="1124"/>
  <c r="X9" i="1124"/>
  <c r="K16" i="1123"/>
  <c r="X17" i="1123"/>
  <c r="X7" i="1125" a="1"/>
  <c r="K5" i="1125" a="1"/>
  <c r="X7" i="1125" l="1"/>
  <c r="X8" i="1125" s="1"/>
  <c r="K5" i="1125"/>
  <c r="J40" i="1125" s="1"/>
  <c r="J41" i="1125" s="1"/>
  <c r="K9" i="1124"/>
  <c r="X10" i="1124"/>
  <c r="K17" i="1123"/>
  <c r="X18" i="1123"/>
  <c r="J42" i="1125" l="1"/>
  <c r="Q41" i="1125"/>
  <c r="K8" i="1125"/>
  <c r="X9" i="1125"/>
  <c r="K10" i="1124"/>
  <c r="X11" i="1124"/>
  <c r="K18" i="1123"/>
  <c r="X19" i="1123"/>
  <c r="X7" i="1126" a="1"/>
  <c r="K5" i="1126" a="1"/>
  <c r="X7" i="1126" l="1"/>
  <c r="X8" i="1126" s="1"/>
  <c r="K5" i="1126"/>
  <c r="J40" i="1126" s="1"/>
  <c r="J41" i="1126" s="1"/>
  <c r="K9" i="1125"/>
  <c r="X10" i="1125"/>
  <c r="K11" i="1124"/>
  <c r="X12" i="1124"/>
  <c r="K19" i="1123"/>
  <c r="X20" i="1123"/>
  <c r="J42" i="1126" l="1"/>
  <c r="Q41" i="1126"/>
  <c r="K8" i="1126"/>
  <c r="X9" i="1126"/>
  <c r="K10" i="1125"/>
  <c r="X11" i="1125"/>
  <c r="K12" i="1124"/>
  <c r="X13" i="1124"/>
  <c r="K20" i="1123"/>
  <c r="X21" i="1123"/>
  <c r="X7" i="1127" a="1"/>
  <c r="K5" i="1127" a="1"/>
  <c r="X7" i="1127" l="1"/>
  <c r="X8" i="1127" s="1"/>
  <c r="K5" i="1127"/>
  <c r="J40" i="1127" s="1"/>
  <c r="J41" i="1127" s="1"/>
  <c r="K9" i="1126"/>
  <c r="X10" i="1126"/>
  <c r="K11" i="1125"/>
  <c r="X12" i="1125"/>
  <c r="K13" i="1124"/>
  <c r="X14" i="1124"/>
  <c r="K21" i="1123"/>
  <c r="X22" i="1123"/>
  <c r="J42" i="1127" l="1"/>
  <c r="Q41" i="1127"/>
  <c r="K8" i="1127"/>
  <c r="X9" i="1127"/>
  <c r="K10" i="1126"/>
  <c r="X11" i="1126"/>
  <c r="K12" i="1125"/>
  <c r="X13" i="1125"/>
  <c r="K14" i="1124"/>
  <c r="X15" i="1124"/>
  <c r="K22" i="1123"/>
  <c r="X23" i="1123"/>
  <c r="X7" i="1128" a="1"/>
  <c r="K5" i="1128" a="1"/>
  <c r="X7" i="1128" l="1"/>
  <c r="X8" i="1128" s="1"/>
  <c r="K5" i="1128"/>
  <c r="J40" i="1128" s="1"/>
  <c r="J41" i="1128" s="1"/>
  <c r="K9" i="1127"/>
  <c r="X10" i="1127"/>
  <c r="K11" i="1126"/>
  <c r="X12" i="1126"/>
  <c r="K13" i="1125"/>
  <c r="X14" i="1125"/>
  <c r="K15" i="1124"/>
  <c r="X16" i="1124"/>
  <c r="K23" i="1123"/>
  <c r="X24" i="1123"/>
  <c r="J42" i="1128" l="1"/>
  <c r="Q41" i="1128"/>
  <c r="K8" i="1128"/>
  <c r="X9" i="1128"/>
  <c r="K10" i="1127"/>
  <c r="X11" i="1127"/>
  <c r="K12" i="1126"/>
  <c r="X13" i="1126"/>
  <c r="K14" i="1125"/>
  <c r="X15" i="1125"/>
  <c r="K16" i="1124"/>
  <c r="X17" i="1124"/>
  <c r="K24" i="1123"/>
  <c r="X25" i="1123"/>
  <c r="X7" i="1129" a="1"/>
  <c r="K5" i="1129" a="1"/>
  <c r="X7" i="1129" l="1"/>
  <c r="X8" i="1129" s="1"/>
  <c r="K5" i="1129"/>
  <c r="J40" i="1129" s="1"/>
  <c r="J41" i="1129" s="1"/>
  <c r="K9" i="1128"/>
  <c r="X10" i="1128"/>
  <c r="K11" i="1127"/>
  <c r="X12" i="1127"/>
  <c r="K13" i="1126"/>
  <c r="X14" i="1126"/>
  <c r="K15" i="1125"/>
  <c r="X16" i="1125"/>
  <c r="X18" i="1124"/>
  <c r="K17" i="1124"/>
  <c r="K25" i="1123"/>
  <c r="X26" i="1123"/>
  <c r="J42" i="1129" l="1"/>
  <c r="Q41" i="1129"/>
  <c r="K8" i="1129"/>
  <c r="X9" i="1129"/>
  <c r="K10" i="1128"/>
  <c r="X11" i="1128"/>
  <c r="K12" i="1127"/>
  <c r="X13" i="1127"/>
  <c r="K14" i="1126"/>
  <c r="X15" i="1126"/>
  <c r="K16" i="1125"/>
  <c r="X17" i="1125"/>
  <c r="K18" i="1124"/>
  <c r="X19" i="1124"/>
  <c r="K26" i="1123"/>
  <c r="X27" i="1123"/>
  <c r="K5" i="1130" a="1"/>
  <c r="X7" i="1130" a="1"/>
  <c r="X7" i="1130" l="1"/>
  <c r="X8" i="1130" s="1"/>
  <c r="K5" i="1130"/>
  <c r="J40" i="1130" s="1"/>
  <c r="J41" i="1130" s="1"/>
  <c r="K9" i="1129"/>
  <c r="X10" i="1129"/>
  <c r="K11" i="1128"/>
  <c r="X12" i="1128"/>
  <c r="K13" i="1127"/>
  <c r="X14" i="1127"/>
  <c r="K15" i="1126"/>
  <c r="X16" i="1126"/>
  <c r="K17" i="1125"/>
  <c r="X18" i="1125"/>
  <c r="K19" i="1124"/>
  <c r="X20" i="1124"/>
  <c r="K27" i="1123"/>
  <c r="X28" i="1123"/>
  <c r="J42" i="1130" l="1"/>
  <c r="Q41" i="1130"/>
  <c r="K8" i="1130"/>
  <c r="X9" i="1130"/>
  <c r="K10" i="1129"/>
  <c r="X11" i="1129"/>
  <c r="K12" i="1128"/>
  <c r="X13" i="1128"/>
  <c r="K14" i="1127"/>
  <c r="X15" i="1127"/>
  <c r="K16" i="1126"/>
  <c r="X17" i="1126"/>
  <c r="K18" i="1125"/>
  <c r="X19" i="1125"/>
  <c r="K20" i="1124"/>
  <c r="X21" i="1124"/>
  <c r="K28" i="1123"/>
  <c r="X29" i="1123"/>
  <c r="X7" i="1131" a="1"/>
  <c r="K5" i="1131" a="1"/>
  <c r="X7" i="1131" l="1"/>
  <c r="X8" i="1131" s="1"/>
  <c r="K5" i="1131"/>
  <c r="J40" i="1131" s="1"/>
  <c r="J41" i="1131" s="1"/>
  <c r="K9" i="1130"/>
  <c r="X10" i="1130"/>
  <c r="K11" i="1129"/>
  <c r="X12" i="1129"/>
  <c r="K13" i="1128"/>
  <c r="X14" i="1128"/>
  <c r="K15" i="1127"/>
  <c r="X16" i="1127"/>
  <c r="K17" i="1126"/>
  <c r="X18" i="1126"/>
  <c r="K19" i="1125"/>
  <c r="X20" i="1125"/>
  <c r="K21" i="1124"/>
  <c r="X22" i="1124"/>
  <c r="K29" i="1123"/>
  <c r="X30" i="1123"/>
  <c r="J42" i="1131" l="1"/>
  <c r="Q41" i="1131"/>
  <c r="K8" i="1131"/>
  <c r="X9" i="1131"/>
  <c r="K10" i="1130"/>
  <c r="X11" i="1130"/>
  <c r="K12" i="1129"/>
  <c r="X13" i="1129"/>
  <c r="K14" i="1128"/>
  <c r="X15" i="1128"/>
  <c r="K16" i="1127"/>
  <c r="X17" i="1127"/>
  <c r="K18" i="1126"/>
  <c r="X19" i="1126"/>
  <c r="K20" i="1125"/>
  <c r="X21" i="1125"/>
  <c r="K22" i="1124"/>
  <c r="X23" i="1124"/>
  <c r="K30" i="1123"/>
  <c r="X31" i="1123"/>
  <c r="K5" i="1132" a="1"/>
  <c r="X7" i="1132" a="1"/>
  <c r="X7" i="1132" l="1"/>
  <c r="X8" i="1132" s="1"/>
  <c r="K5" i="1132"/>
  <c r="J40" i="1132" s="1"/>
  <c r="J41" i="1132" s="1"/>
  <c r="K9" i="1131"/>
  <c r="X10" i="1131"/>
  <c r="K11" i="1130"/>
  <c r="X12" i="1130"/>
  <c r="K13" i="1129"/>
  <c r="X14" i="1129"/>
  <c r="K15" i="1128"/>
  <c r="X16" i="1128"/>
  <c r="K17" i="1127"/>
  <c r="X18" i="1127"/>
  <c r="K19" i="1126"/>
  <c r="X20" i="1126"/>
  <c r="K21" i="1125"/>
  <c r="X22" i="1125"/>
  <c r="K23" i="1124"/>
  <c r="X24" i="1124"/>
  <c r="K31" i="1123"/>
  <c r="X32" i="1123"/>
  <c r="J42" i="1132" l="1"/>
  <c r="Q41" i="1132"/>
  <c r="K8" i="1132"/>
  <c r="X9" i="1132"/>
  <c r="K10" i="1131"/>
  <c r="X11" i="1131"/>
  <c r="K12" i="1130"/>
  <c r="X13" i="1130"/>
  <c r="K14" i="1129"/>
  <c r="X15" i="1129"/>
  <c r="K16" i="1128"/>
  <c r="X17" i="1128"/>
  <c r="K18" i="1127"/>
  <c r="X19" i="1127"/>
  <c r="K20" i="1126"/>
  <c r="X21" i="1126"/>
  <c r="K22" i="1125"/>
  <c r="X23" i="1125"/>
  <c r="K24" i="1124"/>
  <c r="X25" i="1124"/>
  <c r="K32" i="1123"/>
  <c r="X33" i="1123"/>
  <c r="K5" i="1133" a="1"/>
  <c r="X7" i="1133" a="1"/>
  <c r="X7" i="1133" l="1"/>
  <c r="X8" i="1133" s="1"/>
  <c r="K5" i="1133"/>
  <c r="J40" i="1133" s="1"/>
  <c r="J41" i="1133" s="1"/>
  <c r="K9" i="1132"/>
  <c r="X10" i="1132"/>
  <c r="K11" i="1131"/>
  <c r="X12" i="1131"/>
  <c r="K13" i="1130"/>
  <c r="X14" i="1130"/>
  <c r="K15" i="1129"/>
  <c r="X16" i="1129"/>
  <c r="K17" i="1128"/>
  <c r="X18" i="1128"/>
  <c r="K19" i="1127"/>
  <c r="X20" i="1127"/>
  <c r="K21" i="1126"/>
  <c r="X22" i="1126"/>
  <c r="K23" i="1125"/>
  <c r="X24" i="1125"/>
  <c r="K25" i="1124"/>
  <c r="X26" i="1124"/>
  <c r="K33" i="1123"/>
  <c r="X34" i="1123"/>
  <c r="J42" i="1133" l="1"/>
  <c r="Q41" i="1133"/>
  <c r="K8" i="1133"/>
  <c r="X9" i="1133"/>
  <c r="K10" i="1132"/>
  <c r="X11" i="1132"/>
  <c r="K12" i="1131"/>
  <c r="X13" i="1131"/>
  <c r="K14" i="1130"/>
  <c r="X15" i="1130"/>
  <c r="K16" i="1129"/>
  <c r="X17" i="1129"/>
  <c r="K18" i="1128"/>
  <c r="X19" i="1128"/>
  <c r="K20" i="1127"/>
  <c r="X21" i="1127"/>
  <c r="K22" i="1126"/>
  <c r="X23" i="1126"/>
  <c r="K24" i="1125"/>
  <c r="X25" i="1125"/>
  <c r="K26" i="1124"/>
  <c r="X27" i="1124"/>
  <c r="K34" i="1123"/>
  <c r="X35" i="1123"/>
  <c r="X7" i="1134" a="1"/>
  <c r="K5" i="1134" a="1"/>
  <c r="X7" i="1134" l="1"/>
  <c r="X8" i="1134" s="1"/>
  <c r="K5" i="1134"/>
  <c r="J40" i="1134" s="1"/>
  <c r="J41" i="1134" s="1"/>
  <c r="K9" i="1133"/>
  <c r="X10" i="1133"/>
  <c r="K11" i="1132"/>
  <c r="X12" i="1132"/>
  <c r="K13" i="1131"/>
  <c r="X14" i="1131"/>
  <c r="K15" i="1130"/>
  <c r="X16" i="1130"/>
  <c r="K17" i="1129"/>
  <c r="X18" i="1129"/>
  <c r="K19" i="1128"/>
  <c r="X20" i="1128"/>
  <c r="K21" i="1127"/>
  <c r="X22" i="1127"/>
  <c r="K23" i="1126"/>
  <c r="X24" i="1126"/>
  <c r="K25" i="1125"/>
  <c r="X26" i="1125"/>
  <c r="K27" i="1124"/>
  <c r="X28" i="1124"/>
  <c r="K35" i="1123"/>
  <c r="X36" i="1123"/>
  <c r="J42" i="1134" l="1"/>
  <c r="Q41" i="1134"/>
  <c r="K8" i="1134"/>
  <c r="X9" i="1134"/>
  <c r="K10" i="1133"/>
  <c r="X11" i="1133"/>
  <c r="K12" i="1132"/>
  <c r="X13" i="1132"/>
  <c r="K14" i="1131"/>
  <c r="X15" i="1131"/>
  <c r="K16" i="1130"/>
  <c r="X17" i="1130"/>
  <c r="K18" i="1129"/>
  <c r="X19" i="1129"/>
  <c r="K20" i="1128"/>
  <c r="X21" i="1128"/>
  <c r="K22" i="1127"/>
  <c r="X23" i="1127"/>
  <c r="K24" i="1126"/>
  <c r="X25" i="1126"/>
  <c r="K26" i="1125"/>
  <c r="X27" i="1125"/>
  <c r="K28" i="1124"/>
  <c r="X29" i="1124"/>
  <c r="K36" i="1123"/>
  <c r="X37" i="1123"/>
  <c r="F20" i="2" a="1"/>
  <c r="F20" i="2" l="1"/>
  <c r="K9" i="1134"/>
  <c r="X10" i="1134"/>
  <c r="K11" i="1133"/>
  <c r="X12" i="1133"/>
  <c r="K13" i="1132"/>
  <c r="X14" i="1132"/>
  <c r="K15" i="1131"/>
  <c r="X16" i="1131"/>
  <c r="K17" i="1130"/>
  <c r="X18" i="1130"/>
  <c r="K19" i="1129"/>
  <c r="X20" i="1129"/>
  <c r="K21" i="1128"/>
  <c r="X22" i="1128"/>
  <c r="K23" i="1127"/>
  <c r="X24" i="1127"/>
  <c r="K25" i="1126"/>
  <c r="X26" i="1126"/>
  <c r="K27" i="1125"/>
  <c r="X28" i="1125"/>
  <c r="K29" i="1124"/>
  <c r="X30" i="1124"/>
  <c r="K37" i="1123"/>
  <c r="X38" i="1123"/>
  <c r="K38" i="1123" s="1"/>
  <c r="K10" i="1134" l="1"/>
  <c r="X11" i="1134"/>
  <c r="K12" i="1133"/>
  <c r="X13" i="1133"/>
  <c r="K14" i="1132"/>
  <c r="X15" i="1132"/>
  <c r="K16" i="1131"/>
  <c r="X17" i="1131"/>
  <c r="K18" i="1130"/>
  <c r="X19" i="1130"/>
  <c r="K20" i="1129"/>
  <c r="X21" i="1129"/>
  <c r="K22" i="1128"/>
  <c r="X23" i="1128"/>
  <c r="K24" i="1127"/>
  <c r="X25" i="1127"/>
  <c r="K26" i="1126"/>
  <c r="X27" i="1126"/>
  <c r="K28" i="1125"/>
  <c r="X29" i="1125"/>
  <c r="K30" i="1124"/>
  <c r="X31" i="1124"/>
  <c r="K11" i="1134" l="1"/>
  <c r="X12" i="1134"/>
  <c r="K13" i="1133"/>
  <c r="X14" i="1133"/>
  <c r="K15" i="1132"/>
  <c r="X16" i="1132"/>
  <c r="K17" i="1131"/>
  <c r="X18" i="1131"/>
  <c r="K19" i="1130"/>
  <c r="X20" i="1130"/>
  <c r="K21" i="1129"/>
  <c r="X22" i="1129"/>
  <c r="X24" i="1128"/>
  <c r="K23" i="1128"/>
  <c r="K25" i="1127"/>
  <c r="X26" i="1127"/>
  <c r="K27" i="1126"/>
  <c r="X28" i="1126"/>
  <c r="K29" i="1125"/>
  <c r="X30" i="1125"/>
  <c r="K31" i="1124"/>
  <c r="X32" i="1124"/>
  <c r="K12" i="1134" l="1"/>
  <c r="X13" i="1134"/>
  <c r="K14" i="1133"/>
  <c r="X15" i="1133"/>
  <c r="K16" i="1132"/>
  <c r="X17" i="1132"/>
  <c r="K18" i="1131"/>
  <c r="X19" i="1131"/>
  <c r="K20" i="1130"/>
  <c r="X21" i="1130"/>
  <c r="K22" i="1129"/>
  <c r="X23" i="1129"/>
  <c r="K24" i="1128"/>
  <c r="X25" i="1128"/>
  <c r="K26" i="1127"/>
  <c r="X27" i="1127"/>
  <c r="K28" i="1126"/>
  <c r="X29" i="1126"/>
  <c r="K30" i="1125"/>
  <c r="X31" i="1125"/>
  <c r="K32" i="1124"/>
  <c r="X33" i="1124"/>
  <c r="K13" i="1134" l="1"/>
  <c r="X14" i="1134"/>
  <c r="K15" i="1133"/>
  <c r="X16" i="1133"/>
  <c r="K17" i="1132"/>
  <c r="X18" i="1132"/>
  <c r="K19" i="1131"/>
  <c r="X20" i="1131"/>
  <c r="K21" i="1130"/>
  <c r="X22" i="1130"/>
  <c r="K23" i="1129"/>
  <c r="X24" i="1129"/>
  <c r="K25" i="1128"/>
  <c r="X26" i="1128"/>
  <c r="K27" i="1127"/>
  <c r="X28" i="1127"/>
  <c r="K29" i="1126"/>
  <c r="X30" i="1126"/>
  <c r="K31" i="1125"/>
  <c r="X32" i="1125"/>
  <c r="K33" i="1124"/>
  <c r="X34" i="1124"/>
  <c r="K14" i="1134" l="1"/>
  <c r="X15" i="1134"/>
  <c r="K16" i="1133"/>
  <c r="X17" i="1133"/>
  <c r="K18" i="1132"/>
  <c r="X19" i="1132"/>
  <c r="K20" i="1131"/>
  <c r="X21" i="1131"/>
  <c r="K22" i="1130"/>
  <c r="X23" i="1130"/>
  <c r="X25" i="1129"/>
  <c r="K24" i="1129"/>
  <c r="X27" i="1128"/>
  <c r="K26" i="1128"/>
  <c r="K28" i="1127"/>
  <c r="X29" i="1127"/>
  <c r="K30" i="1126"/>
  <c r="X31" i="1126"/>
  <c r="K32" i="1125"/>
  <c r="X33" i="1125"/>
  <c r="K34" i="1124"/>
  <c r="X35" i="1124"/>
  <c r="K15" i="1134" l="1"/>
  <c r="X16" i="1134"/>
  <c r="K17" i="1133"/>
  <c r="X18" i="1133"/>
  <c r="K19" i="1132"/>
  <c r="X20" i="1132"/>
  <c r="K21" i="1131"/>
  <c r="X22" i="1131"/>
  <c r="K23" i="1130"/>
  <c r="X24" i="1130"/>
  <c r="K25" i="1129"/>
  <c r="X26" i="1129"/>
  <c r="K27" i="1128"/>
  <c r="X28" i="1128"/>
  <c r="K29" i="1127"/>
  <c r="X30" i="1127"/>
  <c r="K31" i="1126"/>
  <c r="X32" i="1126"/>
  <c r="K33" i="1125"/>
  <c r="X34" i="1125"/>
  <c r="K35" i="1124"/>
  <c r="X36" i="1124"/>
  <c r="K16" i="1134" l="1"/>
  <c r="X17" i="1134"/>
  <c r="K18" i="1133"/>
  <c r="X19" i="1133"/>
  <c r="K20" i="1132"/>
  <c r="X21" i="1132"/>
  <c r="K22" i="1131"/>
  <c r="X23" i="1131"/>
  <c r="K24" i="1130"/>
  <c r="X25" i="1130"/>
  <c r="K26" i="1129"/>
  <c r="X27" i="1129"/>
  <c r="K28" i="1128"/>
  <c r="X29" i="1128"/>
  <c r="K30" i="1127"/>
  <c r="X31" i="1127"/>
  <c r="K32" i="1126"/>
  <c r="X33" i="1126"/>
  <c r="K34" i="1125"/>
  <c r="X35" i="1125"/>
  <c r="K36" i="1124"/>
  <c r="X37" i="1124"/>
  <c r="K17" i="1134" l="1"/>
  <c r="X18" i="1134"/>
  <c r="K19" i="1133"/>
  <c r="X20" i="1133"/>
  <c r="K21" i="1132"/>
  <c r="X22" i="1132"/>
  <c r="K23" i="1131"/>
  <c r="X24" i="1131"/>
  <c r="K25" i="1130"/>
  <c r="X26" i="1130"/>
  <c r="K27" i="1129"/>
  <c r="X28" i="1129"/>
  <c r="K29" i="1128"/>
  <c r="X30" i="1128"/>
  <c r="K31" i="1127"/>
  <c r="X32" i="1127"/>
  <c r="K33" i="1126"/>
  <c r="X34" i="1126"/>
  <c r="K35" i="1125"/>
  <c r="X36" i="1125"/>
  <c r="K37" i="1124"/>
  <c r="X38" i="1124"/>
  <c r="K38" i="1124" s="1"/>
  <c r="K18" i="1134" l="1"/>
  <c r="X19" i="1134"/>
  <c r="K20" i="1133"/>
  <c r="X21" i="1133"/>
  <c r="K22" i="1132"/>
  <c r="X23" i="1132"/>
  <c r="K24" i="1131"/>
  <c r="X25" i="1131"/>
  <c r="K26" i="1130"/>
  <c r="X27" i="1130"/>
  <c r="K28" i="1129"/>
  <c r="X29" i="1129"/>
  <c r="K30" i="1128"/>
  <c r="X31" i="1128"/>
  <c r="K32" i="1127"/>
  <c r="X33" i="1127"/>
  <c r="K34" i="1126"/>
  <c r="X35" i="1126"/>
  <c r="K36" i="1125"/>
  <c r="X37" i="1125"/>
  <c r="K19" i="1134" l="1"/>
  <c r="X20" i="1134"/>
  <c r="K21" i="1133"/>
  <c r="X22" i="1133"/>
  <c r="K23" i="1132"/>
  <c r="X24" i="1132"/>
  <c r="K25" i="1131"/>
  <c r="X26" i="1131"/>
  <c r="K27" i="1130"/>
  <c r="X28" i="1130"/>
  <c r="K29" i="1129"/>
  <c r="X30" i="1129"/>
  <c r="K31" i="1128"/>
  <c r="X32" i="1128"/>
  <c r="K33" i="1127"/>
  <c r="X34" i="1127"/>
  <c r="K35" i="1126"/>
  <c r="X36" i="1126"/>
  <c r="K37" i="1125"/>
  <c r="X38" i="1125"/>
  <c r="K38" i="1125" s="1"/>
  <c r="K20" i="1134" l="1"/>
  <c r="X21" i="1134"/>
  <c r="K22" i="1133"/>
  <c r="X23" i="1133"/>
  <c r="K24" i="1132"/>
  <c r="X25" i="1132"/>
  <c r="K26" i="1131"/>
  <c r="X27" i="1131"/>
  <c r="K28" i="1130"/>
  <c r="X29" i="1130"/>
  <c r="K30" i="1129"/>
  <c r="X31" i="1129"/>
  <c r="K32" i="1128"/>
  <c r="X33" i="1128"/>
  <c r="K34" i="1127"/>
  <c r="X35" i="1127"/>
  <c r="K36" i="1126"/>
  <c r="X37" i="1126"/>
  <c r="K21" i="1134" l="1"/>
  <c r="X22" i="1134"/>
  <c r="K23" i="1133"/>
  <c r="X24" i="1133"/>
  <c r="K25" i="1132"/>
  <c r="X26" i="1132"/>
  <c r="K27" i="1131"/>
  <c r="X28" i="1131"/>
  <c r="K29" i="1130"/>
  <c r="X30" i="1130"/>
  <c r="K31" i="1129"/>
  <c r="X32" i="1129"/>
  <c r="K33" i="1128"/>
  <c r="X34" i="1128"/>
  <c r="K35" i="1127"/>
  <c r="X36" i="1127"/>
  <c r="K37" i="1126"/>
  <c r="X38" i="1126"/>
  <c r="K38" i="1126" s="1"/>
  <c r="K22" i="1134" l="1"/>
  <c r="X23" i="1134"/>
  <c r="K24" i="1133"/>
  <c r="X25" i="1133"/>
  <c r="K26" i="1132"/>
  <c r="X27" i="1132"/>
  <c r="K28" i="1131"/>
  <c r="X29" i="1131"/>
  <c r="K30" i="1130"/>
  <c r="X31" i="1130"/>
  <c r="K32" i="1129"/>
  <c r="X33" i="1129"/>
  <c r="K34" i="1128"/>
  <c r="X35" i="1128"/>
  <c r="K36" i="1127"/>
  <c r="X37" i="1127"/>
  <c r="K23" i="1134" l="1"/>
  <c r="X24" i="1134"/>
  <c r="K25" i="1133"/>
  <c r="X26" i="1133"/>
  <c r="K27" i="1132"/>
  <c r="X28" i="1132"/>
  <c r="K29" i="1131"/>
  <c r="X30" i="1131"/>
  <c r="K31" i="1130"/>
  <c r="X32" i="1130"/>
  <c r="K33" i="1129"/>
  <c r="X34" i="1129"/>
  <c r="K35" i="1128"/>
  <c r="X36" i="1128"/>
  <c r="K37" i="1127"/>
  <c r="X38" i="1127"/>
  <c r="K38" i="1127" s="1"/>
  <c r="K24" i="1134" l="1"/>
  <c r="X25" i="1134"/>
  <c r="K26" i="1133"/>
  <c r="X27" i="1133"/>
  <c r="K28" i="1132"/>
  <c r="X29" i="1132"/>
  <c r="X31" i="1131"/>
  <c r="K30" i="1131"/>
  <c r="K32" i="1130"/>
  <c r="X33" i="1130"/>
  <c r="K34" i="1129"/>
  <c r="X35" i="1129"/>
  <c r="K36" i="1128"/>
  <c r="X37" i="1128"/>
  <c r="K25" i="1134" l="1"/>
  <c r="X26" i="1134"/>
  <c r="K27" i="1133"/>
  <c r="X28" i="1133"/>
  <c r="K29" i="1132"/>
  <c r="X30" i="1132"/>
  <c r="K31" i="1131"/>
  <c r="X32" i="1131"/>
  <c r="K33" i="1130"/>
  <c r="X34" i="1130"/>
  <c r="K35" i="1129"/>
  <c r="X36" i="1129"/>
  <c r="K37" i="1128"/>
  <c r="X38" i="1128"/>
  <c r="K38" i="1128" s="1"/>
  <c r="K26" i="1134" l="1"/>
  <c r="X27" i="1134"/>
  <c r="K28" i="1133"/>
  <c r="X29" i="1133"/>
  <c r="K30" i="1132"/>
  <c r="X31" i="1132"/>
  <c r="K32" i="1131"/>
  <c r="X33" i="1131"/>
  <c r="K34" i="1130"/>
  <c r="X35" i="1130"/>
  <c r="K36" i="1129"/>
  <c r="X37" i="1129"/>
  <c r="K27" i="1134" l="1"/>
  <c r="X28" i="1134"/>
  <c r="K29" i="1133"/>
  <c r="X30" i="1133"/>
  <c r="K31" i="1132"/>
  <c r="X32" i="1132"/>
  <c r="K33" i="1131"/>
  <c r="X34" i="1131"/>
  <c r="K35" i="1130"/>
  <c r="X36" i="1130"/>
  <c r="K37" i="1129"/>
  <c r="X38" i="1129"/>
  <c r="K38" i="1129" s="1"/>
  <c r="K28" i="1134" l="1"/>
  <c r="X29" i="1134"/>
  <c r="K30" i="1133"/>
  <c r="X31" i="1133"/>
  <c r="K32" i="1132"/>
  <c r="X33" i="1132"/>
  <c r="K34" i="1131"/>
  <c r="X35" i="1131"/>
  <c r="K36" i="1130"/>
  <c r="X37" i="1130"/>
  <c r="K29" i="1134" l="1"/>
  <c r="X30" i="1134"/>
  <c r="K31" i="1133"/>
  <c r="X32" i="1133"/>
  <c r="K33" i="1132"/>
  <c r="X34" i="1132"/>
  <c r="K35" i="1131"/>
  <c r="X36" i="1131"/>
  <c r="K37" i="1130"/>
  <c r="X38" i="1130"/>
  <c r="K38" i="1130" s="1"/>
  <c r="K30" i="1134" l="1"/>
  <c r="X31" i="1134"/>
  <c r="K32" i="1133"/>
  <c r="X33" i="1133"/>
  <c r="K34" i="1132"/>
  <c r="X35" i="1132"/>
  <c r="K36" i="1131"/>
  <c r="X37" i="1131"/>
  <c r="K31" i="1134" l="1"/>
  <c r="X32" i="1134"/>
  <c r="K33" i="1133"/>
  <c r="X34" i="1133"/>
  <c r="K35" i="1132"/>
  <c r="X36" i="1132"/>
  <c r="K37" i="1131"/>
  <c r="X38" i="1131"/>
  <c r="K38" i="1131" s="1"/>
  <c r="K32" i="1134" l="1"/>
  <c r="X33" i="1134"/>
  <c r="K34" i="1133"/>
  <c r="X35" i="1133"/>
  <c r="K36" i="1132"/>
  <c r="X37" i="1132"/>
  <c r="K33" i="1134" l="1"/>
  <c r="X34" i="1134"/>
  <c r="K35" i="1133"/>
  <c r="X36" i="1133"/>
  <c r="K37" i="1132"/>
  <c r="X38" i="1132"/>
  <c r="K38" i="1132" s="1"/>
  <c r="K34" i="1134" l="1"/>
  <c r="X35" i="1134"/>
  <c r="K36" i="1133"/>
  <c r="X37" i="1133"/>
  <c r="K35" i="1134" l="1"/>
  <c r="X36" i="1134"/>
  <c r="K37" i="1133"/>
  <c r="X38" i="1133"/>
  <c r="K38" i="1133" s="1"/>
  <c r="K36" i="1134" l="1"/>
  <c r="X37" i="1134"/>
  <c r="K37" i="1134" l="1"/>
  <c r="X38" i="1134"/>
  <c r="K38" i="113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<sst xmlns="http://schemas.openxmlformats.org/spreadsheetml/2006/main" count="1101" uniqueCount="244">
  <si>
    <t>Soll</t>
  </si>
  <si>
    <t>Von</t>
  </si>
  <si>
    <t>Bis</t>
  </si>
  <si>
    <t>Plus</t>
  </si>
  <si>
    <t>Minus</t>
  </si>
  <si>
    <t>WT</t>
  </si>
  <si>
    <t>Jahr</t>
  </si>
  <si>
    <t>Mo</t>
  </si>
  <si>
    <t>Di</t>
  </si>
  <si>
    <t>Mi</t>
  </si>
  <si>
    <t>Do</t>
  </si>
  <si>
    <t>Fr</t>
  </si>
  <si>
    <t>Wochentage</t>
  </si>
  <si>
    <t>Hintergrundberechnungen</t>
  </si>
  <si>
    <t>OS</t>
  </si>
  <si>
    <t>Neujahrstag</t>
  </si>
  <si>
    <t>Ostermontag</t>
  </si>
  <si>
    <t>Staatsfeiertag</t>
  </si>
  <si>
    <t>Pfingstmontag</t>
  </si>
  <si>
    <t>Fronleichnam</t>
  </si>
  <si>
    <t>Nationalfeiertag</t>
  </si>
  <si>
    <t>Allerheiligen</t>
  </si>
  <si>
    <t>Christtag</t>
  </si>
  <si>
    <t>Stefanitag</t>
  </si>
  <si>
    <t>Datum</t>
  </si>
  <si>
    <t>Feiertagsberechnung</t>
  </si>
  <si>
    <t>Hl. drei Könige</t>
  </si>
  <si>
    <t>Feiertage</t>
  </si>
  <si>
    <t>Frei</t>
  </si>
  <si>
    <t>Valentinstag</t>
  </si>
  <si>
    <t>Palmsonntag</t>
  </si>
  <si>
    <t>Karfreitag</t>
  </si>
  <si>
    <t>Muttertag</t>
  </si>
  <si>
    <t>Pfingsten</t>
  </si>
  <si>
    <t>Vatertag</t>
  </si>
  <si>
    <t>Allerseelen</t>
  </si>
  <si>
    <t>St. Leopold</t>
  </si>
  <si>
    <t>St. Nikolaus</t>
  </si>
  <si>
    <t>1. Advent</t>
  </si>
  <si>
    <t>3. Advent</t>
  </si>
  <si>
    <t>2. Advent</t>
  </si>
  <si>
    <t>4. Advent</t>
  </si>
  <si>
    <t>Silvester</t>
  </si>
  <si>
    <t>Nichtfreie Feiertage</t>
  </si>
  <si>
    <t>Freie Feiertage</t>
  </si>
  <si>
    <t>Hl. Abend</t>
  </si>
  <si>
    <t>U</t>
  </si>
  <si>
    <t>Z</t>
  </si>
  <si>
    <t>K</t>
  </si>
  <si>
    <t xml:space="preserve">Mitarbeiter: </t>
  </si>
  <si>
    <t xml:space="preserve"> Datum</t>
  </si>
  <si>
    <t xml:space="preserve">Vorgesetzer: </t>
  </si>
  <si>
    <t xml:space="preserve">Jahr: </t>
  </si>
  <si>
    <t>Abwesenheiten</t>
  </si>
  <si>
    <t>Urlaub</t>
  </si>
  <si>
    <t>Zeitausgleich</t>
  </si>
  <si>
    <t>Krank</t>
  </si>
  <si>
    <t>Freie Tage</t>
  </si>
  <si>
    <t>Urlaubstage</t>
  </si>
  <si>
    <t>ZA-Tage</t>
  </si>
  <si>
    <t>Zeitmodell:</t>
  </si>
  <si>
    <t>Monat</t>
  </si>
  <si>
    <t>Arbeitstage</t>
  </si>
  <si>
    <t>Zeiteingabe</t>
  </si>
  <si>
    <t>Soll-Std.</t>
  </si>
  <si>
    <t>Std.</t>
  </si>
  <si>
    <t>Std.-Soll = 0</t>
  </si>
  <si>
    <t>Std.-Soll &gt; 0</t>
  </si>
  <si>
    <t>Std.-Soll &lt; 0</t>
  </si>
  <si>
    <t>Eingabebeprüfungen</t>
  </si>
  <si>
    <t>Aschermittwoch</t>
  </si>
  <si>
    <t>Gründonnerstag</t>
  </si>
  <si>
    <t>Christi Himmelfahrt</t>
  </si>
  <si>
    <t>Maria Himmelfahrt</t>
  </si>
  <si>
    <t>Maria Empfängnis</t>
  </si>
  <si>
    <t>Ostersonntag</t>
  </si>
  <si>
    <t>Spalte</t>
  </si>
  <si>
    <t>Spaltenname</t>
  </si>
  <si>
    <t>GAZ-Zuordnung</t>
  </si>
  <si>
    <t xml:space="preserve">Wochenarbeitszeit: </t>
  </si>
  <si>
    <t>Allgemein</t>
  </si>
  <si>
    <t xml:space="preserve">Arbeitszeitsaldo: </t>
  </si>
  <si>
    <t>&lt; Vor- und Nachname 
&lt; des Mitarbeiters</t>
  </si>
  <si>
    <t>&lt; Vor- und Nachname 
&lt; des Vorgesetzten</t>
  </si>
  <si>
    <t>Frei/
nicht Frei</t>
  </si>
  <si>
    <t>FF</t>
  </si>
  <si>
    <t>Ü-AT</t>
  </si>
  <si>
    <t>ÜA-Tage</t>
  </si>
  <si>
    <t>Tagesinformation</t>
  </si>
  <si>
    <t>GAZ-Tabellenabbildung</t>
  </si>
  <si>
    <t>UZK-Eing.
erlaubt</t>
  </si>
  <si>
    <t>Monat OK</t>
  </si>
  <si>
    <t>Abwesenh.</t>
  </si>
  <si>
    <t>Normalstd.
eingegeben</t>
  </si>
  <si>
    <t>Normalst. ein erlaubt</t>
  </si>
  <si>
    <t>Normal VON richtig</t>
  </si>
  <si>
    <t>Normal BIS richtig</t>
  </si>
  <si>
    <t>Normal VON möglich OG</t>
  </si>
  <si>
    <t>Normal VON möglich UG</t>
  </si>
  <si>
    <t>Normal BIS möglich OG</t>
  </si>
  <si>
    <t>Normal BIS möglich UG</t>
  </si>
  <si>
    <t>Stundengrenzen</t>
  </si>
  <si>
    <t>NormalOG</t>
  </si>
  <si>
    <t>NormalUG</t>
  </si>
  <si>
    <t>Vorgesetzter:</t>
  </si>
  <si>
    <t xml:space="preserve"> Vormonat Std.Saldo &gt; </t>
  </si>
  <si>
    <t xml:space="preserve"> Gesamt Std. Saldo &gt; </t>
  </si>
  <si>
    <t>Wochentag</t>
  </si>
  <si>
    <t>Arbeitszeit</t>
  </si>
  <si>
    <t>Normal VON
15min</t>
  </si>
  <si>
    <t>Normal BIS
15min</t>
  </si>
  <si>
    <t>Saldo</t>
  </si>
  <si>
    <t>akuell</t>
  </si>
  <si>
    <t>Dienstplan</t>
  </si>
  <si>
    <t>Normalstunden</t>
  </si>
  <si>
    <t xml:space="preserve"> Stunden 1:1</t>
  </si>
  <si>
    <t>Normal-</t>
  </si>
  <si>
    <t xml:space="preserve"> Feiertage
 Wochenende
 Urlaub, ZA, Krank</t>
  </si>
  <si>
    <t>Übertrag</t>
  </si>
  <si>
    <t xml:space="preserve">Arbeitsstunden-Übertrag Vorjahr: </t>
  </si>
  <si>
    <t>NAZ-Definiton Standard</t>
  </si>
  <si>
    <t>NAZVon</t>
  </si>
  <si>
    <t>KZVon</t>
  </si>
  <si>
    <t>KZBis</t>
  </si>
  <si>
    <t>NAZBis</t>
  </si>
  <si>
    <t>NormalOGDez</t>
  </si>
  <si>
    <t>NormalUGDez</t>
  </si>
  <si>
    <t>Jänner</t>
  </si>
  <si>
    <t>Februar</t>
  </si>
  <si>
    <t>März</t>
  </si>
  <si>
    <t>Nr.</t>
  </si>
  <si>
    <t>Name</t>
  </si>
  <si>
    <t>April</t>
  </si>
  <si>
    <t>Mai</t>
  </si>
  <si>
    <t>Juni</t>
  </si>
  <si>
    <t>Juli</t>
  </si>
  <si>
    <t>August</t>
  </si>
  <si>
    <t>September</t>
  </si>
  <si>
    <t>Oktober</t>
  </si>
  <si>
    <t>Dezember</t>
  </si>
  <si>
    <t>Monats-Setup</t>
  </si>
  <si>
    <t>November</t>
  </si>
  <si>
    <t>Saldo aktuell</t>
  </si>
  <si>
    <t>UZK-Eing.
gültig</t>
  </si>
  <si>
    <t>ZK</t>
  </si>
  <si>
    <t>ZA-Kernzeit</t>
  </si>
  <si>
    <t xml:space="preserve"> Übertrag Std. Saldo &gt; </t>
  </si>
  <si>
    <t>Gültigkeit ausbezahlt</t>
  </si>
  <si>
    <t>Übertrag Adresse</t>
  </si>
  <si>
    <t>Stunden-Saldo Grenzen</t>
  </si>
  <si>
    <t>&lt; Hier den Arbeitsstunden-Übertrag des Vorjahres (max. 24,00 Std.) eingeben</t>
  </si>
  <si>
    <t>Jahressaldo</t>
  </si>
  <si>
    <t>&lt; aktueller Stand des Arbeiszeitstunden-Saldos
&lt; dieser Wert wird &lt; oder = -8 Std. und &gt; oder = 24 Std. Rot hinterlegt</t>
  </si>
  <si>
    <t>Kernzeit%</t>
  </si>
  <si>
    <t>NAZ gültig</t>
  </si>
  <si>
    <t>Gültigkeit Jahr und Übertrag</t>
  </si>
  <si>
    <t>Status Blatteingabe</t>
  </si>
  <si>
    <t>Vorgänger Übertrag</t>
  </si>
  <si>
    <t>Vorgänger Blatteingabe</t>
  </si>
  <si>
    <t>Blatteintrag Adresse</t>
  </si>
  <si>
    <t>Übertrags Adresse Blatteingabe</t>
  </si>
  <si>
    <t>Status Zeilen Eingabe</t>
  </si>
  <si>
    <t>Umrechnung auf 25-Minutenwerte</t>
  </si>
  <si>
    <t>Abzugswerte</t>
  </si>
  <si>
    <t>KZ% von NAZ</t>
  </si>
  <si>
    <t>NAZ25</t>
  </si>
  <si>
    <t>KernZeit25</t>
  </si>
  <si>
    <t>(NAZ-KZ)/2</t>
  </si>
  <si>
    <t>NAZ-Von25</t>
  </si>
  <si>
    <t>Kern-Von25</t>
  </si>
  <si>
    <t>Kern-Bis25</t>
  </si>
  <si>
    <t>NAZ-Bis25</t>
  </si>
  <si>
    <t>Text bei Vollzeit</t>
  </si>
  <si>
    <t>Text bei Teilzeit</t>
  </si>
  <si>
    <t>KZOK</t>
  </si>
  <si>
    <t>WAZOK</t>
  </si>
  <si>
    <t>WAZVZOK</t>
  </si>
  <si>
    <t>WAZTZOK</t>
  </si>
  <si>
    <t>&lt; Arbeitszeit pro Woche berechnet aus der Normalzeiteingabe von Mo.-Fr.</t>
  </si>
  <si>
    <t>Statustext</t>
  </si>
  <si>
    <t>FehlerMldg</t>
  </si>
  <si>
    <t xml:space="preserve">Eingabestatus: </t>
  </si>
  <si>
    <t>KonfigOK</t>
  </si>
  <si>
    <t>Tages
Einträge</t>
  </si>
  <si>
    <t>Adresse
Tages Einträge</t>
  </si>
  <si>
    <t>Vorname Nachname</t>
  </si>
  <si>
    <t>Text bei VZ Gesperrt</t>
  </si>
  <si>
    <t>Text bei TZ Gesperrt</t>
  </si>
  <si>
    <t>Momentan ist der Vollzeitmodus aktiviert. 
Der Zeitmodus kann nicht verändert werden, da in 
den Monatsblättern 
Einträge vorhanden sind.</t>
  </si>
  <si>
    <t>Momentan ist der Teilzeitmodus aktiviert. 
Der Zeitmodus kann nicht verändert werden, da in 
den Monatsblättern 
Einträge vorhanden sind.</t>
  </si>
  <si>
    <t>75%NAZ</t>
  </si>
  <si>
    <t>KZSR</t>
  </si>
  <si>
    <t>KZSL</t>
  </si>
  <si>
    <t>KZShift-Status</t>
  </si>
  <si>
    <t>KZSL-Tabelle</t>
  </si>
  <si>
    <t>Nummer</t>
  </si>
  <si>
    <t>KZSL-Adr</t>
  </si>
  <si>
    <t>KZSR-Adr</t>
  </si>
  <si>
    <t>KZSZeile</t>
  </si>
  <si>
    <t>Offset Toleranz</t>
  </si>
  <si>
    <t>Offset 
KZ-Beginn</t>
  </si>
  <si>
    <t>Offset NAZ-Änderung</t>
  </si>
  <si>
    <t>Offset Teilzeit Standard</t>
  </si>
  <si>
    <t>MacroTest</t>
  </si>
  <si>
    <t>AktivesSheet</t>
  </si>
  <si>
    <t>TAZ</t>
  </si>
  <si>
    <t>Tages Arbeitszeit</t>
  </si>
  <si>
    <t>KernzeitText bei TZ</t>
  </si>
  <si>
    <t xml:space="preserve">  Achtung: Die Kernzeit ist im Vollzeitmodus vorgegeben und kann hier nicht verändert werden.</t>
  </si>
  <si>
    <t>KernzeitText bei VZ</t>
  </si>
  <si>
    <t>&lt; Hier das Jahr eingeben (Achtung: Bei dieser Eingabe werden alle Monatsblätter neu erstellt und
&lt; alle Ihre Eingaben in den Monatsblättern werden unwiderruflich gelöscht.)</t>
  </si>
  <si>
    <t>Konfig</t>
  </si>
  <si>
    <t>Momentan ist der Vollzeitmodus aktiviert. Klicken Sie mit der linken Maustaste auf die Schaltfläche darunter für Teilzeitmodus</t>
  </si>
  <si>
    <t>Momentan ist der Teilzeitmodus aktiviert. Klicken Sie mit der linken Maustaste auf die Schaltfläche darunter für Vollzeitmodus</t>
  </si>
  <si>
    <t>Normal AZ Von</t>
  </si>
  <si>
    <t>Normal AZ Bis</t>
  </si>
  <si>
    <t>TagOG</t>
  </si>
  <si>
    <t>TagUG</t>
  </si>
  <si>
    <t xml:space="preserve"> Die Kernzeit berechnet sich im Teilzeitmodus automatisch. Mit den Schaltflächen "15min" darf
 die Kernzeit für jeden Tag in 15min-Schritten innerhalb der Normalarbeitszeit verschoben werden.</t>
  </si>
  <si>
    <t>Mittags Pause</t>
  </si>
  <si>
    <t>TAZ-MP</t>
  </si>
  <si>
    <t>Tages-AZ minus MP</t>
  </si>
  <si>
    <t>MP</t>
  </si>
  <si>
    <t>GAZ Wochentage, I_GAZWT</t>
  </si>
  <si>
    <t>GAZ Normalarbeitszeit Von, I_GAZNAZVon</t>
  </si>
  <si>
    <t>GAZ Mittagspause, I_GAZMP</t>
  </si>
  <si>
    <t>GAZ Normalarbeitszeit Bis, I_GAZNAZBis</t>
  </si>
  <si>
    <t>GAZ Normalarbeitszeitstunden, I_GAZNAZ</t>
  </si>
  <si>
    <t>GAZ NAZMP, I_GAZNAZMP</t>
  </si>
  <si>
    <r>
      <t xml:space="preserve">[U]rlaub
[Z]A
</t>
    </r>
    <r>
      <rPr>
        <b/>
        <sz val="8"/>
        <color indexed="10"/>
        <rFont val="Arial"/>
        <family val="2"/>
      </rPr>
      <t>[K]rank</t>
    </r>
  </si>
  <si>
    <t xml:space="preserve">Anmerkungen </t>
  </si>
  <si>
    <t>Dezember!$S$3</t>
  </si>
  <si>
    <t>Jänner!$S$2</t>
  </si>
  <si>
    <t>eing. MP mitrechnen</t>
  </si>
  <si>
    <r>
      <t>Achtung Mittagspause:</t>
    </r>
    <r>
      <rPr>
        <sz val="10"/>
        <color indexed="63"/>
        <rFont val="Arial"/>
        <family val="2"/>
      </rPr>
      <t xml:space="preserve"> Ab sechs Stunden Arbeitszeit, muß eine </t>
    </r>
    <r>
      <rPr>
        <b/>
        <sz val="10"/>
        <color indexed="63"/>
        <rFont val="Arial"/>
        <family val="2"/>
      </rPr>
      <t>Mittagspause</t>
    </r>
    <r>
      <rPr>
        <sz val="10"/>
        <color indexed="63"/>
        <rFont val="Arial"/>
        <family val="2"/>
      </rPr>
      <t xml:space="preserve"> von mindestens </t>
    </r>
    <r>
      <rPr>
        <b/>
        <sz val="10"/>
        <color indexed="63"/>
        <rFont val="Arial"/>
        <family val="2"/>
      </rPr>
      <t>30 min</t>
    </r>
    <r>
      <rPr>
        <sz val="10"/>
        <color indexed="63"/>
        <rFont val="Arial"/>
        <family val="2"/>
      </rPr>
      <t xml:space="preserve"> konsumiert werden. Wenn Ihr </t>
    </r>
    <r>
      <rPr>
        <b/>
        <sz val="10"/>
        <color indexed="63"/>
        <rFont val="Arial"/>
        <family val="2"/>
      </rPr>
      <t>Arbeitsvertrag</t>
    </r>
    <r>
      <rPr>
        <sz val="10"/>
        <color indexed="63"/>
        <rFont val="Arial"/>
        <family val="2"/>
      </rPr>
      <t xml:space="preserve"> keine </t>
    </r>
    <r>
      <rPr>
        <b/>
        <sz val="10"/>
        <color indexed="63"/>
        <rFont val="Arial"/>
        <family val="2"/>
      </rPr>
      <t>bezahlte Mittagspause</t>
    </r>
    <r>
      <rPr>
        <sz val="10"/>
        <color indexed="63"/>
        <rFont val="Arial"/>
        <family val="2"/>
      </rPr>
      <t xml:space="preserve"> beinhaltet, so tragen Sie bitte für </t>
    </r>
    <r>
      <rPr>
        <b/>
        <sz val="10"/>
        <color indexed="63"/>
        <rFont val="Arial"/>
        <family val="2"/>
      </rPr>
      <t>jeden Tag</t>
    </r>
    <r>
      <rPr>
        <sz val="10"/>
        <color indexed="63"/>
        <rFont val="Arial"/>
        <family val="2"/>
      </rPr>
      <t xml:space="preserve"> eine </t>
    </r>
    <r>
      <rPr>
        <b/>
        <sz val="10"/>
        <color indexed="63"/>
        <rFont val="Arial"/>
        <family val="2"/>
      </rPr>
      <t>Mittagspause</t>
    </r>
    <r>
      <rPr>
        <sz val="10"/>
        <color indexed="63"/>
        <rFont val="Arial"/>
        <family val="2"/>
      </rPr>
      <t xml:space="preserve"> von mindestens </t>
    </r>
    <r>
      <rPr>
        <b/>
        <sz val="10"/>
        <color indexed="63"/>
        <rFont val="Arial"/>
        <family val="2"/>
      </rPr>
      <t>30min</t>
    </r>
    <r>
      <rPr>
        <sz val="10"/>
        <color indexed="63"/>
        <rFont val="Arial"/>
        <family val="2"/>
      </rPr>
      <t xml:space="preserve"> ein, auch wenn Sie Ihre </t>
    </r>
    <r>
      <rPr>
        <b/>
        <sz val="10"/>
        <color indexed="63"/>
        <rFont val="Arial"/>
        <family val="2"/>
      </rPr>
      <t>Normalarbeitszeit</t>
    </r>
    <r>
      <rPr>
        <sz val="10"/>
        <color indexed="63"/>
        <rFont val="Arial"/>
        <family val="2"/>
      </rPr>
      <t xml:space="preserve"> an diesem Tag mit weniger als </t>
    </r>
    <r>
      <rPr>
        <b/>
        <sz val="10"/>
        <color indexed="63"/>
        <rFont val="Arial"/>
        <family val="2"/>
      </rPr>
      <t>6 Stunden</t>
    </r>
    <r>
      <rPr>
        <sz val="10"/>
        <color indexed="63"/>
        <rFont val="Arial"/>
        <family val="2"/>
      </rPr>
      <t xml:space="preserve"> definieren. In den Monatsblättern wird, dann je nach den wirklichen Arbeitszeiten die hier definierte Mittagspause ab 6 Stunden realer Arbeitszeit berücksichtigt.</t>
    </r>
  </si>
  <si>
    <t>Osterdienstag</t>
  </si>
  <si>
    <t>Sa</t>
  </si>
  <si>
    <t>So</t>
  </si>
  <si>
    <t xml:space="preserve"> Beschreibung der Eingabe- und Berechnungsfelder</t>
  </si>
  <si>
    <t xml:space="preserve"> BOKU-Zeiterfassung für Wissenschaftliches Personal</t>
  </si>
  <si>
    <t>xxxxx</t>
  </si>
  <si>
    <t>ORGEH:</t>
  </si>
  <si>
    <r>
      <t xml:space="preserve">&lt; Hier die </t>
    </r>
    <r>
      <rPr>
        <b/>
        <sz val="10"/>
        <color rgb="FF424242"/>
        <rFont val="Arial"/>
        <family val="2"/>
      </rPr>
      <t>Organisationseinheit</t>
    </r>
    <r>
      <rPr>
        <sz val="10"/>
        <color indexed="63"/>
        <rFont val="Arial"/>
        <family val="2"/>
      </rPr>
      <t xml:space="preserve"> eingeben</t>
    </r>
  </si>
  <si>
    <t>Vollzeit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</si>
</sst>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yyyy\-mm\-dd"/>
    <numFmt numFmtId="165" formatCode="[h]:mm"/>
    <numFmt numFmtId="166" formatCode="ddd"/>
    <numFmt numFmtId="167" formatCode="dd/mm/yyyy;@"/>
    <numFmt numFmtId="168" formatCode="0.0000000000000000"/>
    <numFmt numFmtId="169" formatCode="[hh]:mm"/>
    <numFmt numFmtId="170" formatCode="0.00_ ;[Red]\-0.00\ "/>
    <numFmt numFmtId="171" formatCode="0.00000000000000000_ ;[Red]\-0.00000000000000000\ "/>
  </numFmts>
  <fonts count="59" x14ac:knownFonts="1">
    <font>
      <sz val="10"/>
      <name val="MS Sans Serif"/>
    </font>
    <font>
      <b/>
      <sz val="10"/>
      <name val="MS Sans Serif"/>
    </font>
    <font>
      <sz val="10"/>
      <name val="MS Sans Serif"/>
      <family val="2"/>
    </font>
    <font>
      <sz val="10"/>
      <color indexed="16"/>
      <name val="Arial"/>
      <family val="2"/>
    </font>
    <font>
      <sz val="8"/>
      <color indexed="16"/>
      <name val="Arial"/>
      <family val="2"/>
    </font>
    <font>
      <sz val="12"/>
      <color indexed="16"/>
      <name val="Arial"/>
      <family val="2"/>
    </font>
    <font>
      <b/>
      <sz val="8"/>
      <color indexed="16"/>
      <name val="Arial"/>
      <family val="2"/>
    </font>
    <font>
      <b/>
      <sz val="12"/>
      <color indexed="8"/>
      <name val="Arial"/>
      <family val="2"/>
    </font>
    <font>
      <sz val="10"/>
      <color indexed="8"/>
      <name val="Arial"/>
      <family val="2"/>
    </font>
    <font>
      <sz val="8"/>
      <color indexed="8"/>
      <name val="Arial"/>
      <family val="2"/>
    </font>
    <font>
      <sz val="12"/>
      <color indexed="8"/>
      <name val="Arial"/>
      <family val="2"/>
    </font>
    <font>
      <b/>
      <sz val="8"/>
      <color indexed="8"/>
      <name val="Arial"/>
      <family val="2"/>
    </font>
    <font>
      <b/>
      <sz val="12"/>
      <name val="Arial"/>
      <family val="2"/>
    </font>
    <font>
      <sz val="8"/>
      <name val="MS Sans Serif"/>
      <family val="2"/>
    </font>
    <font>
      <sz val="12"/>
      <name val="Arial"/>
      <family val="2"/>
    </font>
    <font>
      <b/>
      <sz val="8"/>
      <name val="Arial"/>
      <family val="2"/>
    </font>
    <font>
      <sz val="8"/>
      <name val="Arial"/>
      <family val="2"/>
    </font>
    <font>
      <sz val="10"/>
      <name val="Arial"/>
      <family val="2"/>
    </font>
    <font>
      <b/>
      <sz val="14"/>
      <name val="Arial"/>
      <family val="2"/>
    </font>
    <font>
      <b/>
      <sz val="10"/>
      <name val="Arial"/>
      <family val="2"/>
    </font>
    <font>
      <b/>
      <sz val="10"/>
      <color indexed="8"/>
      <name val="Arial"/>
      <family val="2"/>
    </font>
    <font>
      <b/>
      <sz val="10"/>
      <name val="MS Sans Serif"/>
      <family val="2"/>
    </font>
    <font>
      <b/>
      <sz val="10"/>
      <color indexed="10"/>
      <name val="Arial"/>
      <family val="2"/>
    </font>
    <font>
      <sz val="11"/>
      <color indexed="8"/>
      <name val="Arial"/>
      <family val="2"/>
    </font>
    <font>
      <b/>
      <sz val="20"/>
      <color indexed="23"/>
      <name val="Arial"/>
      <family val="2"/>
    </font>
    <font>
      <b/>
      <sz val="11"/>
      <color indexed="8"/>
      <name val="Arial"/>
      <family val="2"/>
    </font>
    <font>
      <b/>
      <sz val="11"/>
      <name val="Arial"/>
      <family val="2"/>
    </font>
    <font>
      <sz val="11"/>
      <name val="Arial"/>
      <family val="2"/>
    </font>
    <font>
      <b/>
      <sz val="8.5"/>
      <name val="MS Sans Serif"/>
      <family val="2"/>
    </font>
    <font>
      <b/>
      <sz val="8"/>
      <name val="MS Sans Serif"/>
      <family val="2"/>
    </font>
    <font>
      <u/>
      <sz val="10"/>
      <name val="Arial"/>
      <family val="2"/>
    </font>
    <font>
      <sz val="10"/>
      <color indexed="17"/>
      <name val="Arial"/>
      <family val="2"/>
    </font>
    <font>
      <b/>
      <sz val="11"/>
      <color indexed="12"/>
      <name val="Arial"/>
      <family val="2"/>
    </font>
    <font>
      <b/>
      <sz val="8"/>
      <color indexed="10"/>
      <name val="Arial"/>
      <family val="2"/>
    </font>
    <font>
      <b/>
      <sz val="20"/>
      <color indexed="63"/>
      <name val="Arial"/>
      <family val="2"/>
    </font>
    <font>
      <b/>
      <sz val="12"/>
      <color indexed="10"/>
      <name val="Arial"/>
      <family val="2"/>
    </font>
    <font>
      <b/>
      <sz val="12"/>
      <color indexed="12"/>
      <name val="Arial"/>
      <family val="2"/>
    </font>
    <font>
      <b/>
      <sz val="13"/>
      <color indexed="8"/>
      <name val="Arial"/>
      <family val="2"/>
    </font>
    <font>
      <b/>
      <sz val="16"/>
      <color indexed="63"/>
      <name val="Arial"/>
      <family val="2"/>
    </font>
    <font>
      <b/>
      <sz val="12"/>
      <name val="Arial Narrow"/>
      <family val="2"/>
    </font>
    <font>
      <sz val="10"/>
      <color indexed="17"/>
      <name val="MS Sans Serif"/>
      <family val="2"/>
    </font>
    <font>
      <b/>
      <sz val="10"/>
      <color indexed="9"/>
      <name val="Arial"/>
      <family val="2"/>
    </font>
    <font>
      <b/>
      <sz val="14"/>
      <color indexed="63"/>
      <name val="Arial"/>
      <family val="2"/>
    </font>
    <font>
      <b/>
      <sz val="12"/>
      <color indexed="63"/>
      <name val="Arial"/>
      <family val="2"/>
    </font>
    <font>
      <sz val="10"/>
      <color indexed="63"/>
      <name val="Arial"/>
      <family val="2"/>
    </font>
    <font>
      <b/>
      <sz val="11"/>
      <color indexed="63"/>
      <name val="Arial"/>
      <family val="2"/>
    </font>
    <font>
      <b/>
      <sz val="10"/>
      <color indexed="63"/>
      <name val="Arial"/>
      <family val="2"/>
    </font>
    <font>
      <b/>
      <sz val="24"/>
      <color indexed="63"/>
      <name val="Arial"/>
      <family val="2"/>
    </font>
    <font>
      <b/>
      <sz val="8"/>
      <color indexed="9"/>
      <name val="Arial"/>
      <family val="2"/>
    </font>
    <font>
      <b/>
      <sz val="12"/>
      <color indexed="34"/>
      <name val="Arial"/>
      <family val="2"/>
    </font>
    <font>
      <b/>
      <sz val="11"/>
      <color indexed="34"/>
      <name val="Arial"/>
      <family val="2"/>
    </font>
    <font>
      <b/>
      <sz val="10"/>
      <color indexed="34"/>
      <name val="Arial"/>
      <family val="2"/>
    </font>
    <font>
      <sz val="16"/>
      <color indexed="63"/>
      <name val="Arial"/>
      <family val="2"/>
    </font>
    <font>
      <b/>
      <sz val="20"/>
      <color indexed="34"/>
      <name val="Arial"/>
      <family val="2"/>
    </font>
    <font>
      <b/>
      <sz val="24"/>
      <name val="Arial"/>
      <family val="2"/>
    </font>
    <font>
      <b/>
      <u/>
      <sz val="10"/>
      <color indexed="61"/>
      <name val="Arial"/>
      <family val="2"/>
    </font>
    <font>
      <b/>
      <sz val="10"/>
      <color rgb="FF424242"/>
      <name val="Arial"/>
      <family val="2"/>
    </font>
    <font>
      <b/>
      <sz val="16"/>
      <color indexed="34"/>
      <name val="Arial"/>
      <family val="2"/>
    </font>
    <font>
      <b/>
      <sz val="14"/>
      <color indexed="17"/>
      <name val="Arial"/>
      <family val="2"/>
    </font>
  </fonts>
  <fills count="12">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32"/>
        <bgColor indexed="64"/>
      </patternFill>
    </fill>
    <fill>
      <patternFill patternType="solid">
        <fgColor indexed="33"/>
        <bgColor indexed="64"/>
      </patternFill>
    </fill>
    <fill>
      <patternFill patternType="solid">
        <fgColor indexed="34"/>
        <bgColor indexed="64"/>
      </patternFill>
    </fill>
    <fill>
      <patternFill patternType="solid">
        <fgColor indexed="22"/>
        <bgColor indexed="64"/>
      </patternFill>
    </fill>
    <fill>
      <patternFill patternType="solid">
        <fgColor indexed="50"/>
        <bgColor indexed="64"/>
      </patternFill>
    </fill>
    <fill>
      <patternFill patternType="solid">
        <fgColor indexed="10"/>
        <bgColor indexed="64"/>
      </patternFill>
    </fill>
    <fill>
      <patternFill patternType="solid">
        <fgColor indexed="39"/>
        <bgColor indexed="64"/>
      </patternFill>
    </fill>
    <fill>
      <patternFill patternType="solid">
        <fgColor indexed="38"/>
        <bgColor indexed="64"/>
      </patternFill>
    </fill>
  </fills>
  <borders count="189">
    <border>
      <left/>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style="thick">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double">
        <color indexed="64"/>
      </top>
      <bottom style="thin">
        <color indexed="64"/>
      </bottom>
      <diagonal/>
    </border>
    <border>
      <left style="thick">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n">
        <color indexed="64"/>
      </left>
      <right style="thin">
        <color indexed="64"/>
      </right>
      <top/>
      <bottom style="thin">
        <color indexed="64"/>
      </bottom>
      <diagonal/>
    </border>
    <border>
      <left style="thick">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double">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double">
        <color indexed="64"/>
      </right>
      <top/>
      <bottom style="thin">
        <color indexed="64"/>
      </bottom>
      <diagonal/>
    </border>
    <border>
      <left/>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right/>
      <top style="thick">
        <color indexed="64"/>
      </top>
      <bottom style="double">
        <color indexed="64"/>
      </bottom>
      <diagonal/>
    </border>
    <border>
      <left/>
      <right style="thin">
        <color indexed="64"/>
      </right>
      <top/>
      <bottom style="thin">
        <color indexed="64"/>
      </bottom>
      <diagonal/>
    </border>
    <border>
      <left style="thick">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ck">
        <color indexed="64"/>
      </right>
      <top style="double">
        <color indexed="64"/>
      </top>
      <bottom/>
      <diagonal/>
    </border>
    <border>
      <left/>
      <right style="medium">
        <color indexed="64"/>
      </right>
      <top/>
      <bottom style="thin">
        <color indexed="64"/>
      </bottom>
      <diagonal/>
    </border>
    <border>
      <left/>
      <right/>
      <top style="thick">
        <color indexed="64"/>
      </top>
      <bottom/>
      <diagonal/>
    </border>
    <border>
      <left style="thick">
        <color indexed="64"/>
      </left>
      <right/>
      <top style="thick">
        <color indexed="64"/>
      </top>
      <bottom style="thin">
        <color indexed="64"/>
      </bottom>
      <diagonal/>
    </border>
    <border>
      <left/>
      <right/>
      <top style="thin">
        <color indexed="64"/>
      </top>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ck">
        <color indexed="64"/>
      </right>
      <top style="thin">
        <color indexed="64"/>
      </top>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double">
        <color indexed="64"/>
      </right>
      <top/>
      <bottom style="thick">
        <color indexed="64"/>
      </bottom>
      <diagonal/>
    </border>
    <border>
      <left style="thin">
        <color indexed="64"/>
      </left>
      <right style="thick">
        <color indexed="64"/>
      </right>
      <top style="thin">
        <color indexed="64"/>
      </top>
      <bottom style="double">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double">
        <color indexed="64"/>
      </top>
      <bottom style="medium">
        <color indexed="64"/>
      </bottom>
      <diagonal/>
    </border>
    <border>
      <left style="thin">
        <color indexed="64"/>
      </left>
      <right style="thick">
        <color indexed="64"/>
      </right>
      <top style="double">
        <color indexed="64"/>
      </top>
      <bottom style="medium">
        <color indexed="64"/>
      </bottom>
      <diagonal/>
    </border>
    <border>
      <left style="thick">
        <color indexed="64"/>
      </left>
      <right/>
      <top/>
      <bottom/>
      <diagonal/>
    </border>
    <border>
      <left style="thick">
        <color indexed="64"/>
      </left>
      <right style="thick">
        <color indexed="64"/>
      </right>
      <top style="thick">
        <color indexed="64"/>
      </top>
      <bottom style="double">
        <color indexed="64"/>
      </bottom>
      <diagonal/>
    </border>
    <border>
      <left/>
      <right style="thin">
        <color indexed="64"/>
      </right>
      <top style="double">
        <color indexed="64"/>
      </top>
      <bottom style="medium">
        <color indexed="64"/>
      </bottom>
      <diagonal/>
    </border>
    <border>
      <left style="thick">
        <color indexed="64"/>
      </left>
      <right style="thick">
        <color indexed="64"/>
      </right>
      <top style="thin">
        <color indexed="64"/>
      </top>
      <bottom/>
      <diagonal/>
    </border>
    <border>
      <left style="thick">
        <color indexed="64"/>
      </left>
      <right style="thick">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right/>
      <top/>
      <bottom style="thick">
        <color indexed="64"/>
      </bottom>
      <diagonal/>
    </border>
    <border>
      <left style="thick">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n">
        <color indexed="64"/>
      </left>
      <right/>
      <top style="thick">
        <color indexed="64"/>
      </top>
      <bottom style="thin">
        <color indexed="64"/>
      </bottom>
      <diagonal/>
    </border>
    <border>
      <left style="double">
        <color indexed="64"/>
      </left>
      <right style="thin">
        <color indexed="64"/>
      </right>
      <top/>
      <bottom style="thick">
        <color indexed="64"/>
      </bottom>
      <diagonal/>
    </border>
    <border>
      <left style="thin">
        <color indexed="64"/>
      </left>
      <right style="double">
        <color indexed="64"/>
      </right>
      <top/>
      <bottom style="thick">
        <color indexed="64"/>
      </bottom>
      <diagonal/>
    </border>
    <border>
      <left style="thin">
        <color indexed="64"/>
      </left>
      <right style="thick">
        <color indexed="64"/>
      </right>
      <top style="double">
        <color indexed="64"/>
      </top>
      <bottom style="double">
        <color indexed="64"/>
      </bottom>
      <diagonal/>
    </border>
    <border>
      <left style="thick">
        <color indexed="64"/>
      </left>
      <right style="thick">
        <color indexed="64"/>
      </right>
      <top style="thick">
        <color indexed="64"/>
      </top>
      <bottom style="thin">
        <color indexed="64"/>
      </bottom>
      <diagonal/>
    </border>
    <border>
      <left style="thin">
        <color indexed="64"/>
      </left>
      <right style="thin">
        <color indexed="64"/>
      </right>
      <top style="double">
        <color indexed="64"/>
      </top>
      <bottom style="thick">
        <color indexed="64"/>
      </bottom>
      <diagonal/>
    </border>
    <border>
      <left style="thick">
        <color indexed="64"/>
      </left>
      <right/>
      <top style="thin">
        <color indexed="64"/>
      </top>
      <bottom style="thick">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right style="thick">
        <color indexed="64"/>
      </right>
      <top style="thick">
        <color indexed="64"/>
      </top>
      <bottom style="double">
        <color indexed="64"/>
      </bottom>
      <diagonal/>
    </border>
    <border>
      <left/>
      <right style="thick">
        <color indexed="64"/>
      </right>
      <top style="double">
        <color indexed="64"/>
      </top>
      <bottom style="thick">
        <color indexed="64"/>
      </bottom>
      <diagonal/>
    </border>
    <border>
      <left/>
      <right style="thin">
        <color indexed="64"/>
      </right>
      <top style="double">
        <color indexed="64"/>
      </top>
      <bottom style="thick">
        <color indexed="64"/>
      </bottom>
      <diagonal/>
    </border>
    <border>
      <left style="thick">
        <color indexed="64"/>
      </left>
      <right style="thick">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ck">
        <color indexed="64"/>
      </right>
      <top style="double">
        <color indexed="64"/>
      </top>
      <bottom style="thick">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n">
        <color indexed="64"/>
      </right>
      <top/>
      <bottom style="thick">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ck">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double">
        <color indexed="64"/>
      </bottom>
      <diagonal/>
    </border>
    <border>
      <left/>
      <right style="thick">
        <color indexed="64"/>
      </right>
      <top/>
      <bottom style="double">
        <color indexed="64"/>
      </bottom>
      <diagonal/>
    </border>
    <border>
      <left/>
      <right/>
      <top/>
      <bottom style="double">
        <color indexed="64"/>
      </bottom>
      <diagonal/>
    </border>
    <border>
      <left/>
      <right style="thick">
        <color indexed="64"/>
      </right>
      <top style="thick">
        <color indexed="64"/>
      </top>
      <bottom/>
      <diagonal/>
    </border>
    <border>
      <left style="thick">
        <color indexed="64"/>
      </left>
      <right/>
      <top style="thick">
        <color indexed="64"/>
      </top>
      <bottom style="double">
        <color indexed="64"/>
      </bottom>
      <diagonal/>
    </border>
    <border>
      <left style="thick">
        <color indexed="64"/>
      </left>
      <right style="thin">
        <color indexed="64"/>
      </right>
      <top/>
      <bottom/>
      <diagonal/>
    </border>
    <border>
      <left/>
      <right style="thick">
        <color indexed="64"/>
      </right>
      <top/>
      <bottom/>
      <diagonal/>
    </border>
    <border>
      <left/>
      <right style="double">
        <color indexed="64"/>
      </right>
      <top style="double">
        <color indexed="64"/>
      </top>
      <bottom style="double">
        <color indexed="64"/>
      </bottom>
      <diagonal/>
    </border>
    <border>
      <left style="double">
        <color indexed="64"/>
      </left>
      <right style="thin">
        <color indexed="64"/>
      </right>
      <top/>
      <bottom/>
      <diagonal/>
    </border>
    <border>
      <left style="double">
        <color indexed="64"/>
      </left>
      <right style="double">
        <color indexed="64"/>
      </right>
      <top/>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style="thick">
        <color indexed="64"/>
      </left>
      <right style="thin">
        <color indexed="64"/>
      </right>
      <top style="thin">
        <color indexed="64"/>
      </top>
      <bottom/>
      <diagonal/>
    </border>
    <border>
      <left style="medium">
        <color indexed="64"/>
      </left>
      <right style="thick">
        <color indexed="64"/>
      </right>
      <top style="medium">
        <color indexed="64"/>
      </top>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thin">
        <color indexed="64"/>
      </right>
      <top style="medium">
        <color indexed="64"/>
      </top>
      <bottom/>
      <diagonal/>
    </border>
    <border>
      <left style="medium">
        <color indexed="64"/>
      </left>
      <right style="thin">
        <color indexed="64"/>
      </right>
      <top style="double">
        <color indexed="64"/>
      </top>
      <bottom style="double">
        <color indexed="64"/>
      </bottom>
      <diagonal/>
    </border>
    <border>
      <left style="thick">
        <color indexed="64"/>
      </left>
      <right/>
      <top style="thick">
        <color indexed="64"/>
      </top>
      <bottom/>
      <diagonal/>
    </border>
    <border>
      <left/>
      <right style="medium">
        <color indexed="64"/>
      </right>
      <top style="thick">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top style="medium">
        <color indexed="64"/>
      </top>
      <bottom style="double">
        <color indexed="64"/>
      </bottom>
      <diagonal/>
    </border>
    <border>
      <left style="thick">
        <color indexed="64"/>
      </left>
      <right style="thick">
        <color indexed="64"/>
      </right>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style="double">
        <color indexed="64"/>
      </top>
      <bottom style="thin">
        <color indexed="64"/>
      </bottom>
      <diagonal/>
    </border>
    <border>
      <left/>
      <right style="thick">
        <color indexed="64"/>
      </right>
      <top style="thin">
        <color indexed="64"/>
      </top>
      <bottom/>
      <diagonal/>
    </border>
    <border>
      <left/>
      <right style="thick">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ck">
        <color indexed="64"/>
      </right>
      <top style="double">
        <color indexed="64"/>
      </top>
      <bottom style="thin">
        <color indexed="64"/>
      </bottom>
      <diagonal/>
    </border>
    <border>
      <left style="thick">
        <color indexed="64"/>
      </left>
      <right/>
      <top style="double">
        <color indexed="64"/>
      </top>
      <bottom/>
      <diagonal/>
    </border>
    <border>
      <left/>
      <right/>
      <top style="double">
        <color indexed="64"/>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top/>
      <bottom style="double">
        <color indexed="64"/>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style="thick">
        <color indexed="64"/>
      </left>
      <right style="medium">
        <color indexed="64"/>
      </right>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ck">
        <color indexed="64"/>
      </right>
      <top style="double">
        <color indexed="64"/>
      </top>
      <bottom style="double">
        <color indexed="64"/>
      </bottom>
      <diagonal/>
    </border>
    <border>
      <left/>
      <right/>
      <top style="medium">
        <color indexed="64"/>
      </top>
      <bottom style="double">
        <color indexed="64"/>
      </bottom>
      <diagonal/>
    </border>
    <border>
      <left/>
      <right style="thick">
        <color indexed="64"/>
      </right>
      <top style="medium">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ck">
        <color indexed="64"/>
      </top>
      <bottom/>
      <diagonal/>
    </border>
    <border>
      <left style="double">
        <color indexed="64"/>
      </left>
      <right/>
      <top style="thin">
        <color indexed="64"/>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
      <left style="thick">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style="thin">
        <color indexed="64"/>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style="thin">
        <color indexed="64"/>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double">
        <color indexed="64"/>
      </top>
      <bottom style="double">
        <color indexed="64"/>
      </bottom>
      <diagonal/>
    </border>
    <border>
      <left style="double">
        <color indexed="64"/>
      </left>
      <right/>
      <top/>
      <bottom/>
      <diagonal/>
    </border>
    <border>
      <left/>
      <right style="thick">
        <color indexed="64"/>
      </right>
      <top/>
      <bottom style="thin">
        <color indexed="64"/>
      </bottom>
      <diagonal/>
    </border>
    <border>
      <left style="thin">
        <color indexed="64"/>
      </left>
      <right style="thin">
        <color indexed="64"/>
      </right>
      <top/>
      <bottom/>
      <diagonal/>
    </border>
    <border>
      <left/>
      <right style="double">
        <color indexed="64"/>
      </right>
      <top style="double">
        <color indexed="64"/>
      </top>
      <bottom/>
      <diagonal/>
    </border>
    <border>
      <left style="medium">
        <color indexed="64"/>
      </left>
      <right style="thin">
        <color indexed="64"/>
      </right>
      <top style="thick">
        <color indexed="64"/>
      </top>
      <bottom style="double">
        <color indexed="64"/>
      </bottom>
      <diagonal/>
    </border>
    <border>
      <left style="thin">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style="thin">
        <color indexed="64"/>
      </left>
      <right/>
      <top style="thick">
        <color indexed="64"/>
      </top>
      <bottom style="double">
        <color indexed="64"/>
      </bottom>
      <diagonal/>
    </border>
    <border>
      <left style="thick">
        <color indexed="64"/>
      </left>
      <right style="thick">
        <color indexed="64"/>
      </right>
      <top/>
      <bottom/>
      <diagonal/>
    </border>
  </borders>
  <cellStyleXfs count="1">
    <xf numFmtId="0" fontId="0" fillId="0" borderId="0"/>
  </cellStyleXfs>
  <cellXfs count="616">
    <xf numFmtId="0" fontId="0" fillId="0" borderId="0" xfId="0"/>
    <xf numFmtId="164" fontId="6" fillId="0" borderId="0" xfId="0" applyNumberFormat="1" applyFont="1" applyAlignment="1">
      <alignment horizontal="center"/>
    </xf>
    <xf numFmtId="20" fontId="4" fillId="0" borderId="0" xfId="0" applyNumberFormat="1" applyFont="1"/>
    <xf numFmtId="0" fontId="16" fillId="2" borderId="0" xfId="0" applyFont="1" applyFill="1"/>
    <xf numFmtId="164" fontId="11" fillId="2" borderId="0" xfId="0" applyNumberFormat="1" applyFont="1" applyFill="1" applyAlignment="1">
      <alignment horizontal="center"/>
    </xf>
    <xf numFmtId="20" fontId="9" fillId="2" borderId="0" xfId="0" applyNumberFormat="1" applyFont="1" applyFill="1"/>
    <xf numFmtId="164" fontId="6" fillId="2" borderId="0" xfId="0" applyNumberFormat="1" applyFont="1" applyFill="1" applyAlignment="1">
      <alignment horizontal="center"/>
    </xf>
    <xf numFmtId="20" fontId="4" fillId="2" borderId="0" xfId="0" applyNumberFormat="1" applyFont="1" applyFill="1"/>
    <xf numFmtId="0" fontId="0" fillId="2" borderId="0" xfId="0" applyFill="1"/>
    <xf numFmtId="164" fontId="7" fillId="2" borderId="0" xfId="0" applyNumberFormat="1" applyFont="1" applyFill="1"/>
    <xf numFmtId="0" fontId="3" fillId="2" borderId="0" xfId="0" applyFont="1" applyFill="1" applyAlignment="1">
      <alignment horizontal="center" vertical="center"/>
    </xf>
    <xf numFmtId="0" fontId="4" fillId="2" borderId="0" xfId="0" applyFont="1" applyFill="1" applyAlignment="1">
      <alignment horizontal="center" vertical="center"/>
    </xf>
    <xf numFmtId="0" fontId="20" fillId="2" borderId="0" xfId="0" applyFont="1" applyFill="1"/>
    <xf numFmtId="0" fontId="12" fillId="0" borderId="0" xfId="0" applyFont="1" applyAlignment="1">
      <alignment horizontal="center" vertical="center" wrapText="1"/>
    </xf>
    <xf numFmtId="0" fontId="0" fillId="2" borderId="0" xfId="0" applyFill="1" applyAlignment="1">
      <alignment horizontal="center" vertical="center"/>
    </xf>
    <xf numFmtId="2" fontId="18" fillId="0" borderId="0" xfId="0" applyNumberFormat="1" applyFont="1"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2" xfId="0" applyBorder="1" applyAlignment="1">
      <alignment vertical="center"/>
    </xf>
    <xf numFmtId="0" fontId="21" fillId="0" borderId="3" xfId="0" applyFont="1" applyBorder="1" applyAlignment="1">
      <alignment vertical="center"/>
    </xf>
    <xf numFmtId="14" fontId="0" fillId="0" borderId="0" xfId="0" applyNumberFormat="1" applyAlignment="1">
      <alignment horizontal="center" vertical="center"/>
    </xf>
    <xf numFmtId="0" fontId="21" fillId="0" borderId="4" xfId="0" applyFont="1" applyBorder="1" applyAlignment="1">
      <alignment horizontal="center" vertical="center"/>
    </xf>
    <xf numFmtId="0" fontId="0" fillId="0" borderId="0" xfId="0" applyAlignment="1">
      <alignment horizontal="center" vertical="center"/>
    </xf>
    <xf numFmtId="14" fontId="16" fillId="2" borderId="0" xfId="0" applyNumberFormat="1" applyFont="1" applyFill="1" applyAlignment="1">
      <alignment horizontal="center" vertical="center"/>
    </xf>
    <xf numFmtId="14" fontId="20" fillId="2" borderId="0" xfId="0" applyNumberFormat="1" applyFont="1" applyFill="1" applyAlignment="1">
      <alignment horizontal="center" vertical="center"/>
    </xf>
    <xf numFmtId="0" fontId="16"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14" fontId="16" fillId="0" borderId="0" xfId="0" applyNumberFormat="1" applyFont="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14" fontId="0" fillId="0" borderId="1" xfId="0" applyNumberFormat="1" applyBorder="1" applyAlignment="1">
      <alignment horizontal="center" vertical="center"/>
    </xf>
    <xf numFmtId="14" fontId="0" fillId="0" borderId="8" xfId="0" applyNumberFormat="1" applyBorder="1" applyAlignment="1">
      <alignment horizontal="center" vertical="center"/>
    </xf>
    <xf numFmtId="14" fontId="0" fillId="0" borderId="2" xfId="0" applyNumberFormat="1" applyBorder="1" applyAlignment="1">
      <alignment horizontal="center" vertical="center"/>
    </xf>
    <xf numFmtId="14" fontId="21" fillId="0" borderId="9" xfId="0" applyNumberFormat="1" applyFont="1" applyBorder="1" applyAlignment="1">
      <alignment horizontal="center" vertical="center"/>
    </xf>
    <xf numFmtId="0" fontId="0" fillId="0" borderId="6" xfId="0" applyBorder="1" applyAlignment="1">
      <alignment vertical="center"/>
    </xf>
    <xf numFmtId="0" fontId="0" fillId="0" borderId="7" xfId="0" applyBorder="1" applyAlignment="1">
      <alignment vertical="center"/>
    </xf>
    <xf numFmtId="0" fontId="21" fillId="0" borderId="10" xfId="0" applyFont="1" applyBorder="1" applyAlignment="1">
      <alignment horizontal="center" vertical="center"/>
    </xf>
    <xf numFmtId="14" fontId="0" fillId="0" borderId="5" xfId="0" applyNumberFormat="1" applyBorder="1" applyAlignment="1">
      <alignment vertical="center"/>
    </xf>
    <xf numFmtId="14" fontId="0" fillId="0" borderId="11" xfId="0" applyNumberFormat="1" applyBorder="1" applyAlignment="1">
      <alignment vertical="center"/>
    </xf>
    <xf numFmtId="14" fontId="21" fillId="0" borderId="12" xfId="0" applyNumberFormat="1"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0" fillId="0" borderId="14" xfId="0" applyBorder="1" applyAlignment="1">
      <alignment vertical="center"/>
    </xf>
    <xf numFmtId="0" fontId="21" fillId="0" borderId="15" xfId="0" applyFont="1" applyBorder="1" applyAlignment="1">
      <alignment vertical="center"/>
    </xf>
    <xf numFmtId="14" fontId="0" fillId="0" borderId="17" xfId="0" applyNumberFormat="1" applyBorder="1" applyAlignment="1">
      <alignment horizontal="center" vertical="center"/>
    </xf>
    <xf numFmtId="14" fontId="0" fillId="0" borderId="15" xfId="0" applyNumberFormat="1"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1"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164" fontId="20" fillId="2" borderId="0" xfId="0" applyNumberFormat="1" applyFont="1" applyFill="1"/>
    <xf numFmtId="1" fontId="20" fillId="3" borderId="24" xfId="0" applyNumberFormat="1" applyFont="1" applyFill="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20" fontId="23" fillId="3" borderId="25" xfId="0" applyNumberFormat="1" applyFont="1" applyFill="1" applyBorder="1" applyAlignment="1" applyProtection="1">
      <alignment horizontal="center" vertical="center"/>
      <protection locked="0"/>
    </xf>
    <xf numFmtId="0" fontId="12" fillId="3" borderId="26" xfId="0" applyFont="1" applyFill="1" applyBorder="1" applyAlignment="1">
      <alignment vertical="center"/>
    </xf>
    <xf numFmtId="14" fontId="14" fillId="2" borderId="27" xfId="0" applyNumberFormat="1" applyFont="1" applyFill="1" applyBorder="1" applyAlignment="1">
      <alignment horizontal="center" vertical="center"/>
    </xf>
    <xf numFmtId="14" fontId="14" fillId="2" borderId="28" xfId="0" applyNumberFormat="1" applyFont="1" applyFill="1" applyBorder="1" applyAlignment="1">
      <alignment horizontal="center" vertical="center"/>
    </xf>
    <xf numFmtId="0" fontId="0" fillId="0" borderId="0" xfId="0" applyAlignment="1">
      <alignment horizontal="center"/>
    </xf>
    <xf numFmtId="0" fontId="19" fillId="3" borderId="6" xfId="0" applyFont="1" applyFill="1" applyBorder="1" applyAlignment="1">
      <alignment horizontal="center" vertical="center"/>
    </xf>
    <xf numFmtId="0" fontId="28" fillId="0" borderId="29" xfId="0" applyFont="1" applyBorder="1" applyAlignment="1">
      <alignment horizontal="center" vertical="center" wrapText="1"/>
    </xf>
    <xf numFmtId="14" fontId="0" fillId="0" borderId="30" xfId="0" applyNumberFormat="1"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xf>
    <xf numFmtId="14" fontId="0" fillId="0" borderId="31" xfId="0" applyNumberFormat="1" applyBorder="1" applyAlignment="1">
      <alignment horizontal="center" vertical="center"/>
    </xf>
    <xf numFmtId="0" fontId="0" fillId="0" borderId="32" xfId="0" applyBorder="1" applyAlignment="1">
      <alignment vertical="center"/>
    </xf>
    <xf numFmtId="0" fontId="0" fillId="0" borderId="32" xfId="0" applyBorder="1" applyAlignment="1">
      <alignment vertical="center" wrapText="1"/>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6" xfId="0" applyBorder="1" applyAlignment="1">
      <alignment vertical="center" wrapText="1"/>
    </xf>
    <xf numFmtId="0" fontId="29" fillId="0" borderId="4" xfId="0" applyFont="1" applyBorder="1" applyAlignment="1">
      <alignment horizontal="center" vertical="center" wrapText="1"/>
    </xf>
    <xf numFmtId="0" fontId="20" fillId="3" borderId="35" xfId="0" applyFont="1" applyFill="1" applyBorder="1" applyAlignment="1">
      <alignment vertical="center"/>
    </xf>
    <xf numFmtId="167" fontId="25" fillId="3" borderId="11" xfId="0" applyNumberFormat="1" applyFont="1" applyFill="1" applyBorder="1" applyAlignment="1">
      <alignment horizontal="center" vertical="center" wrapText="1"/>
    </xf>
    <xf numFmtId="20" fontId="17" fillId="4" borderId="1" xfId="0" applyNumberFormat="1" applyFont="1" applyFill="1" applyBorder="1" applyAlignment="1">
      <alignment horizontal="center" vertical="center"/>
    </xf>
    <xf numFmtId="20" fontId="17" fillId="4" borderId="2" xfId="0" applyNumberFormat="1" applyFont="1" applyFill="1" applyBorder="1" applyAlignment="1">
      <alignment horizontal="center" vertical="center"/>
    </xf>
    <xf numFmtId="0" fontId="19" fillId="4" borderId="1" xfId="0" applyFont="1" applyFill="1" applyBorder="1" applyAlignment="1">
      <alignment horizontal="center" vertical="center"/>
    </xf>
    <xf numFmtId="0" fontId="19" fillId="4" borderId="27" xfId="0" applyFont="1" applyFill="1" applyBorder="1" applyAlignment="1">
      <alignment horizontal="center" vertical="center"/>
    </xf>
    <xf numFmtId="20" fontId="17" fillId="4" borderId="27" xfId="0" applyNumberFormat="1" applyFont="1" applyFill="1" applyBorder="1" applyAlignment="1">
      <alignment horizontal="center" vertical="center"/>
    </xf>
    <xf numFmtId="20" fontId="17" fillId="4" borderId="28" xfId="0" applyNumberFormat="1" applyFont="1" applyFill="1" applyBorder="1" applyAlignment="1">
      <alignment horizontal="center" vertical="center"/>
    </xf>
    <xf numFmtId="0" fontId="19" fillId="5" borderId="27" xfId="0" applyFont="1" applyFill="1" applyBorder="1" applyAlignment="1">
      <alignment horizontal="center" vertical="center"/>
    </xf>
    <xf numFmtId="20" fontId="17" fillId="5" borderId="27" xfId="0" applyNumberFormat="1" applyFont="1" applyFill="1" applyBorder="1" applyAlignment="1">
      <alignment horizontal="center" vertical="center"/>
    </xf>
    <xf numFmtId="20" fontId="17" fillId="5" borderId="28" xfId="0" applyNumberFormat="1" applyFont="1" applyFill="1" applyBorder="1" applyAlignment="1">
      <alignment horizontal="center" vertical="center"/>
    </xf>
    <xf numFmtId="0" fontId="19" fillId="6" borderId="27" xfId="0" applyFont="1" applyFill="1" applyBorder="1" applyAlignment="1">
      <alignment horizontal="center" vertical="center"/>
    </xf>
    <xf numFmtId="20" fontId="17" fillId="6" borderId="27" xfId="0" applyNumberFormat="1" applyFont="1" applyFill="1" applyBorder="1" applyAlignment="1">
      <alignment horizontal="center" vertical="center"/>
    </xf>
    <xf numFmtId="20" fontId="17" fillId="6" borderId="28" xfId="0" applyNumberFormat="1" applyFont="1" applyFill="1" applyBorder="1" applyAlignment="1">
      <alignment horizontal="center" vertical="center"/>
    </xf>
    <xf numFmtId="14" fontId="19" fillId="3" borderId="27" xfId="0" applyNumberFormat="1" applyFont="1" applyFill="1" applyBorder="1" applyAlignment="1">
      <alignment horizontal="center" vertical="center" wrapText="1"/>
    </xf>
    <xf numFmtId="14" fontId="19" fillId="3" borderId="6" xfId="0" applyNumberFormat="1" applyFont="1" applyFill="1" applyBorder="1" applyAlignment="1">
      <alignment horizontal="center" vertical="center" wrapText="1"/>
    </xf>
    <xf numFmtId="0" fontId="20" fillId="3" borderId="30" xfId="0" applyFont="1" applyFill="1" applyBorder="1" applyAlignment="1">
      <alignment horizontal="center" vertical="center"/>
    </xf>
    <xf numFmtId="0" fontId="20" fillId="3" borderId="6" xfId="0" applyFont="1" applyFill="1" applyBorder="1" applyAlignment="1">
      <alignment horizontal="center" vertical="center"/>
    </xf>
    <xf numFmtId="20" fontId="30" fillId="0" borderId="36" xfId="0" applyNumberFormat="1" applyFont="1" applyBorder="1"/>
    <xf numFmtId="0" fontId="20" fillId="0" borderId="0" xfId="0" applyFont="1"/>
    <xf numFmtId="2" fontId="8" fillId="0" borderId="27" xfId="0" applyNumberFormat="1" applyFont="1" applyBorder="1" applyAlignment="1">
      <alignment horizontal="center" vertical="center"/>
    </xf>
    <xf numFmtId="2" fontId="8" fillId="0" borderId="28" xfId="0" applyNumberFormat="1" applyFont="1" applyBorder="1" applyAlignment="1">
      <alignment horizontal="center" vertical="center"/>
    </xf>
    <xf numFmtId="20" fontId="8" fillId="2" borderId="0" xfId="0" applyNumberFormat="1" applyFont="1" applyFill="1"/>
    <xf numFmtId="20" fontId="3" fillId="2" borderId="0" xfId="0" applyNumberFormat="1" applyFont="1" applyFill="1"/>
    <xf numFmtId="20" fontId="3" fillId="0" borderId="0" xfId="0" applyNumberFormat="1" applyFont="1"/>
    <xf numFmtId="0" fontId="19" fillId="0" borderId="0" xfId="0" applyFont="1" applyAlignment="1">
      <alignment horizontal="center" vertical="center" wrapText="1"/>
    </xf>
    <xf numFmtId="0" fontId="17" fillId="0" borderId="0" xfId="0" applyFont="1" applyAlignment="1">
      <alignment horizontal="center" vertical="center"/>
    </xf>
    <xf numFmtId="2" fontId="19" fillId="0" borderId="0" xfId="0" applyNumberFormat="1" applyFont="1" applyAlignment="1">
      <alignment horizontal="center" vertical="center"/>
    </xf>
    <xf numFmtId="0" fontId="17" fillId="0" borderId="0" xfId="0" applyFont="1" applyAlignment="1">
      <alignment vertical="center"/>
    </xf>
    <xf numFmtId="0" fontId="3" fillId="0" borderId="0" xfId="0" applyFont="1" applyAlignment="1">
      <alignment vertical="center"/>
    </xf>
    <xf numFmtId="0" fontId="19" fillId="3" borderId="26" xfId="0" applyFont="1" applyFill="1" applyBorder="1" applyAlignment="1">
      <alignment vertical="center"/>
    </xf>
    <xf numFmtId="14" fontId="19" fillId="3" borderId="27" xfId="0" applyNumberFormat="1" applyFont="1" applyFill="1" applyBorder="1" applyAlignment="1">
      <alignment horizontal="center" vertical="center"/>
    </xf>
    <xf numFmtId="14" fontId="17" fillId="2" borderId="1" xfId="0" applyNumberFormat="1" applyFont="1" applyFill="1" applyBorder="1" applyAlignment="1">
      <alignment horizontal="center" vertical="center"/>
    </xf>
    <xf numFmtId="14" fontId="17" fillId="2" borderId="27" xfId="0" applyNumberFormat="1" applyFont="1" applyFill="1" applyBorder="1" applyAlignment="1">
      <alignment horizontal="center" vertical="center"/>
    </xf>
    <xf numFmtId="14" fontId="17" fillId="2" borderId="2" xfId="0" applyNumberFormat="1" applyFont="1" applyFill="1" applyBorder="1" applyAlignment="1">
      <alignment horizontal="center" vertical="center"/>
    </xf>
    <xf numFmtId="14" fontId="17" fillId="2" borderId="28" xfId="0" applyNumberFormat="1" applyFont="1" applyFill="1" applyBorder="1" applyAlignment="1">
      <alignment horizontal="center" vertical="center"/>
    </xf>
    <xf numFmtId="14" fontId="17" fillId="2" borderId="0" xfId="0" applyNumberFormat="1" applyFont="1" applyFill="1" applyAlignment="1">
      <alignment horizontal="center" vertical="center"/>
    </xf>
    <xf numFmtId="20" fontId="17" fillId="0" borderId="6" xfId="0" applyNumberFormat="1" applyFont="1" applyBorder="1" applyAlignment="1">
      <alignment horizontal="center" vertical="center"/>
    </xf>
    <xf numFmtId="20" fontId="17" fillId="0" borderId="7" xfId="0" applyNumberFormat="1" applyFont="1" applyBorder="1" applyAlignment="1">
      <alignment horizontal="center" vertical="center"/>
    </xf>
    <xf numFmtId="0" fontId="31" fillId="0" borderId="27" xfId="0" applyFont="1" applyBorder="1" applyAlignment="1">
      <alignment horizontal="center" vertical="center"/>
    </xf>
    <xf numFmtId="0" fontId="31" fillId="0" borderId="28" xfId="0" applyFont="1" applyBorder="1" applyAlignment="1">
      <alignment horizontal="center" vertical="center"/>
    </xf>
    <xf numFmtId="0" fontId="15" fillId="3" borderId="6"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11" fillId="3" borderId="27" xfId="0" applyFont="1" applyFill="1" applyBorder="1" applyAlignment="1">
      <alignment horizontal="center" vertical="center"/>
    </xf>
    <xf numFmtId="0" fontId="7" fillId="3" borderId="37" xfId="0" applyFont="1" applyFill="1" applyBorder="1" applyAlignment="1">
      <alignment vertical="center"/>
    </xf>
    <xf numFmtId="0" fontId="7" fillId="3" borderId="26" xfId="0" applyFont="1" applyFill="1" applyBorder="1" applyAlignment="1">
      <alignment vertical="center"/>
    </xf>
    <xf numFmtId="0" fontId="15" fillId="3" borderId="27" xfId="0" applyFont="1" applyFill="1" applyBorder="1" applyAlignment="1">
      <alignment horizontal="center" vertical="center" wrapText="1"/>
    </xf>
    <xf numFmtId="164" fontId="20" fillId="2" borderId="38" xfId="0" applyNumberFormat="1" applyFont="1" applyFill="1" applyBorder="1"/>
    <xf numFmtId="1" fontId="22" fillId="3" borderId="21" xfId="0" applyNumberFormat="1" applyFont="1" applyFill="1" applyBorder="1" applyAlignment="1">
      <alignment horizontal="center" vertical="center"/>
    </xf>
    <xf numFmtId="20" fontId="25" fillId="3" borderId="39" xfId="0" applyNumberFormat="1" applyFont="1" applyFill="1" applyBorder="1" applyAlignment="1">
      <alignment horizontal="center" vertical="center"/>
    </xf>
    <xf numFmtId="20" fontId="27" fillId="3" borderId="40" xfId="0" applyNumberFormat="1" applyFont="1" applyFill="1" applyBorder="1" applyAlignment="1">
      <alignment horizontal="center" vertical="center"/>
    </xf>
    <xf numFmtId="20" fontId="23" fillId="3" borderId="40" xfId="0" applyNumberFormat="1" applyFont="1" applyFill="1" applyBorder="1" applyAlignment="1" applyProtection="1">
      <alignment horizontal="center" vertical="center"/>
      <protection locked="0"/>
    </xf>
    <xf numFmtId="14" fontId="8" fillId="0" borderId="0" xfId="0" applyNumberFormat="1" applyFont="1" applyAlignment="1">
      <alignment horizontal="left" vertical="center" wrapText="1"/>
    </xf>
    <xf numFmtId="170" fontId="19" fillId="0" borderId="0" xfId="0" applyNumberFormat="1" applyFont="1" applyAlignment="1">
      <alignment horizontal="right" vertical="center"/>
    </xf>
    <xf numFmtId="1" fontId="22" fillId="3" borderId="41" xfId="0" applyNumberFormat="1" applyFont="1" applyFill="1" applyBorder="1" applyAlignment="1">
      <alignment horizontal="center" vertical="center"/>
    </xf>
    <xf numFmtId="164" fontId="22" fillId="2" borderId="36" xfId="0" applyNumberFormat="1" applyFont="1" applyFill="1" applyBorder="1" applyAlignment="1">
      <alignment vertical="center"/>
    </xf>
    <xf numFmtId="1" fontId="22" fillId="2" borderId="36" xfId="0" applyNumberFormat="1" applyFont="1" applyFill="1" applyBorder="1" applyAlignment="1">
      <alignment horizontal="center" vertical="center"/>
    </xf>
    <xf numFmtId="170" fontId="19" fillId="2" borderId="36" xfId="0" applyNumberFormat="1" applyFont="1" applyFill="1" applyBorder="1" applyAlignment="1">
      <alignment horizontal="right" vertical="center"/>
    </xf>
    <xf numFmtId="170" fontId="12" fillId="2" borderId="36" xfId="0" applyNumberFormat="1" applyFont="1" applyFill="1" applyBorder="1" applyAlignment="1">
      <alignment vertical="center"/>
    </xf>
    <xf numFmtId="0" fontId="7" fillId="0" borderId="0" xfId="0" applyFont="1" applyAlignment="1">
      <alignment vertical="center"/>
    </xf>
    <xf numFmtId="0" fontId="12" fillId="0" borderId="0" xfId="0" applyFont="1" applyAlignment="1">
      <alignment vertical="center"/>
    </xf>
    <xf numFmtId="0" fontId="19" fillId="0" borderId="0" xfId="0" applyFont="1" applyAlignment="1">
      <alignment vertical="center"/>
    </xf>
    <xf numFmtId="0" fontId="19" fillId="3" borderId="42" xfId="0" applyFont="1" applyFill="1" applyBorder="1" applyAlignment="1">
      <alignment vertical="center"/>
    </xf>
    <xf numFmtId="0" fontId="15" fillId="3" borderId="21" xfId="0" applyFont="1" applyFill="1" applyBorder="1" applyAlignment="1">
      <alignment horizontal="center" vertical="center" wrapText="1"/>
    </xf>
    <xf numFmtId="0" fontId="31" fillId="0" borderId="43" xfId="0" applyFont="1" applyBorder="1" applyAlignment="1">
      <alignment horizontal="center" vertical="center"/>
    </xf>
    <xf numFmtId="170" fontId="27" fillId="3" borderId="39" xfId="0" applyNumberFormat="1" applyFont="1" applyFill="1" applyBorder="1" applyAlignment="1">
      <alignment vertical="center"/>
    </xf>
    <xf numFmtId="170" fontId="27" fillId="3" borderId="44" xfId="0" applyNumberFormat="1" applyFont="1" applyFill="1" applyBorder="1" applyAlignment="1">
      <alignment vertical="center"/>
    </xf>
    <xf numFmtId="170" fontId="27" fillId="3" borderId="45" xfId="0" applyNumberFormat="1" applyFont="1" applyFill="1" applyBorder="1" applyAlignment="1">
      <alignment horizontal="right" vertical="center"/>
    </xf>
    <xf numFmtId="170" fontId="26" fillId="3" borderId="46" xfId="0" applyNumberFormat="1" applyFont="1" applyFill="1" applyBorder="1" applyAlignment="1">
      <alignment horizontal="right" vertical="center"/>
    </xf>
    <xf numFmtId="169" fontId="0" fillId="2" borderId="0" xfId="0" applyNumberFormat="1" applyFill="1"/>
    <xf numFmtId="0" fontId="0" fillId="0" borderId="22" xfId="0" applyBorder="1" applyAlignment="1">
      <alignment horizontal="center" vertical="center"/>
    </xf>
    <xf numFmtId="2" fontId="0" fillId="0" borderId="20" xfId="0" applyNumberFormat="1" applyBorder="1" applyAlignment="1">
      <alignment vertical="center"/>
    </xf>
    <xf numFmtId="0" fontId="0" fillId="0" borderId="47" xfId="0" applyBorder="1"/>
    <xf numFmtId="0" fontId="0" fillId="0" borderId="2" xfId="0" applyBorder="1"/>
    <xf numFmtId="0" fontId="0" fillId="0" borderId="3" xfId="0" applyBorder="1" applyAlignment="1">
      <alignment vertical="center"/>
    </xf>
    <xf numFmtId="2" fontId="0" fillId="0" borderId="15" xfId="0" applyNumberFormat="1" applyBorder="1" applyAlignment="1">
      <alignment vertical="center"/>
    </xf>
    <xf numFmtId="0" fontId="0" fillId="0" borderId="23" xfId="0" applyBorder="1" applyAlignment="1">
      <alignment horizontal="center" vertical="center"/>
    </xf>
    <xf numFmtId="0" fontId="19" fillId="7" borderId="48" xfId="0" applyFont="1" applyFill="1" applyBorder="1" applyAlignment="1">
      <alignment vertical="center"/>
    </xf>
    <xf numFmtId="0" fontId="19" fillId="7" borderId="49" xfId="0" applyFont="1" applyFill="1" applyBorder="1" applyAlignment="1">
      <alignment horizontal="center" vertical="center"/>
    </xf>
    <xf numFmtId="1" fontId="17" fillId="0" borderId="50" xfId="0" applyNumberFormat="1" applyFont="1" applyBorder="1" applyAlignment="1">
      <alignment horizontal="center" vertical="center"/>
    </xf>
    <xf numFmtId="14" fontId="19" fillId="3" borderId="51" xfId="0" applyNumberFormat="1" applyFont="1" applyFill="1" applyBorder="1" applyAlignment="1">
      <alignment horizontal="center" vertical="center"/>
    </xf>
    <xf numFmtId="0" fontId="21" fillId="7" borderId="52" xfId="0" applyFont="1" applyFill="1" applyBorder="1" applyAlignment="1">
      <alignment horizontal="center" vertical="center"/>
    </xf>
    <xf numFmtId="0" fontId="0" fillId="0" borderId="30" xfId="0" applyBorder="1" applyAlignment="1">
      <alignment horizontal="center" vertical="center"/>
    </xf>
    <xf numFmtId="0" fontId="0" fillId="0" borderId="28" xfId="0" applyBorder="1" applyAlignment="1">
      <alignment horizontal="center" vertical="center"/>
    </xf>
    <xf numFmtId="0" fontId="17" fillId="0" borderId="53" xfId="0" applyFont="1" applyBorder="1" applyAlignment="1">
      <alignment horizontal="center" vertical="center"/>
    </xf>
    <xf numFmtId="0" fontId="8" fillId="0" borderId="54" xfId="0" applyFont="1" applyBorder="1" applyAlignment="1">
      <alignment horizontal="center" vertical="center"/>
    </xf>
    <xf numFmtId="0" fontId="8" fillId="0" borderId="53" xfId="0" applyFont="1" applyBorder="1" applyAlignment="1">
      <alignment horizontal="center" vertical="center"/>
    </xf>
    <xf numFmtId="2" fontId="20" fillId="3" borderId="6" xfId="0" applyNumberFormat="1" applyFont="1" applyFill="1" applyBorder="1" applyAlignment="1">
      <alignment horizontal="center" vertical="center"/>
    </xf>
    <xf numFmtId="2" fontId="9" fillId="0" borderId="27" xfId="0" applyNumberFormat="1" applyFont="1" applyBorder="1" applyAlignment="1">
      <alignment horizontal="center" vertical="center"/>
    </xf>
    <xf numFmtId="2" fontId="9" fillId="0" borderId="28" xfId="0" applyNumberFormat="1" applyFont="1" applyBorder="1" applyAlignment="1">
      <alignment horizontal="center" vertical="center"/>
    </xf>
    <xf numFmtId="0" fontId="20" fillId="3" borderId="55" xfId="0" applyFont="1" applyFill="1" applyBorder="1" applyAlignment="1">
      <alignment vertical="center"/>
    </xf>
    <xf numFmtId="0" fontId="7" fillId="0" borderId="56" xfId="0" applyFont="1" applyBorder="1" applyAlignment="1">
      <alignment vertical="center"/>
    </xf>
    <xf numFmtId="0" fontId="0" fillId="0" borderId="57" xfId="0" applyBorder="1" applyAlignment="1">
      <alignment horizontal="center" vertical="center"/>
    </xf>
    <xf numFmtId="0" fontId="0" fillId="0" borderId="58" xfId="0" applyBorder="1" applyAlignment="1">
      <alignment vertical="center"/>
    </xf>
    <xf numFmtId="0" fontId="0" fillId="0" borderId="1" xfId="0" applyBorder="1" applyAlignment="1">
      <alignment horizontal="center" vertical="center"/>
    </xf>
    <xf numFmtId="166" fontId="39" fillId="3" borderId="39" xfId="0" applyNumberFormat="1" applyFont="1" applyFill="1" applyBorder="1" applyAlignment="1" applyProtection="1">
      <alignment horizontal="center" vertical="center"/>
      <protection locked="0"/>
    </xf>
    <xf numFmtId="0" fontId="0" fillId="6" borderId="59" xfId="0" applyFill="1" applyBorder="1" applyAlignment="1">
      <alignment horizontal="center" vertical="center"/>
    </xf>
    <xf numFmtId="169" fontId="17" fillId="6" borderId="60" xfId="0" applyNumberFormat="1" applyFont="1" applyFill="1" applyBorder="1" applyAlignment="1">
      <alignment horizontal="center" vertical="center"/>
    </xf>
    <xf numFmtId="169" fontId="17" fillId="6" borderId="61" xfId="0" applyNumberFormat="1" applyFont="1" applyFill="1" applyBorder="1" applyAlignment="1">
      <alignment horizontal="center" vertical="center"/>
    </xf>
    <xf numFmtId="169" fontId="17" fillId="6" borderId="62" xfId="0" applyNumberFormat="1" applyFont="1" applyFill="1" applyBorder="1" applyAlignment="1">
      <alignment horizontal="center" vertical="center"/>
    </xf>
    <xf numFmtId="2" fontId="0" fillId="0" borderId="63" xfId="0" applyNumberFormat="1" applyBorder="1"/>
    <xf numFmtId="2" fontId="0" fillId="0" borderId="20" xfId="0" applyNumberFormat="1" applyBorder="1"/>
    <xf numFmtId="0" fontId="0" fillId="0" borderId="30" xfId="0" applyBorder="1" applyAlignment="1">
      <alignment vertical="center"/>
    </xf>
    <xf numFmtId="0" fontId="0" fillId="0" borderId="27" xfId="0" applyBorder="1" applyAlignment="1">
      <alignment vertical="center"/>
    </xf>
    <xf numFmtId="0" fontId="0" fillId="5" borderId="59" xfId="0" applyFill="1" applyBorder="1" applyAlignment="1">
      <alignment horizontal="center" vertical="center"/>
    </xf>
    <xf numFmtId="169" fontId="17" fillId="5" borderId="60" xfId="0" applyNumberFormat="1" applyFont="1" applyFill="1" applyBorder="1" applyAlignment="1">
      <alignment horizontal="center" vertical="center"/>
    </xf>
    <xf numFmtId="169" fontId="17" fillId="5" borderId="61" xfId="0" applyNumberFormat="1" applyFont="1" applyFill="1" applyBorder="1" applyAlignment="1">
      <alignment horizontal="center" vertical="center"/>
    </xf>
    <xf numFmtId="169" fontId="17" fillId="5" borderId="62" xfId="0" applyNumberFormat="1" applyFont="1" applyFill="1" applyBorder="1" applyAlignment="1">
      <alignment horizontal="center" vertical="center"/>
    </xf>
    <xf numFmtId="20" fontId="23" fillId="3" borderId="40" xfId="0" applyNumberFormat="1" applyFont="1" applyFill="1" applyBorder="1" applyAlignment="1">
      <alignment horizontal="center" vertical="center"/>
    </xf>
    <xf numFmtId="166" fontId="39" fillId="3" borderId="39" xfId="0" applyNumberFormat="1" applyFont="1" applyFill="1" applyBorder="1" applyAlignment="1">
      <alignment horizontal="center" vertical="center"/>
    </xf>
    <xf numFmtId="20" fontId="23" fillId="3" borderId="25" xfId="0" applyNumberFormat="1" applyFont="1" applyFill="1" applyBorder="1" applyAlignment="1">
      <alignment horizontal="center" vertical="center"/>
    </xf>
    <xf numFmtId="170" fontId="26" fillId="3" borderId="66" xfId="0" applyNumberFormat="1" applyFont="1" applyFill="1" applyBorder="1" applyAlignment="1">
      <alignment horizontal="right" vertical="center"/>
    </xf>
    <xf numFmtId="14" fontId="11" fillId="7" borderId="67" xfId="0" applyNumberFormat="1" applyFont="1" applyFill="1" applyBorder="1" applyAlignment="1">
      <alignment horizontal="center" vertical="center" wrapText="1"/>
    </xf>
    <xf numFmtId="14" fontId="8" fillId="0" borderId="54" xfId="0" applyNumberFormat="1" applyFont="1" applyBorder="1" applyAlignment="1">
      <alignment horizontal="center" vertical="center" wrapText="1"/>
    </xf>
    <xf numFmtId="20" fontId="19" fillId="3" borderId="51" xfId="0" applyNumberFormat="1" applyFont="1" applyFill="1" applyBorder="1" applyAlignment="1">
      <alignment horizontal="center" vertical="center" wrapText="1"/>
    </xf>
    <xf numFmtId="170" fontId="26" fillId="3" borderId="68" xfId="0" applyNumberFormat="1" applyFont="1" applyFill="1" applyBorder="1" applyAlignment="1">
      <alignment horizontal="right" vertical="center"/>
    </xf>
    <xf numFmtId="0" fontId="0" fillId="2" borderId="69" xfId="0" applyFill="1" applyBorder="1" applyAlignment="1">
      <alignment horizontal="center" vertical="center" wrapText="1"/>
    </xf>
    <xf numFmtId="169" fontId="0" fillId="2" borderId="11" xfId="0" applyNumberFormat="1" applyFill="1" applyBorder="1" applyAlignment="1">
      <alignment horizontal="center" vertical="center" wrapText="1"/>
    </xf>
    <xf numFmtId="169" fontId="0" fillId="2" borderId="6" xfId="0" applyNumberFormat="1" applyFill="1" applyBorder="1" applyAlignment="1">
      <alignment horizontal="center" vertical="center" wrapText="1"/>
    </xf>
    <xf numFmtId="169" fontId="21" fillId="2" borderId="68" xfId="0" applyNumberFormat="1" applyFont="1" applyFill="1" applyBorder="1" applyAlignment="1">
      <alignment horizontal="center" vertical="center" wrapText="1"/>
    </xf>
    <xf numFmtId="0" fontId="0" fillId="7" borderId="7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71" xfId="0" applyFill="1" applyBorder="1" applyAlignment="1">
      <alignment horizontal="center" vertical="center" wrapText="1"/>
    </xf>
    <xf numFmtId="0" fontId="0" fillId="2" borderId="0" xfId="0" applyFill="1" applyAlignment="1">
      <alignment horizontal="center" vertical="center" wrapText="1"/>
    </xf>
    <xf numFmtId="0" fontId="40" fillId="0" borderId="72"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73" xfId="0" applyFont="1" applyBorder="1" applyAlignment="1">
      <alignment horizontal="center" vertical="center" wrapText="1"/>
    </xf>
    <xf numFmtId="0" fontId="40" fillId="0" borderId="74" xfId="0" applyFont="1" applyBorder="1" applyAlignment="1">
      <alignment horizontal="center" vertical="center" wrapText="1"/>
    </xf>
    <xf numFmtId="0" fontId="28" fillId="7" borderId="67" xfId="0" applyFont="1" applyFill="1" applyBorder="1" applyAlignment="1">
      <alignment horizontal="center" vertical="center" wrapText="1"/>
    </xf>
    <xf numFmtId="0" fontId="0" fillId="2" borderId="75" xfId="0" applyFill="1" applyBorder="1" applyAlignment="1">
      <alignment horizontal="center" vertical="center"/>
    </xf>
    <xf numFmtId="0" fontId="31" fillId="0" borderId="22" xfId="0" applyFont="1" applyBorder="1" applyAlignment="1">
      <alignment horizontal="center" vertical="center"/>
    </xf>
    <xf numFmtId="20" fontId="19" fillId="3" borderId="67" xfId="0" applyNumberFormat="1" applyFont="1" applyFill="1" applyBorder="1" applyAlignment="1">
      <alignment horizontal="center" vertical="center" wrapText="1"/>
    </xf>
    <xf numFmtId="0" fontId="19" fillId="8" borderId="75" xfId="0" applyFont="1" applyFill="1" applyBorder="1" applyAlignment="1">
      <alignment horizontal="center" vertical="center"/>
    </xf>
    <xf numFmtId="0" fontId="0" fillId="0" borderId="11" xfId="0" applyBorder="1" applyAlignment="1">
      <alignment vertical="center"/>
    </xf>
    <xf numFmtId="0" fontId="28" fillId="7" borderId="76" xfId="0" applyFont="1" applyFill="1" applyBorder="1" applyAlignment="1">
      <alignment horizontal="center" vertical="center"/>
    </xf>
    <xf numFmtId="0" fontId="21" fillId="7" borderId="77" xfId="0" applyFont="1" applyFill="1" applyBorder="1" applyAlignment="1">
      <alignment horizontal="center" vertical="center" wrapText="1"/>
    </xf>
    <xf numFmtId="0" fontId="0" fillId="0" borderId="78" xfId="0" applyBorder="1" applyAlignment="1">
      <alignment horizontal="center" vertical="center"/>
    </xf>
    <xf numFmtId="0" fontId="21" fillId="7" borderId="9" xfId="0" applyFont="1" applyFill="1" applyBorder="1" applyAlignment="1">
      <alignment horizontal="center" vertical="center" wrapText="1"/>
    </xf>
    <xf numFmtId="0" fontId="0" fillId="0" borderId="79" xfId="0" applyBorder="1" applyAlignment="1">
      <alignment horizontal="center" vertical="center"/>
    </xf>
    <xf numFmtId="0" fontId="28" fillId="7" borderId="49" xfId="0" applyFont="1" applyFill="1" applyBorder="1" applyAlignment="1">
      <alignment horizontal="center" vertical="center"/>
    </xf>
    <xf numFmtId="0" fontId="19" fillId="8" borderId="53" xfId="0" applyFont="1" applyFill="1" applyBorder="1" applyAlignment="1">
      <alignment horizontal="center" vertical="center"/>
    </xf>
    <xf numFmtId="2" fontId="17" fillId="9" borderId="80" xfId="0" applyNumberFormat="1" applyFont="1" applyFill="1" applyBorder="1" applyAlignment="1">
      <alignment horizontal="center" vertical="center"/>
    </xf>
    <xf numFmtId="0" fontId="15" fillId="3" borderId="75" xfId="0" applyFont="1" applyFill="1" applyBorder="1" applyAlignment="1">
      <alignment horizontal="center" vertical="center" wrapText="1"/>
    </xf>
    <xf numFmtId="0" fontId="21" fillId="7" borderId="71" xfId="0" applyFont="1" applyFill="1" applyBorder="1" applyAlignment="1">
      <alignment horizontal="center" vertical="center" wrapText="1"/>
    </xf>
    <xf numFmtId="0" fontId="40" fillId="0" borderId="81" xfId="0" applyFont="1" applyBorder="1" applyAlignment="1">
      <alignment horizontal="center" vertical="center" wrapText="1"/>
    </xf>
    <xf numFmtId="0" fontId="40" fillId="0" borderId="27" xfId="0" applyFont="1" applyBorder="1" applyAlignment="1">
      <alignment horizontal="center" vertical="center" wrapText="1"/>
    </xf>
    <xf numFmtId="0" fontId="40" fillId="0" borderId="28" xfId="0" applyFont="1" applyBorder="1" applyAlignment="1">
      <alignment horizontal="center" vertical="center" wrapText="1"/>
    </xf>
    <xf numFmtId="169" fontId="21" fillId="2" borderId="82" xfId="0" applyNumberFormat="1" applyFont="1" applyFill="1" applyBorder="1" applyAlignment="1">
      <alignment horizontal="center" vertical="center" wrapText="1"/>
    </xf>
    <xf numFmtId="169" fontId="0" fillId="2" borderId="83" xfId="0" applyNumberFormat="1" applyFill="1" applyBorder="1" applyAlignment="1">
      <alignment horizontal="center" vertical="center" wrapText="1"/>
    </xf>
    <xf numFmtId="169" fontId="0" fillId="2" borderId="84" xfId="0" applyNumberFormat="1" applyFill="1" applyBorder="1" applyAlignment="1">
      <alignment horizontal="center" vertical="center" wrapText="1"/>
    </xf>
    <xf numFmtId="169" fontId="0" fillId="2" borderId="14" xfId="0" applyNumberFormat="1" applyFill="1" applyBorder="1" applyAlignment="1">
      <alignment horizontal="center" vertical="center" wrapText="1"/>
    </xf>
    <xf numFmtId="169" fontId="0" fillId="2" borderId="85" xfId="0" applyNumberFormat="1" applyFill="1" applyBorder="1" applyAlignment="1">
      <alignment horizontal="center" vertical="center" wrapText="1"/>
    </xf>
    <xf numFmtId="2" fontId="0" fillId="2" borderId="11" xfId="0" applyNumberFormat="1" applyFill="1" applyBorder="1" applyAlignment="1">
      <alignment horizontal="center" vertical="center" wrapText="1"/>
    </xf>
    <xf numFmtId="2" fontId="0" fillId="0" borderId="11" xfId="0" applyNumberFormat="1" applyBorder="1" applyAlignment="1">
      <alignment horizontal="center" vertical="center" wrapText="1"/>
    </xf>
    <xf numFmtId="2" fontId="0" fillId="2" borderId="6" xfId="0" applyNumberFormat="1" applyFill="1" applyBorder="1" applyAlignment="1">
      <alignment horizontal="center" vertical="center" wrapText="1"/>
    </xf>
    <xf numFmtId="2" fontId="0" fillId="0" borderId="6" xfId="0" applyNumberFormat="1" applyBorder="1" applyAlignment="1">
      <alignment horizontal="center" vertical="center" wrapText="1"/>
    </xf>
    <xf numFmtId="2" fontId="0" fillId="0" borderId="83" xfId="0" applyNumberFormat="1" applyBorder="1" applyAlignment="1">
      <alignment horizontal="center" vertical="center" wrapText="1"/>
    </xf>
    <xf numFmtId="2" fontId="0" fillId="0" borderId="84" xfId="0" applyNumberFormat="1" applyBorder="1" applyAlignment="1">
      <alignment horizontal="center" vertical="center" wrapText="1"/>
    </xf>
    <xf numFmtId="2" fontId="0" fillId="2" borderId="30" xfId="0" applyNumberFormat="1" applyFill="1" applyBorder="1" applyAlignment="1">
      <alignment horizontal="center" vertical="center" wrapText="1"/>
    </xf>
    <xf numFmtId="2" fontId="0" fillId="2" borderId="27" xfId="0" applyNumberFormat="1" applyFill="1" applyBorder="1" applyAlignment="1">
      <alignment horizontal="center" vertical="center" wrapText="1"/>
    </xf>
    <xf numFmtId="0" fontId="0" fillId="7" borderId="86" xfId="0" applyFill="1" applyBorder="1" applyAlignment="1">
      <alignment horizontal="center" vertical="center" wrapText="1"/>
    </xf>
    <xf numFmtId="0" fontId="0" fillId="7" borderId="87" xfId="0" applyFill="1" applyBorder="1" applyAlignment="1">
      <alignment horizontal="center" vertical="center" wrapText="1"/>
    </xf>
    <xf numFmtId="2" fontId="0" fillId="0" borderId="74" xfId="0" applyNumberFormat="1" applyBorder="1" applyAlignment="1">
      <alignment horizontal="center" vertical="center" wrapText="1"/>
    </xf>
    <xf numFmtId="2" fontId="0" fillId="0" borderId="30" xfId="0" applyNumberFormat="1" applyBorder="1" applyAlignment="1">
      <alignment horizontal="center" vertical="center" wrapText="1"/>
    </xf>
    <xf numFmtId="2" fontId="0" fillId="0" borderId="27" xfId="0" applyNumberFormat="1" applyBorder="1" applyAlignment="1">
      <alignment horizontal="center" vertical="center" wrapText="1"/>
    </xf>
    <xf numFmtId="0" fontId="21" fillId="7" borderId="88" xfId="0" applyFont="1" applyFill="1" applyBorder="1" applyAlignment="1">
      <alignment vertical="center"/>
    </xf>
    <xf numFmtId="0" fontId="21" fillId="7" borderId="89" xfId="0" applyFont="1" applyFill="1" applyBorder="1" applyAlignment="1">
      <alignment vertical="center"/>
    </xf>
    <xf numFmtId="10" fontId="0" fillId="0" borderId="30" xfId="0" applyNumberFormat="1" applyBorder="1" applyAlignment="1">
      <alignment horizontal="center" vertical="center" wrapText="1"/>
    </xf>
    <xf numFmtId="10" fontId="0" fillId="0" borderId="27" xfId="0" applyNumberFormat="1" applyBorder="1" applyAlignment="1">
      <alignment horizontal="center" vertical="center" wrapText="1"/>
    </xf>
    <xf numFmtId="0" fontId="21" fillId="7" borderId="26" xfId="0" applyFont="1" applyFill="1" applyBorder="1" applyAlignment="1">
      <alignment vertical="center"/>
    </xf>
    <xf numFmtId="0" fontId="13" fillId="7" borderId="70" xfId="0" applyFont="1" applyFill="1" applyBorder="1" applyAlignment="1">
      <alignment horizontal="center" vertical="center" wrapText="1"/>
    </xf>
    <xf numFmtId="10" fontId="0" fillId="0" borderId="14" xfId="0" applyNumberFormat="1" applyBorder="1" applyAlignment="1">
      <alignment horizontal="center" vertical="center" wrapText="1"/>
    </xf>
    <xf numFmtId="2" fontId="0" fillId="2" borderId="0" xfId="0" applyNumberFormat="1" applyFill="1"/>
    <xf numFmtId="2" fontId="0" fillId="0" borderId="90" xfId="0" applyNumberFormat="1" applyBorder="1" applyAlignment="1">
      <alignment horizontal="center" vertical="center" wrapText="1"/>
    </xf>
    <xf numFmtId="2" fontId="0" fillId="2" borderId="14" xfId="0" applyNumberFormat="1" applyFill="1" applyBorder="1" applyAlignment="1">
      <alignment horizontal="center" vertical="center" wrapText="1"/>
    </xf>
    <xf numFmtId="2" fontId="0" fillId="0" borderId="14" xfId="0" applyNumberFormat="1" applyBorder="1" applyAlignment="1">
      <alignment horizontal="center" vertical="center" wrapText="1"/>
    </xf>
    <xf numFmtId="2" fontId="0" fillId="0" borderId="85" xfId="0" applyNumberFormat="1" applyBorder="1" applyAlignment="1">
      <alignment horizontal="center" vertical="center" wrapText="1"/>
    </xf>
    <xf numFmtId="2" fontId="0" fillId="0" borderId="87" xfId="0" applyNumberFormat="1" applyBorder="1" applyAlignment="1">
      <alignment horizontal="center" vertical="center" wrapText="1"/>
    </xf>
    <xf numFmtId="2" fontId="0" fillId="0" borderId="91" xfId="0" applyNumberFormat="1" applyBorder="1" applyAlignment="1">
      <alignment horizontal="center" vertical="center" wrapText="1"/>
    </xf>
    <xf numFmtId="0" fontId="0" fillId="7" borderId="91" xfId="0" applyFill="1" applyBorder="1" applyAlignment="1">
      <alignment horizontal="center" vertical="center" wrapText="1"/>
    </xf>
    <xf numFmtId="10" fontId="0" fillId="0" borderId="5" xfId="0" applyNumberFormat="1" applyBorder="1" applyAlignment="1">
      <alignment horizontal="center" vertical="center" wrapText="1"/>
    </xf>
    <xf numFmtId="10" fontId="0" fillId="0" borderId="6" xfId="0" applyNumberFormat="1" applyBorder="1" applyAlignment="1">
      <alignment horizontal="center" vertical="center" wrapText="1"/>
    </xf>
    <xf numFmtId="10" fontId="0" fillId="0" borderId="92" xfId="0" applyNumberFormat="1" applyBorder="1" applyAlignment="1">
      <alignment horizontal="center" vertical="center"/>
    </xf>
    <xf numFmtId="2" fontId="0" fillId="0" borderId="73" xfId="0" applyNumberFormat="1" applyBorder="1" applyAlignment="1">
      <alignment horizontal="center" vertical="center" wrapText="1"/>
    </xf>
    <xf numFmtId="10" fontId="0" fillId="0" borderId="68" xfId="0" applyNumberFormat="1" applyBorder="1" applyAlignment="1">
      <alignment horizontal="center" vertical="center"/>
    </xf>
    <xf numFmtId="20" fontId="0" fillId="0" borderId="30" xfId="0" applyNumberFormat="1" applyBorder="1" applyAlignment="1">
      <alignment horizontal="center" vertical="center" wrapText="1"/>
    </xf>
    <xf numFmtId="20" fontId="0" fillId="0" borderId="27" xfId="0" applyNumberFormat="1" applyBorder="1" applyAlignment="1">
      <alignment horizontal="center" vertical="center" wrapText="1"/>
    </xf>
    <xf numFmtId="20" fontId="0" fillId="0" borderId="91" xfId="0" applyNumberFormat="1" applyBorder="1" applyAlignment="1">
      <alignment horizontal="center" vertical="center" wrapText="1"/>
    </xf>
    <xf numFmtId="20" fontId="0" fillId="0" borderId="14" xfId="0" applyNumberFormat="1" applyBorder="1" applyAlignment="1">
      <alignment horizontal="center" vertical="center" wrapText="1"/>
    </xf>
    <xf numFmtId="0" fontId="40" fillId="2" borderId="7" xfId="0" applyFont="1" applyFill="1" applyBorder="1" applyAlignment="1">
      <alignment vertical="center"/>
    </xf>
    <xf numFmtId="0" fontId="40" fillId="2" borderId="28" xfId="0" applyFont="1" applyFill="1" applyBorder="1" applyAlignment="1">
      <alignment vertical="center"/>
    </xf>
    <xf numFmtId="10" fontId="21" fillId="2" borderId="7" xfId="0" applyNumberFormat="1" applyFont="1" applyFill="1" applyBorder="1" applyAlignment="1">
      <alignment horizontal="center" vertical="center"/>
    </xf>
    <xf numFmtId="0" fontId="0" fillId="2" borderId="53" xfId="0" applyFill="1" applyBorder="1" applyAlignment="1">
      <alignment horizontal="center" vertical="center"/>
    </xf>
    <xf numFmtId="0" fontId="21" fillId="7" borderId="10" xfId="0" applyFont="1" applyFill="1" applyBorder="1" applyAlignment="1">
      <alignment horizontal="center" vertical="center" wrapText="1"/>
    </xf>
    <xf numFmtId="0" fontId="16" fillId="2" borderId="57" xfId="0" applyFont="1" applyFill="1" applyBorder="1" applyAlignment="1">
      <alignment horizontal="left" vertical="center" wrapText="1"/>
    </xf>
    <xf numFmtId="0" fontId="16" fillId="2" borderId="58" xfId="0" applyFont="1" applyFill="1" applyBorder="1" applyAlignment="1">
      <alignment horizontal="left" vertical="center" wrapText="1"/>
    </xf>
    <xf numFmtId="0" fontId="44" fillId="10" borderId="23" xfId="0" applyFont="1" applyFill="1" applyBorder="1" applyAlignment="1">
      <alignment wrapText="1"/>
    </xf>
    <xf numFmtId="0" fontId="44" fillId="10" borderId="21" xfId="0" applyFont="1" applyFill="1" applyBorder="1" applyAlignment="1">
      <alignment horizontal="left" wrapText="1"/>
    </xf>
    <xf numFmtId="0" fontId="43" fillId="10" borderId="93" xfId="0" applyFont="1" applyFill="1" applyBorder="1" applyAlignment="1">
      <alignment horizontal="center" vertical="center"/>
    </xf>
    <xf numFmtId="0" fontId="43" fillId="10" borderId="94" xfId="0" applyFont="1" applyFill="1" applyBorder="1" applyAlignment="1">
      <alignment horizontal="center" vertical="center"/>
    </xf>
    <xf numFmtId="0" fontId="43" fillId="10" borderId="95" xfId="0" applyFont="1" applyFill="1" applyBorder="1" applyAlignment="1">
      <alignment horizontal="center" vertical="center"/>
    </xf>
    <xf numFmtId="0" fontId="19" fillId="7" borderId="37" xfId="0" applyFont="1" applyFill="1" applyBorder="1" applyAlignment="1">
      <alignment horizontal="center" vertical="center" wrapText="1"/>
    </xf>
    <xf numFmtId="0" fontId="19" fillId="7" borderId="55" xfId="0" applyFont="1" applyFill="1" applyBorder="1" applyAlignment="1">
      <alignment horizontal="center" vertical="center" wrapText="1"/>
    </xf>
    <xf numFmtId="0" fontId="19" fillId="7" borderId="89" xfId="0" applyFont="1" applyFill="1" applyBorder="1" applyAlignment="1">
      <alignment horizontal="center" vertical="center" wrapText="1"/>
    </xf>
    <xf numFmtId="164" fontId="38" fillId="11" borderId="96" xfId="0" applyNumberFormat="1" applyFont="1" applyFill="1" applyBorder="1" applyAlignment="1">
      <alignment vertical="top"/>
    </xf>
    <xf numFmtId="164" fontId="43" fillId="11" borderId="97" xfId="0" applyNumberFormat="1" applyFont="1" applyFill="1" applyBorder="1" applyAlignment="1">
      <alignment horizontal="left" vertical="center"/>
    </xf>
    <xf numFmtId="164" fontId="38" fillId="11" borderId="97" xfId="0" applyNumberFormat="1" applyFont="1" applyFill="1" applyBorder="1" applyAlignment="1">
      <alignment horizontal="left" vertical="center"/>
    </xf>
    <xf numFmtId="2" fontId="0" fillId="2" borderId="36" xfId="0" applyNumberFormat="1" applyFill="1" applyBorder="1" applyAlignment="1">
      <alignment horizontal="center" vertical="center" wrapText="1"/>
    </xf>
    <xf numFmtId="2" fontId="0" fillId="2" borderId="98" xfId="0" applyNumberFormat="1" applyFill="1" applyBorder="1" applyAlignment="1">
      <alignment horizontal="center" vertical="center" wrapText="1"/>
    </xf>
    <xf numFmtId="0" fontId="1" fillId="7" borderId="67" xfId="0" applyFont="1" applyFill="1" applyBorder="1" applyAlignment="1">
      <alignment horizontal="center" vertical="center" wrapText="1"/>
    </xf>
    <xf numFmtId="0" fontId="0" fillId="2" borderId="54" xfId="0" applyFill="1" applyBorder="1"/>
    <xf numFmtId="0" fontId="2" fillId="2" borderId="28" xfId="0" applyFont="1" applyFill="1" applyBorder="1" applyAlignment="1">
      <alignment horizontal="center" vertical="center"/>
    </xf>
    <xf numFmtId="0" fontId="41" fillId="2" borderId="36" xfId="0" applyFont="1" applyFill="1" applyBorder="1" applyAlignment="1">
      <alignment horizontal="center" vertical="center"/>
    </xf>
    <xf numFmtId="164" fontId="34" fillId="11" borderId="99" xfId="0" applyNumberFormat="1" applyFont="1" applyFill="1" applyBorder="1" applyAlignment="1">
      <alignment vertical="center"/>
    </xf>
    <xf numFmtId="164" fontId="24" fillId="11" borderId="29" xfId="0" applyNumberFormat="1" applyFont="1" applyFill="1" applyBorder="1" applyAlignment="1">
      <alignment vertical="center"/>
    </xf>
    <xf numFmtId="164" fontId="24" fillId="11" borderId="77" xfId="0" applyNumberFormat="1" applyFont="1" applyFill="1" applyBorder="1" applyAlignment="1">
      <alignment vertical="center"/>
    </xf>
    <xf numFmtId="0" fontId="7" fillId="11" borderId="100" xfId="0" applyFont="1" applyFill="1" applyBorder="1" applyAlignment="1">
      <alignment vertical="center"/>
    </xf>
    <xf numFmtId="0" fontId="20" fillId="11" borderId="0" xfId="0" applyFont="1" applyFill="1" applyAlignment="1">
      <alignment vertical="center"/>
    </xf>
    <xf numFmtId="0" fontId="7" fillId="11" borderId="0" xfId="0" applyFont="1" applyFill="1" applyAlignment="1">
      <alignment vertical="center"/>
    </xf>
    <xf numFmtId="0" fontId="7" fillId="11" borderId="101" xfId="0" applyFont="1" applyFill="1" applyBorder="1" applyAlignment="1">
      <alignment vertical="center"/>
    </xf>
    <xf numFmtId="0" fontId="12" fillId="11" borderId="12" xfId="0" applyFont="1" applyFill="1" applyBorder="1" applyAlignment="1">
      <alignment vertical="center"/>
    </xf>
    <xf numFmtId="0" fontId="19" fillId="11" borderId="97" xfId="0" applyFont="1" applyFill="1" applyBorder="1" applyAlignment="1">
      <alignment vertical="center"/>
    </xf>
    <xf numFmtId="0" fontId="12" fillId="11" borderId="97" xfId="0" applyFont="1" applyFill="1" applyBorder="1" applyAlignment="1">
      <alignment vertical="center"/>
    </xf>
    <xf numFmtId="0" fontId="12" fillId="11" borderId="96" xfId="0" applyFont="1" applyFill="1" applyBorder="1" applyAlignment="1">
      <alignment vertical="center"/>
    </xf>
    <xf numFmtId="0" fontId="12" fillId="10" borderId="102" xfId="0" applyFont="1" applyFill="1" applyBorder="1" applyAlignment="1">
      <alignment horizontal="center" vertical="center" wrapText="1"/>
    </xf>
    <xf numFmtId="170" fontId="26" fillId="10" borderId="15" xfId="0" applyNumberFormat="1" applyFont="1" applyFill="1" applyBorder="1" applyAlignment="1">
      <alignment vertical="center"/>
    </xf>
    <xf numFmtId="2" fontId="12" fillId="10" borderId="103" xfId="0" applyNumberFormat="1" applyFont="1" applyFill="1" applyBorder="1" applyAlignment="1">
      <alignment horizontal="center" wrapText="1"/>
    </xf>
    <xf numFmtId="20" fontId="36" fillId="10" borderId="104" xfId="0" applyNumberFormat="1" applyFont="1" applyFill="1" applyBorder="1" applyAlignment="1">
      <alignment horizontal="center" wrapText="1"/>
    </xf>
    <xf numFmtId="0" fontId="12" fillId="10" borderId="105" xfId="0" applyFont="1" applyFill="1" applyBorder="1" applyAlignment="1">
      <alignment horizontal="center" wrapText="1"/>
    </xf>
    <xf numFmtId="2" fontId="12" fillId="10" borderId="40" xfId="0" applyNumberFormat="1" applyFont="1" applyFill="1" applyBorder="1" applyAlignment="1">
      <alignment horizontal="center" vertical="top" wrapText="1"/>
    </xf>
    <xf numFmtId="20" fontId="35" fillId="10" borderId="106" xfId="0" applyNumberFormat="1" applyFont="1" applyFill="1" applyBorder="1" applyAlignment="1">
      <alignment horizontal="center" vertical="top" wrapText="1"/>
    </xf>
    <xf numFmtId="0" fontId="12" fillId="10" borderId="106" xfId="0" applyFont="1" applyFill="1" applyBorder="1" applyAlignment="1">
      <alignment horizontal="center" vertical="top" wrapText="1"/>
    </xf>
    <xf numFmtId="164" fontId="20" fillId="10" borderId="47" xfId="0" applyNumberFormat="1" applyFont="1" applyFill="1" applyBorder="1" applyAlignment="1">
      <alignment vertical="center"/>
    </xf>
    <xf numFmtId="164" fontId="22" fillId="10" borderId="1" xfId="0" applyNumberFormat="1" applyFont="1" applyFill="1" applyBorder="1" applyAlignment="1">
      <alignment vertical="center"/>
    </xf>
    <xf numFmtId="164" fontId="22" fillId="10" borderId="107" xfId="0" applyNumberFormat="1" applyFont="1" applyFill="1" applyBorder="1" applyAlignment="1">
      <alignment vertical="center"/>
    </xf>
    <xf numFmtId="0" fontId="48" fillId="6" borderId="108" xfId="0" applyFont="1" applyFill="1" applyBorder="1" applyAlignment="1">
      <alignment horizontal="left" vertical="center" wrapText="1" indent="1"/>
    </xf>
    <xf numFmtId="20" fontId="49" fillId="11" borderId="30" xfId="0" applyNumberFormat="1" applyFont="1" applyFill="1" applyBorder="1" applyAlignment="1">
      <alignment horizontal="center" vertical="center"/>
    </xf>
    <xf numFmtId="20" fontId="49" fillId="11" borderId="27" xfId="0" applyNumberFormat="1" applyFont="1" applyFill="1" applyBorder="1" applyAlignment="1">
      <alignment horizontal="center" vertical="center"/>
    </xf>
    <xf numFmtId="20" fontId="49" fillId="11" borderId="91" xfId="0" applyNumberFormat="1" applyFont="1" applyFill="1" applyBorder="1" applyAlignment="1">
      <alignment horizontal="center" vertical="center"/>
    </xf>
    <xf numFmtId="0" fontId="49" fillId="11" borderId="0" xfId="0" applyFont="1" applyFill="1" applyAlignment="1">
      <alignment vertical="center"/>
    </xf>
    <xf numFmtId="0" fontId="19" fillId="7" borderId="26" xfId="0" applyFont="1" applyFill="1" applyBorder="1" applyAlignment="1">
      <alignment horizontal="center" vertical="center" wrapText="1"/>
    </xf>
    <xf numFmtId="0" fontId="2" fillId="2" borderId="109" xfId="0" applyFont="1" applyFill="1" applyBorder="1" applyAlignment="1">
      <alignment horizontal="center"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0" borderId="6" xfId="0" applyBorder="1" applyAlignment="1">
      <alignment horizontal="center" vertical="center"/>
    </xf>
    <xf numFmtId="0" fontId="0" fillId="0" borderId="92" xfId="0" applyBorder="1" applyAlignment="1">
      <alignment horizontal="center" vertical="center"/>
    </xf>
    <xf numFmtId="0" fontId="0" fillId="0" borderId="58" xfId="0" applyBorder="1" applyAlignment="1">
      <alignment horizontal="center" vertical="center"/>
    </xf>
    <xf numFmtId="0" fontId="40" fillId="0" borderId="11" xfId="0" applyFont="1" applyBorder="1" applyAlignment="1">
      <alignment horizontal="center" vertical="center" wrapText="1"/>
    </xf>
    <xf numFmtId="0" fontId="40" fillId="0" borderId="30" xfId="0" applyFont="1" applyBorder="1" applyAlignment="1">
      <alignment horizontal="center" vertical="center" wrapText="1"/>
    </xf>
    <xf numFmtId="0" fontId="0" fillId="7" borderId="6" xfId="0" applyFill="1" applyBorder="1" applyAlignment="1">
      <alignment horizontal="center" vertical="center" wrapText="1"/>
    </xf>
    <xf numFmtId="0" fontId="0" fillId="7" borderId="27" xfId="0" applyFill="1" applyBorder="1" applyAlignment="1">
      <alignment horizontal="center" vertical="center" wrapText="1"/>
    </xf>
    <xf numFmtId="0" fontId="19" fillId="7" borderId="42" xfId="0" applyFont="1" applyFill="1" applyBorder="1" applyAlignment="1">
      <alignment horizontal="center" vertical="center" wrapText="1"/>
    </xf>
    <xf numFmtId="0" fontId="0" fillId="0" borderId="110" xfId="0" applyBorder="1" applyAlignment="1">
      <alignment horizontal="center" vertical="center"/>
    </xf>
    <xf numFmtId="0" fontId="19" fillId="7" borderId="47" xfId="0" applyFont="1" applyFill="1" applyBorder="1" applyAlignment="1">
      <alignment horizontal="center" vertical="center" wrapText="1"/>
    </xf>
    <xf numFmtId="0" fontId="0" fillId="0" borderId="2" xfId="0" applyBorder="1" applyAlignment="1">
      <alignment horizontal="center" vertical="center"/>
    </xf>
    <xf numFmtId="0" fontId="19" fillId="7" borderId="0" xfId="0" applyFont="1" applyFill="1" applyAlignment="1">
      <alignment horizontal="center" vertical="center" wrapText="1"/>
    </xf>
    <xf numFmtId="0" fontId="17" fillId="0" borderId="54" xfId="0" applyFont="1" applyBorder="1" applyAlignment="1">
      <alignment horizontal="center" vertical="center"/>
    </xf>
    <xf numFmtId="0" fontId="27" fillId="2" borderId="16" xfId="0" applyFont="1" applyFill="1" applyBorder="1" applyAlignment="1" applyProtection="1">
      <alignment horizontal="center" vertical="center"/>
      <protection locked="0"/>
    </xf>
    <xf numFmtId="170" fontId="27" fillId="2" borderId="18" xfId="0" applyNumberFormat="1" applyFont="1" applyFill="1" applyBorder="1" applyAlignment="1" applyProtection="1">
      <alignment horizontal="center" vertical="center"/>
      <protection locked="0"/>
    </xf>
    <xf numFmtId="0" fontId="42" fillId="10" borderId="111" xfId="0" applyFont="1" applyFill="1" applyBorder="1" applyAlignment="1">
      <alignment horizontal="center" vertical="center" wrapText="1"/>
    </xf>
    <xf numFmtId="20" fontId="0" fillId="0" borderId="63" xfId="0" applyNumberFormat="1" applyBorder="1"/>
    <xf numFmtId="20" fontId="0" fillId="0" borderId="20" xfId="0" applyNumberFormat="1" applyBorder="1"/>
    <xf numFmtId="0" fontId="0" fillId="0" borderId="2" xfId="0" applyBorder="1" applyAlignment="1">
      <alignment vertical="center" wrapText="1"/>
    </xf>
    <xf numFmtId="0" fontId="45" fillId="10" borderId="112" xfId="0" applyFont="1" applyFill="1" applyBorder="1" applyAlignment="1">
      <alignment horizontal="center" vertical="center" wrapText="1"/>
    </xf>
    <xf numFmtId="0" fontId="14" fillId="2" borderId="0" xfId="0" applyFont="1" applyFill="1" applyAlignment="1">
      <alignment vertical="center"/>
    </xf>
    <xf numFmtId="0" fontId="5" fillId="2" borderId="0" xfId="0" applyFont="1" applyFill="1" applyAlignment="1">
      <alignment vertical="center"/>
    </xf>
    <xf numFmtId="0" fontId="3" fillId="2" borderId="0" xfId="0" applyFont="1" applyFill="1"/>
    <xf numFmtId="168" fontId="14" fillId="2" borderId="0" xfId="0" applyNumberFormat="1" applyFont="1" applyFill="1" applyAlignment="1">
      <alignment vertical="center"/>
    </xf>
    <xf numFmtId="0" fontId="5" fillId="2" borderId="0" xfId="0" applyFont="1" applyFill="1"/>
    <xf numFmtId="169" fontId="14" fillId="2" borderId="0" xfId="0" applyNumberFormat="1" applyFont="1" applyFill="1" applyAlignment="1">
      <alignment vertical="center"/>
    </xf>
    <xf numFmtId="20" fontId="14" fillId="2" borderId="0" xfId="0" applyNumberFormat="1" applyFont="1" applyFill="1" applyAlignment="1">
      <alignment vertical="center"/>
    </xf>
    <xf numFmtId="0" fontId="5" fillId="2" borderId="0" xfId="0" applyFont="1" applyFill="1" applyAlignment="1">
      <alignment horizontal="center"/>
    </xf>
    <xf numFmtId="2" fontId="14" fillId="2" borderId="0" xfId="0" applyNumberFormat="1" applyFont="1" applyFill="1" applyAlignment="1">
      <alignment vertical="center"/>
    </xf>
    <xf numFmtId="0" fontId="4" fillId="2" borderId="0" xfId="0" applyFont="1" applyFill="1"/>
    <xf numFmtId="0" fontId="15" fillId="2" borderId="36" xfId="0" applyFont="1" applyFill="1" applyBorder="1" applyAlignment="1">
      <alignment horizontal="center" vertical="center" wrapText="1"/>
    </xf>
    <xf numFmtId="14" fontId="19" fillId="2" borderId="36" xfId="0" applyNumberFormat="1" applyFont="1" applyFill="1" applyBorder="1" applyAlignment="1">
      <alignment horizontal="center" vertical="center"/>
    </xf>
    <xf numFmtId="14" fontId="19" fillId="2" borderId="0" xfId="0" applyNumberFormat="1" applyFont="1" applyFill="1" applyAlignment="1">
      <alignment horizontal="center" vertical="center"/>
    </xf>
    <xf numFmtId="0" fontId="9" fillId="2" borderId="0" xfId="0" applyFont="1" applyFill="1" applyAlignment="1">
      <alignment horizontal="center" vertical="center"/>
    </xf>
    <xf numFmtId="0" fontId="8" fillId="2" borderId="0" xfId="0" applyFont="1" applyFill="1" applyAlignment="1">
      <alignment horizontal="center" vertical="center"/>
    </xf>
    <xf numFmtId="0" fontId="5" fillId="2" borderId="0" xfId="0" applyFont="1" applyFill="1" applyAlignment="1">
      <alignment horizontal="center" vertical="center"/>
    </xf>
    <xf numFmtId="2" fontId="3" fillId="2" borderId="0" xfId="0" applyNumberFormat="1" applyFont="1" applyFill="1" applyAlignment="1">
      <alignment vertical="center"/>
    </xf>
    <xf numFmtId="0" fontId="17" fillId="2" borderId="0" xfId="0" applyFont="1" applyFill="1" applyAlignment="1">
      <alignment vertical="center"/>
    </xf>
    <xf numFmtId="2" fontId="8" fillId="2" borderId="0" xfId="0" applyNumberFormat="1" applyFont="1" applyFill="1" applyAlignment="1">
      <alignment horizontal="center" vertical="center" wrapText="1"/>
    </xf>
    <xf numFmtId="14" fontId="8" fillId="2" borderId="0" xfId="0" applyNumberFormat="1" applyFont="1" applyFill="1" applyAlignment="1">
      <alignment horizontal="center" vertical="center" wrapText="1"/>
    </xf>
    <xf numFmtId="0" fontId="8" fillId="2" borderId="0" xfId="0" applyFont="1" applyFill="1" applyAlignment="1">
      <alignment horizontal="center"/>
    </xf>
    <xf numFmtId="0" fontId="10" fillId="2" borderId="0" xfId="0" applyFont="1" applyFill="1" applyAlignment="1">
      <alignment horizontal="center" vertical="center"/>
    </xf>
    <xf numFmtId="20" fontId="3" fillId="2" borderId="0" xfId="0" applyNumberFormat="1" applyFont="1" applyFill="1" applyAlignment="1">
      <alignment horizontal="center" vertical="center"/>
    </xf>
    <xf numFmtId="20" fontId="5" fillId="2" borderId="0" xfId="0" applyNumberFormat="1" applyFont="1" applyFill="1" applyAlignment="1">
      <alignment horizontal="center" vertical="center"/>
    </xf>
    <xf numFmtId="0" fontId="3" fillId="2" borderId="0" xfId="0" applyFont="1" applyFill="1" applyAlignment="1">
      <alignment vertical="center"/>
    </xf>
    <xf numFmtId="171" fontId="9" fillId="2" borderId="50" xfId="0" applyNumberFormat="1" applyFont="1" applyFill="1" applyBorder="1" applyAlignment="1">
      <alignment horizontal="center" vertical="center" wrapText="1"/>
    </xf>
    <xf numFmtId="171" fontId="9" fillId="2" borderId="0" xfId="0" applyNumberFormat="1" applyFont="1" applyFill="1" applyAlignment="1">
      <alignment horizontal="center" vertical="center" wrapText="1"/>
    </xf>
    <xf numFmtId="0" fontId="9" fillId="2" borderId="50" xfId="0" applyFont="1" applyFill="1" applyBorder="1" applyAlignment="1">
      <alignment horizontal="center" vertical="center" wrapText="1"/>
    </xf>
    <xf numFmtId="166" fontId="3" fillId="2" borderId="0" xfId="0" applyNumberFormat="1" applyFont="1" applyFill="1" applyAlignment="1">
      <alignment horizontal="center" vertical="center"/>
    </xf>
    <xf numFmtId="14" fontId="8" fillId="2" borderId="113" xfId="0" applyNumberFormat="1" applyFont="1" applyFill="1" applyBorder="1" applyAlignment="1">
      <alignment horizontal="left" vertical="center" wrapText="1"/>
    </xf>
    <xf numFmtId="169" fontId="20" fillId="2" borderId="36" xfId="0" applyNumberFormat="1" applyFont="1" applyFill="1" applyBorder="1" applyAlignment="1">
      <alignment horizontal="center" vertical="center"/>
    </xf>
    <xf numFmtId="0" fontId="0" fillId="2" borderId="0" xfId="0" applyFill="1" applyProtection="1">
      <protection locked="0"/>
    </xf>
    <xf numFmtId="0" fontId="1" fillId="7" borderId="26" xfId="0" applyFont="1" applyFill="1" applyBorder="1" applyAlignment="1">
      <alignment vertical="center"/>
    </xf>
    <xf numFmtId="0" fontId="1" fillId="7" borderId="114" xfId="0" applyFont="1" applyFill="1" applyBorder="1" applyAlignment="1">
      <alignment vertical="center"/>
    </xf>
    <xf numFmtId="20" fontId="49" fillId="11" borderId="115" xfId="0" applyNumberFormat="1" applyFont="1" applyFill="1" applyBorder="1" applyAlignment="1">
      <alignment horizontal="center" vertical="center"/>
    </xf>
    <xf numFmtId="20" fontId="49" fillId="11" borderId="116" xfId="0" applyNumberFormat="1" applyFont="1" applyFill="1" applyBorder="1" applyAlignment="1">
      <alignment horizontal="center" vertical="center"/>
    </xf>
    <xf numFmtId="20" fontId="49" fillId="11" borderId="117" xfId="0" applyNumberFormat="1" applyFont="1" applyFill="1" applyBorder="1" applyAlignment="1">
      <alignment horizontal="center" vertical="center"/>
    </xf>
    <xf numFmtId="0" fontId="51" fillId="5" borderId="112" xfId="0" applyFont="1" applyFill="1" applyBorder="1" applyAlignment="1">
      <alignment horizontal="center" vertical="center" wrapText="1"/>
    </xf>
    <xf numFmtId="0" fontId="51" fillId="5" borderId="118" xfId="0" applyFont="1" applyFill="1" applyBorder="1" applyAlignment="1">
      <alignment horizontal="center" vertical="center" wrapText="1"/>
    </xf>
    <xf numFmtId="0" fontId="51" fillId="5" borderId="119" xfId="0" applyFont="1" applyFill="1" applyBorder="1" applyAlignment="1">
      <alignment horizontal="center" vertical="center" wrapText="1"/>
    </xf>
    <xf numFmtId="165" fontId="49" fillId="11" borderId="5" xfId="0" applyNumberFormat="1" applyFont="1" applyFill="1" applyBorder="1" applyAlignment="1">
      <alignment horizontal="center" vertical="center"/>
    </xf>
    <xf numFmtId="170" fontId="12" fillId="3" borderId="14" xfId="0" applyNumberFormat="1" applyFont="1" applyFill="1" applyBorder="1" applyAlignment="1">
      <alignment horizontal="center" vertical="center"/>
    </xf>
    <xf numFmtId="0" fontId="45" fillId="10" borderId="97" xfId="0" applyFont="1" applyFill="1" applyBorder="1" applyAlignment="1">
      <alignment horizontal="center" vertical="center" wrapText="1"/>
    </xf>
    <xf numFmtId="0" fontId="42" fillId="10" borderId="120" xfId="0" applyFont="1" applyFill="1" applyBorder="1" applyAlignment="1">
      <alignment horizontal="center" vertical="center" wrapText="1"/>
    </xf>
    <xf numFmtId="20" fontId="25" fillId="3" borderId="11" xfId="0" applyNumberFormat="1" applyFont="1" applyFill="1" applyBorder="1" applyAlignment="1">
      <alignment horizontal="center" vertical="center"/>
    </xf>
    <xf numFmtId="20" fontId="25" fillId="3" borderId="92" xfId="0" applyNumberFormat="1" applyFont="1" applyFill="1" applyBorder="1" applyAlignment="1">
      <alignment horizontal="center" vertical="center"/>
    </xf>
    <xf numFmtId="170" fontId="32" fillId="3" borderId="115" xfId="0" applyNumberFormat="1" applyFont="1" applyFill="1" applyBorder="1" applyAlignment="1">
      <alignment vertical="center"/>
    </xf>
    <xf numFmtId="14" fontId="15" fillId="2" borderId="113" xfId="0" applyNumberFormat="1" applyFont="1" applyFill="1" applyBorder="1" applyAlignment="1">
      <alignment horizontal="center" vertical="center" wrapText="1"/>
    </xf>
    <xf numFmtId="2" fontId="17" fillId="0" borderId="53" xfId="0" applyNumberFormat="1" applyFont="1" applyBorder="1" applyAlignment="1">
      <alignment horizontal="center" vertical="center"/>
    </xf>
    <xf numFmtId="0" fontId="16" fillId="11" borderId="121" xfId="0" applyFont="1" applyFill="1" applyBorder="1" applyAlignment="1">
      <alignment horizontal="center"/>
    </xf>
    <xf numFmtId="20" fontId="23" fillId="3" borderId="64" xfId="0" applyNumberFormat="1" applyFont="1" applyFill="1" applyBorder="1" applyAlignment="1" applyProtection="1">
      <alignment horizontal="center" vertical="center"/>
      <protection locked="0"/>
    </xf>
    <xf numFmtId="20" fontId="23" fillId="3" borderId="65" xfId="0" applyNumberFormat="1" applyFont="1" applyFill="1" applyBorder="1" applyAlignment="1" applyProtection="1">
      <alignment horizontal="center" vertical="center"/>
      <protection locked="0"/>
    </xf>
    <xf numFmtId="0" fontId="28" fillId="7" borderId="13" xfId="0" applyFont="1" applyFill="1" applyBorder="1" applyAlignment="1">
      <alignment horizontal="center" vertical="center" wrapText="1"/>
    </xf>
    <xf numFmtId="164" fontId="20" fillId="0" borderId="0" xfId="0" applyNumberFormat="1" applyFont="1"/>
    <xf numFmtId="0" fontId="0" fillId="0" borderId="3" xfId="0" applyBorder="1" applyAlignment="1">
      <alignment horizontal="center" vertical="center"/>
    </xf>
    <xf numFmtId="14" fontId="25" fillId="3" borderId="3" xfId="0" applyNumberFormat="1" applyFont="1" applyFill="1" applyBorder="1" applyAlignment="1">
      <alignment horizontal="center" vertical="center" wrapText="1"/>
    </xf>
    <xf numFmtId="164" fontId="34" fillId="11" borderId="113" xfId="0" applyNumberFormat="1" applyFont="1" applyFill="1" applyBorder="1" applyAlignment="1">
      <alignment vertical="center"/>
    </xf>
    <xf numFmtId="164" fontId="34" fillId="11" borderId="36" xfId="0" applyNumberFormat="1" applyFont="1" applyFill="1" applyBorder="1" applyAlignment="1">
      <alignment vertical="center"/>
    </xf>
    <xf numFmtId="164" fontId="34" fillId="11" borderId="98" xfId="0" applyNumberFormat="1" applyFont="1" applyFill="1" applyBorder="1" applyAlignment="1">
      <alignment vertical="center"/>
    </xf>
    <xf numFmtId="14" fontId="0" fillId="0" borderId="22" xfId="0" applyNumberFormat="1" applyBorder="1" applyAlignment="1">
      <alignment vertical="center"/>
    </xf>
    <xf numFmtId="20" fontId="27" fillId="3" borderId="73" xfId="0" applyNumberFormat="1" applyFont="1" applyFill="1" applyBorder="1" applyAlignment="1" applyProtection="1">
      <alignment horizontal="center" vertical="center"/>
      <protection locked="0"/>
    </xf>
    <xf numFmtId="20" fontId="27" fillId="3" borderId="74" xfId="0" applyNumberFormat="1" applyFont="1" applyFill="1" applyBorder="1" applyAlignment="1" applyProtection="1">
      <alignment horizontal="center" vertical="center"/>
      <protection locked="0"/>
    </xf>
    <xf numFmtId="20" fontId="27" fillId="3" borderId="122" xfId="0" applyNumberFormat="1" applyFont="1" applyFill="1" applyBorder="1" applyAlignment="1" applyProtection="1">
      <alignment horizontal="center" vertical="center"/>
      <protection locked="0"/>
    </xf>
    <xf numFmtId="20" fontId="27" fillId="3" borderId="5" xfId="0" applyNumberFormat="1" applyFont="1" applyFill="1" applyBorder="1" applyAlignment="1" applyProtection="1">
      <alignment horizontal="center" vertical="center"/>
      <protection locked="0"/>
    </xf>
    <xf numFmtId="20" fontId="27" fillId="3" borderId="6" xfId="0" applyNumberFormat="1" applyFont="1" applyFill="1" applyBorder="1" applyAlignment="1" applyProtection="1">
      <alignment horizontal="center" vertical="center"/>
      <protection locked="0"/>
    </xf>
    <xf numFmtId="20" fontId="27" fillId="3" borderId="11" xfId="0" applyNumberFormat="1" applyFont="1" applyFill="1" applyBorder="1" applyAlignment="1" applyProtection="1">
      <alignment horizontal="center" vertical="center"/>
      <protection locked="0"/>
    </xf>
    <xf numFmtId="20" fontId="27" fillId="3" borderId="123" xfId="0" applyNumberFormat="1" applyFont="1" applyFill="1" applyBorder="1" applyAlignment="1" applyProtection="1">
      <alignment horizontal="center" vertical="center"/>
      <protection locked="0"/>
    </xf>
    <xf numFmtId="20" fontId="27" fillId="3" borderId="84" xfId="0" applyNumberFormat="1" applyFont="1" applyFill="1" applyBorder="1" applyAlignment="1" applyProtection="1">
      <alignment horizontal="center" vertical="center"/>
      <protection locked="0"/>
    </xf>
    <xf numFmtId="20" fontId="27" fillId="3" borderId="83" xfId="0" applyNumberFormat="1" applyFont="1" applyFill="1" applyBorder="1" applyAlignment="1" applyProtection="1">
      <alignment horizontal="center" vertical="center"/>
      <protection locked="0"/>
    </xf>
    <xf numFmtId="20" fontId="23" fillId="3" borderId="64" xfId="0" applyNumberFormat="1" applyFont="1" applyFill="1" applyBorder="1" applyAlignment="1">
      <alignment horizontal="center" vertical="center"/>
    </xf>
    <xf numFmtId="20" fontId="23" fillId="3" borderId="65" xfId="0" applyNumberFormat="1" applyFont="1" applyFill="1" applyBorder="1" applyAlignment="1">
      <alignment horizontal="center" vertical="center"/>
    </xf>
    <xf numFmtId="0" fontId="0" fillId="7" borderId="47" xfId="0" applyFill="1" applyBorder="1" applyAlignment="1">
      <alignment horizontal="center" vertical="center"/>
    </xf>
    <xf numFmtId="0" fontId="0" fillId="7" borderId="55" xfId="0" applyFill="1" applyBorder="1" applyAlignment="1">
      <alignment horizontal="center" vertical="center"/>
    </xf>
    <xf numFmtId="0" fontId="0" fillId="7" borderId="24" xfId="0" applyFill="1" applyBorder="1" applyAlignment="1">
      <alignment horizontal="center" vertical="center"/>
    </xf>
    <xf numFmtId="0" fontId="19" fillId="7" borderId="157" xfId="0" applyFont="1" applyFill="1" applyBorder="1" applyAlignment="1">
      <alignment horizontal="center" vertical="center" wrapText="1"/>
    </xf>
    <xf numFmtId="0" fontId="19" fillId="7" borderId="13" xfId="0" applyFont="1" applyFill="1" applyBorder="1" applyAlignment="1">
      <alignment horizontal="center" vertical="center" wrapText="1"/>
    </xf>
    <xf numFmtId="0" fontId="26" fillId="7" borderId="157"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12" fillId="7" borderId="157" xfId="0" applyFont="1" applyFill="1" applyBorder="1" applyAlignment="1">
      <alignment horizontal="center" vertical="center"/>
    </xf>
    <xf numFmtId="0" fontId="12" fillId="7" borderId="13" xfId="0" applyFont="1" applyFill="1" applyBorder="1" applyAlignment="1">
      <alignment horizontal="center" vertical="center"/>
    </xf>
    <xf numFmtId="0" fontId="21" fillId="7" borderId="63" xfId="0" applyFont="1" applyFill="1" applyBorder="1" applyAlignment="1">
      <alignment horizontal="center" vertical="center"/>
    </xf>
    <xf numFmtId="0" fontId="21" fillId="7" borderId="26" xfId="0" applyFont="1" applyFill="1" applyBorder="1" applyAlignment="1">
      <alignment horizontal="center" vertical="center"/>
    </xf>
    <xf numFmtId="0" fontId="21" fillId="7" borderId="114" xfId="0" applyFont="1" applyFill="1" applyBorder="1" applyAlignment="1">
      <alignment horizontal="center" vertical="center"/>
    </xf>
    <xf numFmtId="0" fontId="21" fillId="7" borderId="37" xfId="0" applyFont="1" applyFill="1" applyBorder="1" applyAlignment="1">
      <alignment horizontal="center" vertical="center"/>
    </xf>
    <xf numFmtId="0" fontId="21" fillId="7" borderId="42" xfId="0" applyFont="1" applyFill="1" applyBorder="1" applyAlignment="1">
      <alignment horizontal="center" vertical="center"/>
    </xf>
    <xf numFmtId="0" fontId="21" fillId="7" borderId="88" xfId="0" applyFont="1" applyFill="1" applyBorder="1" applyAlignment="1">
      <alignment horizontal="center" vertical="center"/>
    </xf>
    <xf numFmtId="0" fontId="21" fillId="7" borderId="89" xfId="0" applyFont="1" applyFill="1" applyBorder="1" applyAlignment="1">
      <alignment horizontal="center" vertical="center"/>
    </xf>
    <xf numFmtId="0" fontId="19" fillId="7" borderId="37" xfId="0" applyFont="1" applyFill="1" applyBorder="1" applyAlignment="1">
      <alignment horizontal="center" vertical="center"/>
    </xf>
    <xf numFmtId="0" fontId="19" fillId="7" borderId="42" xfId="0" applyFont="1" applyFill="1" applyBorder="1" applyAlignment="1">
      <alignment horizontal="center" vertical="center"/>
    </xf>
    <xf numFmtId="0" fontId="0" fillId="2" borderId="69" xfId="0" applyFill="1" applyBorder="1" applyAlignment="1">
      <alignment horizontal="center" vertical="center"/>
    </xf>
    <xf numFmtId="0" fontId="0" fillId="2" borderId="110" xfId="0" applyFill="1" applyBorder="1" applyAlignment="1">
      <alignment horizontal="center" vertical="center"/>
    </xf>
    <xf numFmtId="0" fontId="12" fillId="10" borderId="129" xfId="0" applyFont="1" applyFill="1" applyBorder="1" applyAlignment="1">
      <alignment horizontal="right" vertical="center"/>
    </xf>
    <xf numFmtId="0" fontId="12" fillId="10" borderId="130" xfId="0" applyFont="1" applyFill="1" applyBorder="1" applyAlignment="1">
      <alignment horizontal="right" vertical="center"/>
    </xf>
    <xf numFmtId="0" fontId="0" fillId="0" borderId="131" xfId="0" applyBorder="1" applyAlignment="1">
      <alignment horizontal="center"/>
    </xf>
    <xf numFmtId="0" fontId="0" fillId="0" borderId="132" xfId="0" applyBorder="1" applyAlignment="1">
      <alignment horizontal="center"/>
    </xf>
    <xf numFmtId="164" fontId="42" fillId="11" borderId="133" xfId="0" applyNumberFormat="1" applyFont="1" applyFill="1" applyBorder="1" applyAlignment="1">
      <alignment horizontal="left" vertical="top"/>
    </xf>
    <xf numFmtId="164" fontId="42" fillId="11" borderId="97" xfId="0" applyNumberFormat="1" applyFont="1" applyFill="1" applyBorder="1" applyAlignment="1">
      <alignment horizontal="left" vertical="top"/>
    </xf>
    <xf numFmtId="0" fontId="43" fillId="10" borderId="126" xfId="0" applyFont="1" applyFill="1" applyBorder="1" applyAlignment="1">
      <alignment horizontal="right" vertical="center"/>
    </xf>
    <xf numFmtId="0" fontId="43" fillId="10" borderId="127" xfId="0" applyFont="1" applyFill="1" applyBorder="1" applyAlignment="1">
      <alignment horizontal="right" vertical="center"/>
    </xf>
    <xf numFmtId="0" fontId="43" fillId="10" borderId="81" xfId="0" applyFont="1" applyFill="1" applyBorder="1" applyAlignment="1">
      <alignment horizontal="right" vertical="center"/>
    </xf>
    <xf numFmtId="165" fontId="32" fillId="6" borderId="134" xfId="0" applyNumberFormat="1" applyFont="1" applyFill="1" applyBorder="1" applyAlignment="1">
      <alignment horizontal="center" vertical="center"/>
    </xf>
    <xf numFmtId="165" fontId="32" fillId="6" borderId="135" xfId="0" applyNumberFormat="1" applyFont="1" applyFill="1" applyBorder="1" applyAlignment="1">
      <alignment horizontal="center" vertical="center"/>
    </xf>
    <xf numFmtId="165" fontId="47" fillId="10" borderId="136" xfId="0" applyNumberFormat="1" applyFont="1" applyFill="1" applyBorder="1" applyAlignment="1">
      <alignment horizontal="left" vertical="center" wrapText="1"/>
    </xf>
    <xf numFmtId="165" fontId="47" fillId="10" borderId="137" xfId="0" applyNumberFormat="1" applyFont="1" applyFill="1" applyBorder="1" applyAlignment="1">
      <alignment horizontal="left" vertical="center" wrapText="1"/>
    </xf>
    <xf numFmtId="165" fontId="47" fillId="10" borderId="138" xfId="0" applyNumberFormat="1" applyFont="1" applyFill="1" applyBorder="1" applyAlignment="1">
      <alignment horizontal="left" vertical="center" wrapText="1"/>
    </xf>
    <xf numFmtId="0" fontId="42" fillId="10" borderId="139" xfId="0" applyFont="1" applyFill="1" applyBorder="1" applyAlignment="1">
      <alignment horizontal="left" vertical="center" indent="1"/>
    </xf>
    <xf numFmtId="0" fontId="42" fillId="10" borderId="140" xfId="0" applyFont="1" applyFill="1" applyBorder="1" applyAlignment="1">
      <alignment horizontal="left" vertical="center" indent="1"/>
    </xf>
    <xf numFmtId="0" fontId="42" fillId="10" borderId="141" xfId="0" applyFont="1" applyFill="1" applyBorder="1" applyAlignment="1">
      <alignment horizontal="left" vertical="center" indent="1"/>
    </xf>
    <xf numFmtId="0" fontId="44" fillId="10" borderId="16" xfId="0" applyFont="1" applyFill="1" applyBorder="1" applyAlignment="1">
      <alignment horizontal="left" vertical="center"/>
    </xf>
    <xf numFmtId="0" fontId="44" fillId="10" borderId="116" xfId="0" applyFont="1" applyFill="1" applyBorder="1" applyAlignment="1">
      <alignment horizontal="left" vertical="center"/>
    </xf>
    <xf numFmtId="0" fontId="44" fillId="10" borderId="43" xfId="0" applyFont="1" applyFill="1" applyBorder="1" applyAlignment="1">
      <alignment horizontal="left" vertical="center"/>
    </xf>
    <xf numFmtId="0" fontId="44" fillId="10" borderId="16" xfId="0" applyFont="1" applyFill="1" applyBorder="1" applyAlignment="1">
      <alignment horizontal="left" vertical="center" wrapText="1"/>
    </xf>
    <xf numFmtId="0" fontId="44" fillId="10" borderId="116" xfId="0" applyFont="1" applyFill="1" applyBorder="1" applyAlignment="1">
      <alignment horizontal="left" vertical="center" wrapText="1"/>
    </xf>
    <xf numFmtId="0" fontId="44" fillId="10" borderId="43" xfId="0" applyFont="1" applyFill="1" applyBorder="1" applyAlignment="1">
      <alignment horizontal="left" vertical="center" wrapText="1"/>
    </xf>
    <xf numFmtId="0" fontId="42" fillId="10" borderId="142" xfId="0" applyFont="1" applyFill="1" applyBorder="1" applyAlignment="1">
      <alignment horizontal="center" vertical="center" textRotation="90" wrapText="1"/>
    </xf>
    <xf numFmtId="0" fontId="42" fillId="10" borderId="143" xfId="0" applyFont="1" applyFill="1" applyBorder="1" applyAlignment="1">
      <alignment horizontal="center" vertical="center" textRotation="90" wrapText="1"/>
    </xf>
    <xf numFmtId="0" fontId="42" fillId="10" borderId="144" xfId="0" applyFont="1" applyFill="1" applyBorder="1" applyAlignment="1">
      <alignment horizontal="center" vertical="center" textRotation="90" wrapText="1"/>
    </xf>
    <xf numFmtId="0" fontId="53" fillId="5" borderId="145" xfId="0" applyFont="1" applyFill="1" applyBorder="1" applyAlignment="1">
      <alignment horizontal="center" vertical="center" wrapText="1"/>
    </xf>
    <xf numFmtId="0" fontId="53" fillId="5" borderId="0" xfId="0" applyFont="1" applyFill="1" applyAlignment="1">
      <alignment horizontal="center" vertical="center" wrapText="1"/>
    </xf>
    <xf numFmtId="0" fontId="53" fillId="5" borderId="146" xfId="0" applyFont="1" applyFill="1" applyBorder="1" applyAlignment="1">
      <alignment horizontal="center" vertical="center" wrapText="1"/>
    </xf>
    <xf numFmtId="0" fontId="53" fillId="5" borderId="147" xfId="0" applyFont="1" applyFill="1" applyBorder="1" applyAlignment="1">
      <alignment horizontal="center" vertical="center" wrapText="1"/>
    </xf>
    <xf numFmtId="0" fontId="53" fillId="5" borderId="97" xfId="0" applyFont="1" applyFill="1" applyBorder="1" applyAlignment="1">
      <alignment horizontal="center" vertical="center" wrapText="1"/>
    </xf>
    <xf numFmtId="0" fontId="53" fillId="5" borderId="148" xfId="0" applyFont="1" applyFill="1" applyBorder="1" applyAlignment="1">
      <alignment horizontal="center" vertical="center" wrapText="1"/>
    </xf>
    <xf numFmtId="0" fontId="57" fillId="5" borderId="149" xfId="0" applyFont="1" applyFill="1" applyBorder="1" applyAlignment="1">
      <alignment horizontal="center" vertical="center" wrapText="1"/>
    </xf>
    <xf numFmtId="0" fontId="57" fillId="5" borderId="150" xfId="0" applyFont="1" applyFill="1" applyBorder="1" applyAlignment="1">
      <alignment horizontal="center" vertical="center" wrapText="1"/>
    </xf>
    <xf numFmtId="0" fontId="57" fillId="5" borderId="151" xfId="0" applyFont="1" applyFill="1" applyBorder="1" applyAlignment="1">
      <alignment horizontal="center" vertical="center" wrapText="1"/>
    </xf>
    <xf numFmtId="0" fontId="57" fillId="5" borderId="145" xfId="0" applyFont="1" applyFill="1" applyBorder="1" applyAlignment="1">
      <alignment horizontal="center" vertical="center" wrapText="1"/>
    </xf>
    <xf numFmtId="0" fontId="57" fillId="5" borderId="0" xfId="0" applyFont="1" applyFill="1" applyAlignment="1">
      <alignment horizontal="center" vertical="center" wrapText="1"/>
    </xf>
    <xf numFmtId="0" fontId="57" fillId="5" borderId="146" xfId="0" applyFont="1" applyFill="1" applyBorder="1" applyAlignment="1">
      <alignment horizontal="center" vertical="center" wrapText="1"/>
    </xf>
    <xf numFmtId="0" fontId="55" fillId="10" borderId="19" xfId="0" applyFont="1" applyFill="1" applyBorder="1" applyAlignment="1">
      <alignment horizontal="left" vertical="center" wrapText="1"/>
    </xf>
    <xf numFmtId="0" fontId="52" fillId="10" borderId="118" xfId="0" applyFont="1" applyFill="1" applyBorder="1" applyAlignment="1">
      <alignment horizontal="left" vertical="center" wrapText="1"/>
    </xf>
    <xf numFmtId="0" fontId="52" fillId="10" borderId="152" xfId="0" applyFont="1" applyFill="1" applyBorder="1" applyAlignment="1">
      <alignment horizontal="left" vertical="center" wrapText="1"/>
    </xf>
    <xf numFmtId="0" fontId="38" fillId="10" borderId="120" xfId="0" applyFont="1" applyFill="1" applyBorder="1" applyAlignment="1">
      <alignment horizontal="left" vertical="center" wrapText="1"/>
    </xf>
    <xf numFmtId="0" fontId="38" fillId="10" borderId="153" xfId="0" applyFont="1" applyFill="1" applyBorder="1" applyAlignment="1">
      <alignment horizontal="left" vertical="center" wrapText="1"/>
    </xf>
    <xf numFmtId="0" fontId="38" fillId="10" borderId="154" xfId="0" applyFont="1" applyFill="1" applyBorder="1" applyAlignment="1">
      <alignment horizontal="left" vertical="center" wrapText="1"/>
    </xf>
    <xf numFmtId="165" fontId="46" fillId="11" borderId="145" xfId="0" applyNumberFormat="1" applyFont="1" applyFill="1" applyBorder="1" applyAlignment="1">
      <alignment horizontal="left" vertical="center" wrapText="1" indent="1"/>
    </xf>
    <xf numFmtId="165" fontId="46" fillId="11" borderId="0" xfId="0" applyNumberFormat="1" applyFont="1" applyFill="1" applyAlignment="1">
      <alignment horizontal="left" vertical="center" wrapText="1" indent="1"/>
    </xf>
    <xf numFmtId="165" fontId="46" fillId="11" borderId="146" xfId="0" applyNumberFormat="1" applyFont="1" applyFill="1" applyBorder="1" applyAlignment="1">
      <alignment horizontal="left" vertical="center" wrapText="1" indent="1"/>
    </xf>
    <xf numFmtId="165" fontId="46" fillId="11" borderId="155" xfId="0" applyNumberFormat="1" applyFont="1" applyFill="1" applyBorder="1" applyAlignment="1">
      <alignment horizontal="left" vertical="center" wrapText="1" indent="1"/>
    </xf>
    <xf numFmtId="165" fontId="46" fillId="11" borderId="140" xfId="0" applyNumberFormat="1" applyFont="1" applyFill="1" applyBorder="1" applyAlignment="1">
      <alignment horizontal="left" vertical="center" wrapText="1" indent="1"/>
    </xf>
    <xf numFmtId="165" fontId="46" fillId="11" borderId="156" xfId="0" applyNumberFormat="1" applyFont="1" applyFill="1" applyBorder="1" applyAlignment="1">
      <alignment horizontal="left" vertical="center" wrapText="1" indent="1"/>
    </xf>
    <xf numFmtId="170" fontId="44" fillId="10" borderId="38" xfId="0" applyNumberFormat="1" applyFont="1" applyFill="1" applyBorder="1" applyAlignment="1">
      <alignment horizontal="left" vertical="center" wrapText="1"/>
    </xf>
    <xf numFmtId="170" fontId="44" fillId="10" borderId="124" xfId="0" applyNumberFormat="1" applyFont="1" applyFill="1" applyBorder="1" applyAlignment="1">
      <alignment horizontal="left" vertical="center" wrapText="1"/>
    </xf>
    <xf numFmtId="170" fontId="44" fillId="10" borderId="18" xfId="0" applyNumberFormat="1" applyFont="1" applyFill="1" applyBorder="1" applyAlignment="1">
      <alignment horizontal="left" vertical="center"/>
    </xf>
    <xf numFmtId="170" fontId="44" fillId="10" borderId="117" xfId="0" applyNumberFormat="1" applyFont="1" applyFill="1" applyBorder="1" applyAlignment="1">
      <alignment horizontal="left" vertical="center"/>
    </xf>
    <xf numFmtId="170" fontId="44" fillId="10" borderId="125" xfId="0" applyNumberFormat="1" applyFont="1" applyFill="1" applyBorder="1" applyAlignment="1">
      <alignment horizontal="left" vertical="center"/>
    </xf>
    <xf numFmtId="0" fontId="42" fillId="10" borderId="31" xfId="0" applyFont="1" applyFill="1" applyBorder="1" applyAlignment="1">
      <alignment horizontal="center" vertical="center" textRotation="90"/>
    </xf>
    <xf numFmtId="0" fontId="42" fillId="10" borderId="100" xfId="0" applyFont="1" applyFill="1" applyBorder="1" applyAlignment="1">
      <alignment horizontal="center" vertical="center" textRotation="90"/>
    </xf>
    <xf numFmtId="0" fontId="42" fillId="10" borderId="12" xfId="0" applyFont="1" applyFill="1" applyBorder="1" applyAlignment="1">
      <alignment horizontal="center" vertical="center" textRotation="90"/>
    </xf>
    <xf numFmtId="0" fontId="27" fillId="2" borderId="126" xfId="0" applyFont="1" applyFill="1" applyBorder="1" applyAlignment="1" applyProtection="1">
      <alignment horizontal="left" vertical="center"/>
      <protection locked="0"/>
    </xf>
    <xf numFmtId="0" fontId="27" fillId="2" borderId="127" xfId="0" applyFont="1" applyFill="1" applyBorder="1" applyAlignment="1" applyProtection="1">
      <alignment horizontal="left" vertical="center"/>
      <protection locked="0"/>
    </xf>
    <xf numFmtId="0" fontId="27" fillId="2" borderId="81" xfId="0" applyFont="1" applyFill="1" applyBorder="1" applyAlignment="1" applyProtection="1">
      <alignment horizontal="left" vertical="center"/>
      <protection locked="0"/>
    </xf>
    <xf numFmtId="0" fontId="27" fillId="2" borderId="16" xfId="0" applyFont="1" applyFill="1" applyBorder="1" applyAlignment="1" applyProtection="1">
      <alignment horizontal="left" vertical="center"/>
      <protection locked="0"/>
    </xf>
    <xf numFmtId="0" fontId="27" fillId="2" borderId="116" xfId="0" applyFont="1" applyFill="1" applyBorder="1" applyAlignment="1" applyProtection="1">
      <alignment horizontal="left" vertical="center"/>
      <protection locked="0"/>
    </xf>
    <xf numFmtId="0" fontId="27" fillId="2" borderId="27" xfId="0" applyFont="1" applyFill="1" applyBorder="1" applyAlignment="1" applyProtection="1">
      <alignment horizontal="left" vertical="center"/>
      <protection locked="0"/>
    </xf>
    <xf numFmtId="0" fontId="43" fillId="10" borderId="16" xfId="0" applyFont="1" applyFill="1" applyBorder="1" applyAlignment="1">
      <alignment horizontal="right" vertical="center"/>
    </xf>
    <xf numFmtId="0" fontId="43" fillId="10" borderId="116" xfId="0" applyFont="1" applyFill="1" applyBorder="1" applyAlignment="1">
      <alignment horizontal="right" vertical="center"/>
    </xf>
    <xf numFmtId="0" fontId="43" fillId="10" borderId="27" xfId="0" applyFont="1" applyFill="1" applyBorder="1" applyAlignment="1">
      <alignment horizontal="right" vertical="center"/>
    </xf>
    <xf numFmtId="0" fontId="43" fillId="10" borderId="18" xfId="0" applyFont="1" applyFill="1" applyBorder="1" applyAlignment="1">
      <alignment horizontal="right" vertical="center"/>
    </xf>
    <xf numFmtId="0" fontId="43" fillId="10" borderId="117" xfId="0" applyFont="1" applyFill="1" applyBorder="1" applyAlignment="1">
      <alignment horizontal="right" vertical="center"/>
    </xf>
    <xf numFmtId="0" fontId="43" fillId="10" borderId="91" xfId="0" applyFont="1" applyFill="1" applyBorder="1" applyAlignment="1">
      <alignment horizontal="right" vertical="center"/>
    </xf>
    <xf numFmtId="0" fontId="12" fillId="10" borderId="50" xfId="0" applyFont="1" applyFill="1" applyBorder="1" applyAlignment="1">
      <alignment horizontal="right" vertical="center"/>
    </xf>
    <xf numFmtId="0" fontId="12" fillId="10" borderId="0" xfId="0" applyFont="1" applyFill="1" applyAlignment="1">
      <alignment horizontal="right" vertical="center"/>
    </xf>
    <xf numFmtId="20" fontId="44" fillId="10" borderId="18" xfId="0" applyNumberFormat="1" applyFont="1" applyFill="1" applyBorder="1" applyAlignment="1">
      <alignment horizontal="left" vertical="center" wrapText="1"/>
    </xf>
    <xf numFmtId="20" fontId="44" fillId="10" borderId="117" xfId="0" applyNumberFormat="1" applyFont="1" applyFill="1" applyBorder="1" applyAlignment="1">
      <alignment horizontal="left" vertical="center" wrapText="1"/>
    </xf>
    <xf numFmtId="20" fontId="44" fillId="10" borderId="125" xfId="0" applyNumberFormat="1" applyFont="1" applyFill="1" applyBorder="1" applyAlignment="1">
      <alignment horizontal="left" vertical="center" wrapText="1"/>
    </xf>
    <xf numFmtId="20" fontId="44" fillId="10" borderId="126" xfId="0" applyNumberFormat="1" applyFont="1" applyFill="1" applyBorder="1" applyAlignment="1">
      <alignment horizontal="left" vertical="center" wrapText="1"/>
    </xf>
    <xf numFmtId="20" fontId="44" fillId="10" borderId="127" xfId="0" applyNumberFormat="1" applyFont="1" applyFill="1" applyBorder="1" applyAlignment="1">
      <alignment horizontal="left" vertical="center" wrapText="1"/>
    </xf>
    <xf numFmtId="20" fontId="44" fillId="10" borderId="128" xfId="0" applyNumberFormat="1" applyFont="1" applyFill="1" applyBorder="1" applyAlignment="1">
      <alignment horizontal="left" vertical="center" wrapText="1"/>
    </xf>
    <xf numFmtId="20" fontId="44" fillId="10" borderId="16" xfId="0" applyNumberFormat="1" applyFont="1" applyFill="1" applyBorder="1" applyAlignment="1">
      <alignment horizontal="left" vertical="center" wrapText="1"/>
    </xf>
    <xf numFmtId="20" fontId="44" fillId="10" borderId="116" xfId="0" applyNumberFormat="1" applyFont="1" applyFill="1" applyBorder="1" applyAlignment="1">
      <alignment horizontal="left" vertical="center" wrapText="1"/>
    </xf>
    <xf numFmtId="20" fontId="44" fillId="10" borderId="43" xfId="0" applyNumberFormat="1" applyFont="1" applyFill="1" applyBorder="1" applyAlignment="1">
      <alignment horizontal="left" vertical="center" wrapText="1"/>
    </xf>
    <xf numFmtId="165" fontId="44" fillId="10" borderId="126" xfId="0" applyNumberFormat="1" applyFont="1" applyFill="1" applyBorder="1" applyAlignment="1">
      <alignment horizontal="left" vertical="center" wrapText="1"/>
    </xf>
    <xf numFmtId="165" fontId="44" fillId="10" borderId="127" xfId="0" applyNumberFormat="1" applyFont="1" applyFill="1" applyBorder="1" applyAlignment="1">
      <alignment horizontal="left" vertical="center" wrapText="1"/>
    </xf>
    <xf numFmtId="165" fontId="44" fillId="10" borderId="128" xfId="0" applyNumberFormat="1" applyFont="1" applyFill="1" applyBorder="1" applyAlignment="1">
      <alignment horizontal="left" vertical="center" wrapText="1"/>
    </xf>
    <xf numFmtId="0" fontId="16" fillId="0" borderId="131" xfId="0" applyFont="1" applyBorder="1" applyAlignment="1">
      <alignment horizontal="center"/>
    </xf>
    <xf numFmtId="0" fontId="16" fillId="0" borderId="188" xfId="0" applyFont="1" applyBorder="1" applyAlignment="1">
      <alignment horizontal="center"/>
    </xf>
    <xf numFmtId="0" fontId="16" fillId="0" borderId="121" xfId="0" applyFont="1" applyBorder="1" applyAlignment="1">
      <alignment horizontal="center"/>
    </xf>
    <xf numFmtId="0" fontId="7" fillId="11" borderId="0" xfId="0" applyFont="1" applyFill="1" applyAlignment="1">
      <alignment horizontal="right" vertical="center"/>
    </xf>
    <xf numFmtId="0" fontId="12" fillId="11" borderId="97" xfId="0" applyFont="1" applyFill="1" applyBorder="1" applyAlignment="1">
      <alignment horizontal="right" vertical="center"/>
    </xf>
    <xf numFmtId="0" fontId="18" fillId="10" borderId="164" xfId="0" applyFont="1" applyFill="1" applyBorder="1" applyAlignment="1">
      <alignment horizontal="left" vertical="center"/>
    </xf>
    <xf numFmtId="0" fontId="18" fillId="10" borderId="118" xfId="0" applyFont="1" applyFill="1" applyBorder="1" applyAlignment="1">
      <alignment horizontal="left" vertical="center"/>
    </xf>
    <xf numFmtId="0" fontId="18" fillId="10" borderId="102" xfId="0" applyFont="1" applyFill="1" applyBorder="1" applyAlignment="1">
      <alignment horizontal="left" vertical="center"/>
    </xf>
    <xf numFmtId="0" fontId="18" fillId="10" borderId="179" xfId="0" applyFont="1" applyFill="1" applyBorder="1" applyAlignment="1">
      <alignment horizontal="center" vertical="center"/>
    </xf>
    <xf numFmtId="0" fontId="18" fillId="10" borderId="118" xfId="0" applyFont="1" applyFill="1" applyBorder="1" applyAlignment="1">
      <alignment horizontal="center" vertical="center"/>
    </xf>
    <xf numFmtId="0" fontId="18" fillId="10" borderId="102" xfId="0" applyFont="1" applyFill="1" applyBorder="1" applyAlignment="1">
      <alignment horizontal="center" vertical="center"/>
    </xf>
    <xf numFmtId="0" fontId="54" fillId="10" borderId="180" xfId="0" applyFont="1" applyFill="1" applyBorder="1" applyAlignment="1">
      <alignment horizontal="center" vertical="center" wrapText="1"/>
    </xf>
    <xf numFmtId="0" fontId="54" fillId="10" borderId="0" xfId="0" applyFont="1" applyFill="1" applyAlignment="1">
      <alignment horizontal="center" vertical="center" wrapText="1"/>
    </xf>
    <xf numFmtId="0" fontId="54" fillId="10" borderId="101" xfId="0" applyFont="1" applyFill="1" applyBorder="1" applyAlignment="1">
      <alignment horizontal="center" vertical="center" wrapText="1"/>
    </xf>
    <xf numFmtId="0" fontId="54" fillId="10" borderId="171" xfId="0" applyFont="1" applyFill="1" applyBorder="1" applyAlignment="1">
      <alignment horizontal="center" vertical="center" wrapText="1"/>
    </xf>
    <xf numFmtId="0" fontId="54" fillId="10" borderId="115" xfId="0" applyFont="1" applyFill="1" applyBorder="1" applyAlignment="1">
      <alignment horizontal="center" vertical="center" wrapText="1"/>
    </xf>
    <xf numFmtId="0" fontId="54" fillId="10" borderId="181" xfId="0" applyFont="1" applyFill="1" applyBorder="1" applyAlignment="1">
      <alignment horizontal="center" vertical="center" wrapText="1"/>
    </xf>
    <xf numFmtId="164" fontId="7" fillId="10" borderId="31" xfId="0" applyNumberFormat="1" applyFont="1" applyFill="1" applyBorder="1" applyAlignment="1">
      <alignment horizontal="center" vertical="center"/>
    </xf>
    <xf numFmtId="164" fontId="7" fillId="10" borderId="100" xfId="0" applyNumberFormat="1" applyFont="1" applyFill="1" applyBorder="1" applyAlignment="1">
      <alignment horizontal="center" vertical="center"/>
    </xf>
    <xf numFmtId="164" fontId="7" fillId="10" borderId="3" xfId="0" applyNumberFormat="1" applyFont="1" applyFill="1" applyBorder="1" applyAlignment="1">
      <alignment horizontal="center" vertical="center"/>
    </xf>
    <xf numFmtId="164" fontId="25" fillId="10" borderId="32" xfId="0" applyNumberFormat="1" applyFont="1" applyFill="1" applyBorder="1" applyAlignment="1">
      <alignment horizontal="center" vertical="center" textRotation="90"/>
    </xf>
    <xf numFmtId="164" fontId="25" fillId="10" borderId="182" xfId="0" applyNumberFormat="1" applyFont="1" applyFill="1" applyBorder="1" applyAlignment="1">
      <alignment horizontal="center" vertical="center" textRotation="90"/>
    </xf>
    <xf numFmtId="164" fontId="25" fillId="10" borderId="11" xfId="0" applyNumberFormat="1" applyFont="1" applyFill="1" applyBorder="1" applyAlignment="1">
      <alignment horizontal="center" vertical="center" textRotation="90"/>
    </xf>
    <xf numFmtId="164" fontId="18" fillId="10" borderId="33" xfId="0" applyNumberFormat="1" applyFont="1" applyFill="1" applyBorder="1" applyAlignment="1">
      <alignment horizontal="center" vertical="center" wrapText="1"/>
    </xf>
    <xf numFmtId="164" fontId="18" fillId="10" borderId="183" xfId="0" applyNumberFormat="1" applyFont="1" applyFill="1" applyBorder="1" applyAlignment="1">
      <alignment horizontal="center" vertical="center" wrapText="1"/>
    </xf>
    <xf numFmtId="0" fontId="17" fillId="0" borderId="158" xfId="0" applyFont="1" applyBorder="1" applyAlignment="1" applyProtection="1">
      <alignment horizontal="center" vertical="center" wrapText="1"/>
      <protection locked="0"/>
    </xf>
    <xf numFmtId="0" fontId="17" fillId="0" borderId="116" xfId="0" applyFont="1" applyBorder="1" applyAlignment="1" applyProtection="1">
      <alignment horizontal="center" vertical="center" wrapText="1"/>
      <protection locked="0"/>
    </xf>
    <xf numFmtId="0" fontId="17" fillId="0" borderId="43" xfId="0" applyFont="1" applyBorder="1" applyAlignment="1" applyProtection="1">
      <alignment horizontal="center" vertical="center" wrapText="1"/>
      <protection locked="0"/>
    </xf>
    <xf numFmtId="2" fontId="50" fillId="10" borderId="169" xfId="0" applyNumberFormat="1" applyFont="1" applyFill="1" applyBorder="1" applyAlignment="1">
      <alignment horizontal="center" vertical="center" wrapText="1"/>
    </xf>
    <xf numFmtId="2" fontId="50" fillId="10" borderId="127" xfId="0" applyNumberFormat="1" applyFont="1" applyFill="1" applyBorder="1" applyAlignment="1">
      <alignment horizontal="center" vertical="center" wrapText="1"/>
    </xf>
    <xf numFmtId="2" fontId="50" fillId="10" borderId="170" xfId="0" applyNumberFormat="1" applyFont="1" applyFill="1" applyBorder="1" applyAlignment="1">
      <alignment horizontal="center" vertical="center" wrapText="1"/>
    </xf>
    <xf numFmtId="20" fontId="37" fillId="10" borderId="171" xfId="0" applyNumberFormat="1" applyFont="1" applyFill="1" applyBorder="1" applyAlignment="1">
      <alignment horizontal="center" vertical="center" wrapText="1"/>
    </xf>
    <xf numFmtId="20" fontId="37" fillId="10" borderId="115" xfId="0" applyNumberFormat="1" applyFont="1" applyFill="1" applyBorder="1" applyAlignment="1">
      <alignment horizontal="center" vertical="center" wrapText="1"/>
    </xf>
    <xf numFmtId="20" fontId="37" fillId="10" borderId="39" xfId="0" applyNumberFormat="1" applyFont="1" applyFill="1" applyBorder="1" applyAlignment="1">
      <alignment horizontal="center" vertical="center" wrapText="1"/>
    </xf>
    <xf numFmtId="164" fontId="22" fillId="10" borderId="172" xfId="0" applyNumberFormat="1" applyFont="1" applyFill="1" applyBorder="1" applyAlignment="1">
      <alignment horizontal="left" vertical="center" wrapText="1"/>
    </xf>
    <xf numFmtId="164" fontId="22" fillId="10" borderId="83" xfId="0" applyNumberFormat="1" applyFont="1" applyFill="1" applyBorder="1" applyAlignment="1">
      <alignment horizontal="left" vertical="center" wrapText="1"/>
    </xf>
    <xf numFmtId="2" fontId="33" fillId="10" borderId="173" xfId="0" applyNumberFormat="1" applyFont="1" applyFill="1" applyBorder="1" applyAlignment="1">
      <alignment vertical="center" wrapText="1"/>
    </xf>
    <xf numFmtId="2" fontId="33" fillId="10" borderId="174" xfId="0" applyNumberFormat="1" applyFont="1" applyFill="1" applyBorder="1" applyAlignment="1">
      <alignment vertical="center" wrapText="1"/>
    </xf>
    <xf numFmtId="20" fontId="7" fillId="10" borderId="175" xfId="0" applyNumberFormat="1" applyFont="1" applyFill="1" applyBorder="1" applyAlignment="1">
      <alignment horizontal="center" vertical="center"/>
    </xf>
    <xf numFmtId="20" fontId="7" fillId="10" borderId="11" xfId="0" applyNumberFormat="1" applyFont="1" applyFill="1" applyBorder="1" applyAlignment="1">
      <alignment horizontal="center" vertical="center"/>
    </xf>
    <xf numFmtId="20" fontId="7" fillId="10" borderId="176" xfId="0" applyNumberFormat="1" applyFont="1" applyFill="1" applyBorder="1" applyAlignment="1">
      <alignment horizontal="center" vertical="center"/>
    </xf>
    <xf numFmtId="20" fontId="7" fillId="10" borderId="39" xfId="0" applyNumberFormat="1" applyFont="1" applyFill="1" applyBorder="1" applyAlignment="1">
      <alignment horizontal="center" vertical="center"/>
    </xf>
    <xf numFmtId="20" fontId="7" fillId="10" borderId="177" xfId="0" applyNumberFormat="1" applyFont="1" applyFill="1" applyBorder="1" applyAlignment="1">
      <alignment horizontal="center" vertical="center" wrapText="1"/>
    </xf>
    <xf numFmtId="20" fontId="7" fillId="10" borderId="40" xfId="0" applyNumberFormat="1" applyFont="1" applyFill="1" applyBorder="1" applyAlignment="1">
      <alignment horizontal="center" vertical="center" wrapText="1"/>
    </xf>
    <xf numFmtId="20" fontId="7" fillId="10" borderId="178" xfId="0" applyNumberFormat="1" applyFont="1" applyFill="1" applyBorder="1" applyAlignment="1">
      <alignment horizontal="center" vertical="center"/>
    </xf>
    <xf numFmtId="20" fontId="7" fillId="10" borderId="25" xfId="0" applyNumberFormat="1" applyFont="1" applyFill="1" applyBorder="1" applyAlignment="1">
      <alignment horizontal="center" vertical="center"/>
    </xf>
    <xf numFmtId="0" fontId="7" fillId="3" borderId="37" xfId="0" applyFont="1" applyFill="1" applyBorder="1" applyAlignment="1">
      <alignment horizontal="center" vertical="center"/>
    </xf>
    <xf numFmtId="0" fontId="7" fillId="3" borderId="26" xfId="0" applyFont="1" applyFill="1" applyBorder="1" applyAlignment="1">
      <alignment horizontal="center" vertical="center"/>
    </xf>
    <xf numFmtId="0" fontId="7" fillId="3" borderId="89" xfId="0" applyFont="1" applyFill="1" applyBorder="1" applyAlignment="1">
      <alignment horizontal="center" vertical="center"/>
    </xf>
    <xf numFmtId="164" fontId="18" fillId="2" borderId="36"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20" fillId="2" borderId="38" xfId="0" applyNumberFormat="1" applyFont="1" applyFill="1" applyBorder="1" applyAlignment="1">
      <alignment horizontal="center"/>
    </xf>
    <xf numFmtId="164" fontId="22" fillId="10" borderId="113" xfId="0" applyNumberFormat="1" applyFont="1" applyFill="1" applyBorder="1" applyAlignment="1">
      <alignment horizontal="center" vertical="center"/>
    </xf>
    <xf numFmtId="164" fontId="22" fillId="10" borderId="98" xfId="0" applyNumberFormat="1" applyFont="1" applyFill="1" applyBorder="1" applyAlignment="1">
      <alignment horizontal="center" vertical="center"/>
    </xf>
    <xf numFmtId="164" fontId="22" fillId="10" borderId="50" xfId="0" applyNumberFormat="1" applyFont="1" applyFill="1" applyBorder="1" applyAlignment="1">
      <alignment horizontal="center" vertical="center"/>
    </xf>
    <xf numFmtId="164" fontId="22" fillId="10" borderId="101" xfId="0" applyNumberFormat="1" applyFont="1" applyFill="1" applyBorder="1" applyAlignment="1">
      <alignment horizontal="center" vertical="center"/>
    </xf>
    <xf numFmtId="164" fontId="22" fillId="10" borderId="159" xfId="0" applyNumberFormat="1" applyFont="1" applyFill="1" applyBorder="1" applyAlignment="1">
      <alignment horizontal="center" vertical="center"/>
    </xf>
    <xf numFmtId="164" fontId="22" fillId="10" borderId="160" xfId="0" applyNumberFormat="1" applyFont="1" applyFill="1" applyBorder="1" applyAlignment="1">
      <alignment horizontal="center" vertical="center"/>
    </xf>
    <xf numFmtId="164" fontId="12" fillId="10" borderId="161" xfId="0" applyNumberFormat="1" applyFont="1" applyFill="1" applyBorder="1" applyAlignment="1">
      <alignment horizontal="right" vertical="center"/>
    </xf>
    <xf numFmtId="164" fontId="12" fillId="10" borderId="162" xfId="0" applyNumberFormat="1" applyFont="1" applyFill="1" applyBorder="1" applyAlignment="1">
      <alignment horizontal="right" vertical="center"/>
    </xf>
    <xf numFmtId="164" fontId="12" fillId="10" borderId="163" xfId="0" applyNumberFormat="1" applyFont="1" applyFill="1" applyBorder="1" applyAlignment="1">
      <alignment horizontal="right" vertical="center"/>
    </xf>
    <xf numFmtId="170" fontId="26" fillId="10" borderId="113" xfId="0" applyNumberFormat="1" applyFont="1" applyFill="1" applyBorder="1" applyAlignment="1">
      <alignment horizontal="center" vertical="center"/>
    </xf>
    <xf numFmtId="170" fontId="26" fillId="10" borderId="36" xfId="0" applyNumberFormat="1" applyFont="1" applyFill="1" applyBorder="1" applyAlignment="1">
      <alignment horizontal="center" vertical="center"/>
    </xf>
    <xf numFmtId="170" fontId="26" fillId="10" borderId="98" xfId="0" applyNumberFormat="1" applyFont="1" applyFill="1" applyBorder="1" applyAlignment="1">
      <alignment horizontal="center" vertical="center"/>
    </xf>
    <xf numFmtId="170" fontId="26" fillId="10" borderId="50" xfId="0" applyNumberFormat="1" applyFont="1" applyFill="1" applyBorder="1" applyAlignment="1">
      <alignment horizontal="center" vertical="center"/>
    </xf>
    <xf numFmtId="170" fontId="26" fillId="10" borderId="0" xfId="0" applyNumberFormat="1" applyFont="1" applyFill="1" applyAlignment="1">
      <alignment horizontal="center" vertical="center"/>
    </xf>
    <xf numFmtId="170" fontId="26" fillId="10" borderId="101" xfId="0" applyNumberFormat="1" applyFont="1" applyFill="1" applyBorder="1" applyAlignment="1">
      <alignment horizontal="center" vertical="center"/>
    </xf>
    <xf numFmtId="170" fontId="26" fillId="10" borderId="159" xfId="0" applyNumberFormat="1" applyFont="1" applyFill="1" applyBorder="1" applyAlignment="1">
      <alignment horizontal="center" vertical="center"/>
    </xf>
    <xf numFmtId="170" fontId="26" fillId="10" borderId="56" xfId="0" applyNumberFormat="1" applyFont="1" applyFill="1" applyBorder="1" applyAlignment="1">
      <alignment horizontal="center" vertical="center"/>
    </xf>
    <xf numFmtId="170" fontId="26" fillId="10" borderId="160" xfId="0" applyNumberFormat="1" applyFont="1" applyFill="1" applyBorder="1" applyAlignment="1">
      <alignment horizontal="center" vertical="center"/>
    </xf>
    <xf numFmtId="164" fontId="12" fillId="10" borderId="95" xfId="0" applyNumberFormat="1" applyFont="1" applyFill="1" applyBorder="1" applyAlignment="1">
      <alignment horizontal="right" vertical="center"/>
    </xf>
    <xf numFmtId="164" fontId="12" fillId="10" borderId="117" xfId="0" applyNumberFormat="1" applyFont="1" applyFill="1" applyBorder="1" applyAlignment="1">
      <alignment horizontal="right" vertical="center"/>
    </xf>
    <xf numFmtId="164" fontId="12" fillId="10" borderId="91" xfId="0" applyNumberFormat="1" applyFont="1" applyFill="1" applyBorder="1" applyAlignment="1">
      <alignment horizontal="right" vertical="center"/>
    </xf>
    <xf numFmtId="164" fontId="12" fillId="10" borderId="164" xfId="0" applyNumberFormat="1" applyFont="1" applyFill="1" applyBorder="1" applyAlignment="1">
      <alignment horizontal="right" vertical="center"/>
    </xf>
    <xf numFmtId="164" fontId="12" fillId="10" borderId="118" xfId="0" applyNumberFormat="1" applyFont="1" applyFill="1" applyBorder="1" applyAlignment="1">
      <alignment horizontal="right" vertical="center"/>
    </xf>
    <xf numFmtId="164" fontId="12" fillId="10" borderId="165" xfId="0" applyNumberFormat="1" applyFont="1" applyFill="1" applyBorder="1" applyAlignment="1">
      <alignment horizontal="right" vertical="center"/>
    </xf>
    <xf numFmtId="164" fontId="18" fillId="10" borderId="50" xfId="0" applyNumberFormat="1" applyFont="1" applyFill="1" applyBorder="1" applyAlignment="1">
      <alignment horizontal="right" vertical="center"/>
    </xf>
    <xf numFmtId="164" fontId="18" fillId="10" borderId="0" xfId="0" applyNumberFormat="1" applyFont="1" applyFill="1" applyAlignment="1">
      <alignment horizontal="right" vertical="center"/>
    </xf>
    <xf numFmtId="164" fontId="18" fillId="10" borderId="166" xfId="0" applyNumberFormat="1" applyFont="1" applyFill="1" applyBorder="1" applyAlignment="1">
      <alignment horizontal="right" vertical="center"/>
    </xf>
    <xf numFmtId="170" fontId="12" fillId="10" borderId="167" xfId="0" applyNumberFormat="1" applyFont="1" applyFill="1" applyBorder="1" applyAlignment="1">
      <alignment horizontal="left" vertical="center" wrapText="1"/>
    </xf>
    <xf numFmtId="170" fontId="12" fillId="10" borderId="168" xfId="0" applyNumberFormat="1" applyFont="1" applyFill="1" applyBorder="1" applyAlignment="1">
      <alignment horizontal="left" vertical="center" wrapText="1"/>
    </xf>
    <xf numFmtId="0" fontId="12" fillId="7" borderId="9" xfId="0" applyFont="1" applyFill="1" applyBorder="1" applyAlignment="1">
      <alignment horizontal="center" vertical="center"/>
    </xf>
    <xf numFmtId="0" fontId="12" fillId="7" borderId="10" xfId="0" applyFont="1" applyFill="1" applyBorder="1" applyAlignment="1">
      <alignment horizontal="center" vertical="center"/>
    </xf>
    <xf numFmtId="0" fontId="21" fillId="7" borderId="184" xfId="0" applyFont="1" applyFill="1" applyBorder="1" applyAlignment="1">
      <alignment horizontal="center" vertical="center"/>
    </xf>
    <xf numFmtId="0" fontId="21" fillId="7" borderId="4" xfId="0" applyFont="1" applyFill="1" applyBorder="1" applyAlignment="1">
      <alignment horizontal="center" vertical="center"/>
    </xf>
    <xf numFmtId="0" fontId="21" fillId="7" borderId="185" xfId="0" applyFont="1" applyFill="1" applyBorder="1" applyAlignment="1">
      <alignment horizontal="center" vertical="center"/>
    </xf>
    <xf numFmtId="0" fontId="21" fillId="7" borderId="99" xfId="0" applyFont="1" applyFill="1" applyBorder="1" applyAlignment="1">
      <alignment horizontal="center" vertical="center"/>
    </xf>
    <xf numFmtId="0" fontId="21" fillId="7" borderId="29" xfId="0" applyFont="1" applyFill="1" applyBorder="1" applyAlignment="1">
      <alignment horizontal="center" vertical="center"/>
    </xf>
    <xf numFmtId="0" fontId="21" fillId="7" borderId="186" xfId="0" applyFont="1" applyFill="1" applyBorder="1" applyAlignment="1">
      <alignment horizontal="center" vertical="center"/>
    </xf>
    <xf numFmtId="0" fontId="21" fillId="7" borderId="77" xfId="0" applyFont="1" applyFill="1" applyBorder="1" applyAlignment="1">
      <alignment horizontal="center" vertical="center"/>
    </xf>
    <xf numFmtId="0" fontId="16" fillId="11" borderId="131" xfId="0" applyFont="1" applyFill="1" applyBorder="1" applyAlignment="1">
      <alignment horizontal="center"/>
    </xf>
    <xf numFmtId="0" fontId="16" fillId="11" borderId="132" xfId="0" applyFont="1" applyFill="1" applyBorder="1" applyAlignment="1">
      <alignment horizontal="center"/>
    </xf>
    <xf numFmtId="0" fontId="21" fillId="0" borderId="9" xfId="0" applyFont="1" applyBorder="1" applyAlignment="1">
      <alignment vertical="center"/>
    </xf>
    <xf numFmtId="0" fontId="21" fillId="0" borderId="187" xfId="0" applyFont="1" applyBorder="1" applyAlignment="1">
      <alignment vertical="center"/>
    </xf>
    <xf numFmtId="0" fontId="21" fillId="0" borderId="9" xfId="0" applyFont="1" applyBorder="1" applyAlignment="1">
      <alignment horizontal="center" vertical="center"/>
    </xf>
    <xf numFmtId="0" fontId="21" fillId="0" borderId="10" xfId="0" applyFont="1" applyBorder="1" applyAlignment="1">
      <alignment horizontal="center" vertical="center"/>
    </xf>
    <xf numFmtId="166" fontId="39" fillId="3" borderId="39" xfId="0" applyNumberFormat="1" applyFont="1" applyFill="1" applyBorder="1" applyAlignment="1" applyProtection="1">
      <alignment horizontal="center" vertical="center"/>
    </xf>
    <xf numFmtId="20" fontId="23" fillId="3" borderId="40" xfId="0" applyNumberFormat="1" applyFont="1" applyFill="1" applyBorder="1" applyAlignment="1" applyProtection="1">
      <alignment horizontal="center" vertical="center"/>
    </xf>
    <xf numFmtId="20" fontId="23" fillId="3" borderId="25" xfId="0" applyNumberFormat="1" applyFont="1" applyFill="1" applyBorder="1" applyAlignment="1" applyProtection="1">
      <alignment horizontal="center" vertical="center"/>
    </xf>
  </cellXfs>
  <cellStyles count="1">
    <cellStyle name="Standard" xfId="0" builtinId="0"/>
  </cellStyles>
  <dxfs count="454">
    <dxf>
      <font>
        <b/>
        <i val="0"/>
        <condense val="0"/>
        <extend val="0"/>
        <color indexed="56"/>
      </font>
    </dxf>
    <dxf>
      <font>
        <b/>
        <i val="0"/>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b val="0"/>
        <i val="0"/>
        <condense val="0"/>
        <extend val="0"/>
        <color indexed="47"/>
      </font>
      <fill>
        <patternFill>
          <bgColor indexed="47"/>
        </patternFill>
      </fill>
      <border>
        <bottom/>
      </border>
    </dxf>
    <dxf>
      <font>
        <condense val="0"/>
        <extend val="0"/>
        <color indexed="47"/>
      </font>
    </dxf>
    <dxf>
      <font>
        <condense val="0"/>
        <extend val="0"/>
        <color indexed="47"/>
      </font>
      <fill>
        <patternFill>
          <bgColor indexed="47"/>
        </patternFill>
      </fill>
      <border>
        <bottom/>
      </border>
    </dxf>
    <dxf>
      <font>
        <condense val="0"/>
        <extend val="0"/>
        <color indexed="10"/>
      </font>
    </dxf>
    <dxf>
      <font>
        <condense val="0"/>
        <extend val="0"/>
        <color indexed="56"/>
      </font>
    </dxf>
    <dxf>
      <font>
        <b val="0"/>
        <i val="0"/>
        <condense val="0"/>
        <extend val="0"/>
        <color indexed="47"/>
      </font>
      <fill>
        <patternFill>
          <bgColor indexed="47"/>
        </patternFill>
      </fill>
      <border>
        <bottom/>
      </border>
    </dxf>
    <dxf>
      <font>
        <condense val="0"/>
        <extend val="0"/>
        <color indexed="56"/>
      </font>
    </dxf>
    <dxf>
      <font>
        <b/>
        <i val="0"/>
        <condense val="0"/>
        <extend val="0"/>
        <color auto="1"/>
      </font>
      <fill>
        <patternFill>
          <bgColor indexed="10"/>
        </patternFill>
      </fill>
    </dxf>
    <dxf>
      <font>
        <condense val="0"/>
        <extend val="0"/>
        <color indexed="17"/>
      </font>
    </dxf>
    <dxf>
      <font>
        <condense val="0"/>
        <extend val="0"/>
        <color indexed="47"/>
      </font>
    </dxf>
    <dxf>
      <font>
        <condense val="0"/>
        <extend val="0"/>
        <color indexed="47"/>
      </font>
      <fill>
        <patternFill>
          <bgColor indexed="47"/>
        </patternFill>
      </fill>
      <border>
        <bottom/>
      </border>
    </dxf>
    <dxf>
      <font>
        <b/>
        <i val="0"/>
        <condense val="0"/>
        <extend val="0"/>
        <color indexed="10"/>
      </font>
    </dxf>
    <dxf>
      <font>
        <condense val="0"/>
        <extend val="0"/>
        <color indexed="47"/>
      </font>
    </dxf>
    <dxf>
      <font>
        <condense val="0"/>
        <extend val="0"/>
        <color indexed="10"/>
      </font>
    </dxf>
    <dxf>
      <font>
        <b/>
        <i val="0"/>
        <condense val="0"/>
        <extend val="0"/>
        <color indexed="10"/>
      </font>
    </dxf>
    <dxf>
      <font>
        <condense val="0"/>
        <extend val="0"/>
        <color indexed="8"/>
      </font>
    </dxf>
    <dxf>
      <font>
        <condense val="0"/>
        <extend val="0"/>
        <color indexed="47"/>
      </font>
      <fill>
        <patternFill>
          <bgColor indexed="47"/>
        </patternFill>
      </fill>
      <border>
        <bottom/>
      </border>
    </dxf>
    <dxf>
      <font>
        <b/>
        <i val="0"/>
        <condense val="0"/>
        <extend val="0"/>
        <color indexed="10"/>
      </font>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indexed="47"/>
      </font>
      <fill>
        <patternFill>
          <bgColor indexed="47"/>
        </patternFill>
      </fill>
      <border>
        <bottom/>
      </border>
    </dxf>
    <dxf>
      <font>
        <b/>
        <i val="0"/>
        <condense val="0"/>
        <extend val="0"/>
        <color indexed="56"/>
      </font>
      <fill>
        <patternFill>
          <bgColor indexed="47"/>
        </patternFill>
      </fill>
    </dxf>
    <dxf>
      <font>
        <b/>
        <i val="0"/>
        <condense val="0"/>
        <extend val="0"/>
        <color indexed="10"/>
      </font>
      <fill>
        <patternFill patternType="solid">
          <bgColor indexed="47"/>
        </patternFill>
      </fill>
    </dxf>
    <dxf>
      <font>
        <b val="0"/>
        <i val="0"/>
        <condense val="0"/>
        <extend val="0"/>
        <color auto="1"/>
      </font>
      <fill>
        <patternFill>
          <bgColor indexed="47"/>
        </patternFill>
      </fill>
      <border>
        <bottom/>
      </border>
    </dxf>
    <dxf>
      <font>
        <condense val="0"/>
        <extend val="0"/>
        <color auto="1"/>
      </font>
      <fill>
        <patternFill>
          <bgColor indexed="47"/>
        </patternFill>
      </fill>
      <border>
        <bottom/>
      </border>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b val="0"/>
        <i val="0"/>
        <condense val="0"/>
        <extend val="0"/>
        <color indexed="47"/>
      </font>
      <fill>
        <patternFill>
          <bgColor indexed="47"/>
        </patternFill>
      </fill>
      <border>
        <bottom/>
      </border>
    </dxf>
    <dxf>
      <font>
        <condense val="0"/>
        <extend val="0"/>
        <color indexed="47"/>
      </font>
    </dxf>
    <dxf>
      <font>
        <condense val="0"/>
        <extend val="0"/>
        <color indexed="47"/>
      </font>
      <fill>
        <patternFill>
          <bgColor indexed="47"/>
        </patternFill>
      </fill>
      <border>
        <bottom/>
      </border>
    </dxf>
    <dxf>
      <font>
        <condense val="0"/>
        <extend val="0"/>
        <color indexed="10"/>
      </font>
    </dxf>
    <dxf>
      <font>
        <condense val="0"/>
        <extend val="0"/>
        <color indexed="56"/>
      </font>
    </dxf>
    <dxf>
      <font>
        <b val="0"/>
        <i val="0"/>
        <condense val="0"/>
        <extend val="0"/>
        <color indexed="47"/>
      </font>
      <fill>
        <patternFill>
          <bgColor indexed="47"/>
        </patternFill>
      </fill>
      <border>
        <bottom/>
      </border>
    </dxf>
    <dxf>
      <font>
        <condense val="0"/>
        <extend val="0"/>
        <color indexed="56"/>
      </font>
    </dxf>
    <dxf>
      <font>
        <b/>
        <i val="0"/>
        <condense val="0"/>
        <extend val="0"/>
        <color auto="1"/>
      </font>
      <fill>
        <patternFill>
          <bgColor indexed="10"/>
        </patternFill>
      </fill>
    </dxf>
    <dxf>
      <font>
        <condense val="0"/>
        <extend val="0"/>
        <color indexed="17"/>
      </font>
    </dxf>
    <dxf>
      <font>
        <condense val="0"/>
        <extend val="0"/>
        <color indexed="47"/>
      </font>
    </dxf>
    <dxf>
      <font>
        <condense val="0"/>
        <extend val="0"/>
        <color indexed="47"/>
      </font>
      <fill>
        <patternFill>
          <bgColor indexed="47"/>
        </patternFill>
      </fill>
      <border>
        <bottom/>
      </border>
    </dxf>
    <dxf>
      <font>
        <b/>
        <i val="0"/>
        <condense val="0"/>
        <extend val="0"/>
        <color indexed="10"/>
      </font>
    </dxf>
    <dxf>
      <font>
        <condense val="0"/>
        <extend val="0"/>
        <color indexed="47"/>
      </font>
    </dxf>
    <dxf>
      <font>
        <condense val="0"/>
        <extend val="0"/>
        <color indexed="10"/>
      </font>
    </dxf>
    <dxf>
      <font>
        <b/>
        <i val="0"/>
        <condense val="0"/>
        <extend val="0"/>
        <color indexed="10"/>
      </font>
    </dxf>
    <dxf>
      <font>
        <condense val="0"/>
        <extend val="0"/>
        <color indexed="8"/>
      </font>
    </dxf>
    <dxf>
      <font>
        <condense val="0"/>
        <extend val="0"/>
        <color indexed="47"/>
      </font>
      <fill>
        <patternFill>
          <bgColor indexed="47"/>
        </patternFill>
      </fill>
      <border>
        <bottom/>
      </border>
    </dxf>
    <dxf>
      <font>
        <b/>
        <i val="0"/>
        <condense val="0"/>
        <extend val="0"/>
        <color indexed="10"/>
      </font>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indexed="47"/>
      </font>
      <fill>
        <patternFill>
          <bgColor indexed="47"/>
        </patternFill>
      </fill>
      <border>
        <bottom/>
      </border>
    </dxf>
    <dxf>
      <font>
        <b/>
        <i val="0"/>
        <condense val="0"/>
        <extend val="0"/>
        <color indexed="56"/>
      </font>
      <fill>
        <patternFill>
          <bgColor indexed="47"/>
        </patternFill>
      </fill>
    </dxf>
    <dxf>
      <font>
        <b/>
        <i val="0"/>
        <condense val="0"/>
        <extend val="0"/>
        <color indexed="10"/>
      </font>
      <fill>
        <patternFill patternType="solid">
          <bgColor indexed="47"/>
        </patternFill>
      </fill>
    </dxf>
    <dxf>
      <font>
        <b val="0"/>
        <i val="0"/>
        <condense val="0"/>
        <extend val="0"/>
        <color auto="1"/>
      </font>
      <fill>
        <patternFill>
          <bgColor indexed="47"/>
        </patternFill>
      </fill>
      <border>
        <bottom/>
      </border>
    </dxf>
    <dxf>
      <font>
        <condense val="0"/>
        <extend val="0"/>
        <color auto="1"/>
      </font>
      <fill>
        <patternFill>
          <bgColor indexed="47"/>
        </patternFill>
      </fill>
      <border>
        <bottom/>
      </border>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b val="0"/>
        <i val="0"/>
        <condense val="0"/>
        <extend val="0"/>
        <color indexed="47"/>
      </font>
      <fill>
        <patternFill>
          <bgColor indexed="47"/>
        </patternFill>
      </fill>
      <border>
        <bottom/>
      </border>
    </dxf>
    <dxf>
      <font>
        <condense val="0"/>
        <extend val="0"/>
        <color indexed="47"/>
      </font>
    </dxf>
    <dxf>
      <font>
        <condense val="0"/>
        <extend val="0"/>
        <color indexed="47"/>
      </font>
      <fill>
        <patternFill>
          <bgColor indexed="47"/>
        </patternFill>
      </fill>
      <border>
        <bottom/>
      </border>
    </dxf>
    <dxf>
      <font>
        <condense val="0"/>
        <extend val="0"/>
        <color indexed="10"/>
      </font>
    </dxf>
    <dxf>
      <font>
        <condense val="0"/>
        <extend val="0"/>
        <color indexed="56"/>
      </font>
    </dxf>
    <dxf>
      <font>
        <b val="0"/>
        <i val="0"/>
        <condense val="0"/>
        <extend val="0"/>
        <color indexed="47"/>
      </font>
      <fill>
        <patternFill>
          <bgColor indexed="47"/>
        </patternFill>
      </fill>
      <border>
        <bottom/>
      </border>
    </dxf>
    <dxf>
      <font>
        <condense val="0"/>
        <extend val="0"/>
        <color indexed="56"/>
      </font>
    </dxf>
    <dxf>
      <font>
        <b/>
        <i val="0"/>
        <condense val="0"/>
        <extend val="0"/>
        <color auto="1"/>
      </font>
      <fill>
        <patternFill>
          <bgColor indexed="10"/>
        </patternFill>
      </fill>
    </dxf>
    <dxf>
      <font>
        <condense val="0"/>
        <extend val="0"/>
        <color indexed="17"/>
      </font>
    </dxf>
    <dxf>
      <font>
        <condense val="0"/>
        <extend val="0"/>
        <color indexed="47"/>
      </font>
    </dxf>
    <dxf>
      <font>
        <condense val="0"/>
        <extend val="0"/>
        <color indexed="47"/>
      </font>
      <fill>
        <patternFill>
          <bgColor indexed="47"/>
        </patternFill>
      </fill>
      <border>
        <bottom/>
      </border>
    </dxf>
    <dxf>
      <font>
        <b/>
        <i val="0"/>
        <condense val="0"/>
        <extend val="0"/>
        <color indexed="10"/>
      </font>
    </dxf>
    <dxf>
      <font>
        <condense val="0"/>
        <extend val="0"/>
        <color indexed="47"/>
      </font>
    </dxf>
    <dxf>
      <font>
        <condense val="0"/>
        <extend val="0"/>
        <color indexed="10"/>
      </font>
    </dxf>
    <dxf>
      <font>
        <b/>
        <i val="0"/>
        <condense val="0"/>
        <extend val="0"/>
        <color indexed="10"/>
      </font>
    </dxf>
    <dxf>
      <font>
        <condense val="0"/>
        <extend val="0"/>
        <color indexed="8"/>
      </font>
    </dxf>
    <dxf>
      <font>
        <condense val="0"/>
        <extend val="0"/>
        <color indexed="47"/>
      </font>
      <fill>
        <patternFill>
          <bgColor indexed="47"/>
        </patternFill>
      </fill>
      <border>
        <bottom/>
      </border>
    </dxf>
    <dxf>
      <font>
        <b/>
        <i val="0"/>
        <condense val="0"/>
        <extend val="0"/>
        <color indexed="10"/>
      </font>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indexed="47"/>
      </font>
      <fill>
        <patternFill>
          <bgColor indexed="47"/>
        </patternFill>
      </fill>
      <border>
        <bottom/>
      </border>
    </dxf>
    <dxf>
      <font>
        <b/>
        <i val="0"/>
        <condense val="0"/>
        <extend val="0"/>
        <color indexed="56"/>
      </font>
      <fill>
        <patternFill>
          <bgColor indexed="47"/>
        </patternFill>
      </fill>
    </dxf>
    <dxf>
      <font>
        <b/>
        <i val="0"/>
        <condense val="0"/>
        <extend val="0"/>
        <color indexed="10"/>
      </font>
      <fill>
        <patternFill patternType="solid">
          <bgColor indexed="47"/>
        </patternFill>
      </fill>
    </dxf>
    <dxf>
      <font>
        <b val="0"/>
        <i val="0"/>
        <condense val="0"/>
        <extend val="0"/>
        <color auto="1"/>
      </font>
      <fill>
        <patternFill>
          <bgColor indexed="47"/>
        </patternFill>
      </fill>
      <border>
        <bottom/>
      </border>
    </dxf>
    <dxf>
      <font>
        <condense val="0"/>
        <extend val="0"/>
        <color auto="1"/>
      </font>
      <fill>
        <patternFill>
          <bgColor indexed="47"/>
        </patternFill>
      </fill>
      <border>
        <bottom/>
      </border>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b val="0"/>
        <i val="0"/>
        <condense val="0"/>
        <extend val="0"/>
        <color indexed="47"/>
      </font>
      <fill>
        <patternFill>
          <bgColor indexed="47"/>
        </patternFill>
      </fill>
      <border>
        <bottom/>
      </border>
    </dxf>
    <dxf>
      <font>
        <condense val="0"/>
        <extend val="0"/>
        <color indexed="47"/>
      </font>
    </dxf>
    <dxf>
      <font>
        <condense val="0"/>
        <extend val="0"/>
        <color indexed="47"/>
      </font>
      <fill>
        <patternFill>
          <bgColor indexed="47"/>
        </patternFill>
      </fill>
      <border>
        <bottom/>
      </border>
    </dxf>
    <dxf>
      <font>
        <condense val="0"/>
        <extend val="0"/>
        <color indexed="10"/>
      </font>
    </dxf>
    <dxf>
      <font>
        <condense val="0"/>
        <extend val="0"/>
        <color indexed="56"/>
      </font>
    </dxf>
    <dxf>
      <font>
        <b val="0"/>
        <i val="0"/>
        <condense val="0"/>
        <extend val="0"/>
        <color indexed="47"/>
      </font>
      <fill>
        <patternFill>
          <bgColor indexed="47"/>
        </patternFill>
      </fill>
      <border>
        <bottom/>
      </border>
    </dxf>
    <dxf>
      <font>
        <condense val="0"/>
        <extend val="0"/>
        <color indexed="56"/>
      </font>
    </dxf>
    <dxf>
      <font>
        <b/>
        <i val="0"/>
        <condense val="0"/>
        <extend val="0"/>
        <color auto="1"/>
      </font>
      <fill>
        <patternFill>
          <bgColor indexed="10"/>
        </patternFill>
      </fill>
    </dxf>
    <dxf>
      <font>
        <condense val="0"/>
        <extend val="0"/>
        <color indexed="17"/>
      </font>
    </dxf>
    <dxf>
      <font>
        <condense val="0"/>
        <extend val="0"/>
        <color indexed="47"/>
      </font>
    </dxf>
    <dxf>
      <font>
        <condense val="0"/>
        <extend val="0"/>
        <color indexed="47"/>
      </font>
      <fill>
        <patternFill>
          <bgColor indexed="47"/>
        </patternFill>
      </fill>
      <border>
        <bottom/>
      </border>
    </dxf>
    <dxf>
      <font>
        <b/>
        <i val="0"/>
        <condense val="0"/>
        <extend val="0"/>
        <color indexed="10"/>
      </font>
    </dxf>
    <dxf>
      <font>
        <condense val="0"/>
        <extend val="0"/>
        <color indexed="47"/>
      </font>
    </dxf>
    <dxf>
      <font>
        <condense val="0"/>
        <extend val="0"/>
        <color indexed="10"/>
      </font>
    </dxf>
    <dxf>
      <font>
        <b/>
        <i val="0"/>
        <condense val="0"/>
        <extend val="0"/>
        <color indexed="10"/>
      </font>
    </dxf>
    <dxf>
      <font>
        <condense val="0"/>
        <extend val="0"/>
        <color indexed="8"/>
      </font>
    </dxf>
    <dxf>
      <font>
        <condense val="0"/>
        <extend val="0"/>
        <color indexed="47"/>
      </font>
      <fill>
        <patternFill>
          <bgColor indexed="47"/>
        </patternFill>
      </fill>
      <border>
        <bottom/>
      </border>
    </dxf>
    <dxf>
      <font>
        <b/>
        <i val="0"/>
        <condense val="0"/>
        <extend val="0"/>
        <color indexed="10"/>
      </font>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indexed="47"/>
      </font>
      <fill>
        <patternFill>
          <bgColor indexed="47"/>
        </patternFill>
      </fill>
      <border>
        <bottom/>
      </border>
    </dxf>
    <dxf>
      <font>
        <b/>
        <i val="0"/>
        <condense val="0"/>
        <extend val="0"/>
        <color indexed="56"/>
      </font>
      <fill>
        <patternFill>
          <bgColor indexed="47"/>
        </patternFill>
      </fill>
    </dxf>
    <dxf>
      <font>
        <b/>
        <i val="0"/>
        <condense val="0"/>
        <extend val="0"/>
        <color indexed="10"/>
      </font>
      <fill>
        <patternFill patternType="solid">
          <bgColor indexed="47"/>
        </patternFill>
      </fill>
    </dxf>
    <dxf>
      <font>
        <b val="0"/>
        <i val="0"/>
        <condense val="0"/>
        <extend val="0"/>
        <color auto="1"/>
      </font>
      <fill>
        <patternFill>
          <bgColor indexed="47"/>
        </patternFill>
      </fill>
      <border>
        <bottom/>
      </border>
    </dxf>
    <dxf>
      <font>
        <condense val="0"/>
        <extend val="0"/>
        <color auto="1"/>
      </font>
      <fill>
        <patternFill>
          <bgColor indexed="47"/>
        </patternFill>
      </fill>
      <border>
        <bottom/>
      </border>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b val="0"/>
        <i val="0"/>
        <condense val="0"/>
        <extend val="0"/>
        <color indexed="47"/>
      </font>
      <fill>
        <patternFill>
          <bgColor indexed="47"/>
        </patternFill>
      </fill>
      <border>
        <bottom/>
      </border>
    </dxf>
    <dxf>
      <font>
        <condense val="0"/>
        <extend val="0"/>
        <color indexed="47"/>
      </font>
    </dxf>
    <dxf>
      <font>
        <condense val="0"/>
        <extend val="0"/>
        <color indexed="47"/>
      </font>
      <fill>
        <patternFill>
          <bgColor indexed="47"/>
        </patternFill>
      </fill>
      <border>
        <bottom/>
      </border>
    </dxf>
    <dxf>
      <font>
        <condense val="0"/>
        <extend val="0"/>
        <color indexed="10"/>
      </font>
    </dxf>
    <dxf>
      <font>
        <condense val="0"/>
        <extend val="0"/>
        <color indexed="56"/>
      </font>
    </dxf>
    <dxf>
      <font>
        <b val="0"/>
        <i val="0"/>
        <condense val="0"/>
        <extend val="0"/>
        <color indexed="47"/>
      </font>
      <fill>
        <patternFill>
          <bgColor indexed="47"/>
        </patternFill>
      </fill>
      <border>
        <bottom/>
      </border>
    </dxf>
    <dxf>
      <font>
        <condense val="0"/>
        <extend val="0"/>
        <color indexed="56"/>
      </font>
    </dxf>
    <dxf>
      <font>
        <b/>
        <i val="0"/>
        <condense val="0"/>
        <extend val="0"/>
        <color auto="1"/>
      </font>
      <fill>
        <patternFill>
          <bgColor indexed="10"/>
        </patternFill>
      </fill>
    </dxf>
    <dxf>
      <font>
        <condense val="0"/>
        <extend val="0"/>
        <color indexed="17"/>
      </font>
    </dxf>
    <dxf>
      <font>
        <condense val="0"/>
        <extend val="0"/>
        <color indexed="47"/>
      </font>
    </dxf>
    <dxf>
      <font>
        <condense val="0"/>
        <extend val="0"/>
        <color indexed="47"/>
      </font>
      <fill>
        <patternFill>
          <bgColor indexed="47"/>
        </patternFill>
      </fill>
      <border>
        <bottom/>
      </border>
    </dxf>
    <dxf>
      <font>
        <b/>
        <i val="0"/>
        <condense val="0"/>
        <extend val="0"/>
        <color indexed="10"/>
      </font>
    </dxf>
    <dxf>
      <font>
        <condense val="0"/>
        <extend val="0"/>
        <color indexed="47"/>
      </font>
    </dxf>
    <dxf>
      <font>
        <condense val="0"/>
        <extend val="0"/>
        <color indexed="10"/>
      </font>
    </dxf>
    <dxf>
      <font>
        <b/>
        <i val="0"/>
        <condense val="0"/>
        <extend val="0"/>
        <color indexed="10"/>
      </font>
    </dxf>
    <dxf>
      <font>
        <condense val="0"/>
        <extend val="0"/>
        <color indexed="8"/>
      </font>
    </dxf>
    <dxf>
      <font>
        <condense val="0"/>
        <extend val="0"/>
        <color indexed="47"/>
      </font>
      <fill>
        <patternFill>
          <bgColor indexed="47"/>
        </patternFill>
      </fill>
      <border>
        <bottom/>
      </border>
    </dxf>
    <dxf>
      <font>
        <b/>
        <i val="0"/>
        <condense val="0"/>
        <extend val="0"/>
        <color indexed="10"/>
      </font>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indexed="47"/>
      </font>
      <fill>
        <patternFill>
          <bgColor indexed="47"/>
        </patternFill>
      </fill>
      <border>
        <bottom/>
      </border>
    </dxf>
    <dxf>
      <font>
        <b/>
        <i val="0"/>
        <condense val="0"/>
        <extend val="0"/>
        <color indexed="56"/>
      </font>
      <fill>
        <patternFill>
          <bgColor indexed="47"/>
        </patternFill>
      </fill>
    </dxf>
    <dxf>
      <font>
        <b/>
        <i val="0"/>
        <condense val="0"/>
        <extend val="0"/>
        <color indexed="10"/>
      </font>
      <fill>
        <patternFill patternType="solid">
          <bgColor indexed="47"/>
        </patternFill>
      </fill>
    </dxf>
    <dxf>
      <font>
        <b val="0"/>
        <i val="0"/>
        <condense val="0"/>
        <extend val="0"/>
        <color auto="1"/>
      </font>
      <fill>
        <patternFill>
          <bgColor indexed="47"/>
        </patternFill>
      </fill>
      <border>
        <bottom/>
      </border>
    </dxf>
    <dxf>
      <font>
        <condense val="0"/>
        <extend val="0"/>
        <color auto="1"/>
      </font>
      <fill>
        <patternFill>
          <bgColor indexed="47"/>
        </patternFill>
      </fill>
      <border>
        <bottom/>
      </border>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b val="0"/>
        <i val="0"/>
        <condense val="0"/>
        <extend val="0"/>
        <color indexed="47"/>
      </font>
      <fill>
        <patternFill>
          <bgColor indexed="47"/>
        </patternFill>
      </fill>
      <border>
        <bottom/>
      </border>
    </dxf>
    <dxf>
      <font>
        <condense val="0"/>
        <extend val="0"/>
        <color indexed="47"/>
      </font>
    </dxf>
    <dxf>
      <font>
        <condense val="0"/>
        <extend val="0"/>
        <color indexed="47"/>
      </font>
      <fill>
        <patternFill>
          <bgColor indexed="47"/>
        </patternFill>
      </fill>
      <border>
        <bottom/>
      </border>
    </dxf>
    <dxf>
      <font>
        <condense val="0"/>
        <extend val="0"/>
        <color indexed="10"/>
      </font>
    </dxf>
    <dxf>
      <font>
        <condense val="0"/>
        <extend val="0"/>
        <color indexed="56"/>
      </font>
    </dxf>
    <dxf>
      <font>
        <b val="0"/>
        <i val="0"/>
        <condense val="0"/>
        <extend val="0"/>
        <color indexed="47"/>
      </font>
      <fill>
        <patternFill>
          <bgColor indexed="47"/>
        </patternFill>
      </fill>
      <border>
        <bottom/>
      </border>
    </dxf>
    <dxf>
      <font>
        <condense val="0"/>
        <extend val="0"/>
        <color indexed="56"/>
      </font>
    </dxf>
    <dxf>
      <font>
        <b/>
        <i val="0"/>
        <condense val="0"/>
        <extend val="0"/>
        <color auto="1"/>
      </font>
      <fill>
        <patternFill>
          <bgColor indexed="10"/>
        </patternFill>
      </fill>
    </dxf>
    <dxf>
      <font>
        <condense val="0"/>
        <extend val="0"/>
        <color indexed="17"/>
      </font>
    </dxf>
    <dxf>
      <font>
        <condense val="0"/>
        <extend val="0"/>
        <color indexed="47"/>
      </font>
    </dxf>
    <dxf>
      <font>
        <condense val="0"/>
        <extend val="0"/>
        <color indexed="47"/>
      </font>
      <fill>
        <patternFill>
          <bgColor indexed="47"/>
        </patternFill>
      </fill>
      <border>
        <bottom/>
      </border>
    </dxf>
    <dxf>
      <font>
        <b/>
        <i val="0"/>
        <condense val="0"/>
        <extend val="0"/>
        <color indexed="10"/>
      </font>
    </dxf>
    <dxf>
      <font>
        <condense val="0"/>
        <extend val="0"/>
        <color indexed="47"/>
      </font>
    </dxf>
    <dxf>
      <font>
        <condense val="0"/>
        <extend val="0"/>
        <color indexed="10"/>
      </font>
    </dxf>
    <dxf>
      <font>
        <b/>
        <i val="0"/>
        <condense val="0"/>
        <extend val="0"/>
        <color indexed="10"/>
      </font>
    </dxf>
    <dxf>
      <font>
        <condense val="0"/>
        <extend val="0"/>
        <color indexed="8"/>
      </font>
    </dxf>
    <dxf>
      <font>
        <condense val="0"/>
        <extend val="0"/>
        <color indexed="47"/>
      </font>
      <fill>
        <patternFill>
          <bgColor indexed="47"/>
        </patternFill>
      </fill>
      <border>
        <bottom/>
      </border>
    </dxf>
    <dxf>
      <font>
        <b/>
        <i val="0"/>
        <condense val="0"/>
        <extend val="0"/>
        <color indexed="10"/>
      </font>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indexed="47"/>
      </font>
      <fill>
        <patternFill>
          <bgColor indexed="47"/>
        </patternFill>
      </fill>
      <border>
        <bottom/>
      </border>
    </dxf>
    <dxf>
      <font>
        <b/>
        <i val="0"/>
        <condense val="0"/>
        <extend val="0"/>
        <color indexed="56"/>
      </font>
      <fill>
        <patternFill>
          <bgColor indexed="47"/>
        </patternFill>
      </fill>
    </dxf>
    <dxf>
      <font>
        <b/>
        <i val="0"/>
        <condense val="0"/>
        <extend val="0"/>
        <color indexed="10"/>
      </font>
      <fill>
        <patternFill patternType="solid">
          <bgColor indexed="47"/>
        </patternFill>
      </fill>
    </dxf>
    <dxf>
      <font>
        <b val="0"/>
        <i val="0"/>
        <condense val="0"/>
        <extend val="0"/>
        <color auto="1"/>
      </font>
      <fill>
        <patternFill>
          <bgColor indexed="47"/>
        </patternFill>
      </fill>
      <border>
        <bottom/>
      </border>
    </dxf>
    <dxf>
      <font>
        <condense val="0"/>
        <extend val="0"/>
        <color auto="1"/>
      </font>
      <fill>
        <patternFill>
          <bgColor indexed="47"/>
        </patternFill>
      </fill>
      <border>
        <bottom/>
      </border>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b val="0"/>
        <i val="0"/>
        <condense val="0"/>
        <extend val="0"/>
        <color indexed="47"/>
      </font>
      <fill>
        <patternFill>
          <bgColor indexed="47"/>
        </patternFill>
      </fill>
      <border>
        <bottom/>
      </border>
    </dxf>
    <dxf>
      <font>
        <condense val="0"/>
        <extend val="0"/>
        <color indexed="47"/>
      </font>
    </dxf>
    <dxf>
      <font>
        <condense val="0"/>
        <extend val="0"/>
        <color indexed="47"/>
      </font>
      <fill>
        <patternFill>
          <bgColor indexed="47"/>
        </patternFill>
      </fill>
      <border>
        <bottom/>
      </border>
    </dxf>
    <dxf>
      <font>
        <condense val="0"/>
        <extend val="0"/>
        <color indexed="10"/>
      </font>
    </dxf>
    <dxf>
      <font>
        <condense val="0"/>
        <extend val="0"/>
        <color indexed="56"/>
      </font>
    </dxf>
    <dxf>
      <font>
        <b val="0"/>
        <i val="0"/>
        <condense val="0"/>
        <extend val="0"/>
        <color indexed="47"/>
      </font>
      <fill>
        <patternFill>
          <bgColor indexed="47"/>
        </patternFill>
      </fill>
      <border>
        <bottom/>
      </border>
    </dxf>
    <dxf>
      <font>
        <condense val="0"/>
        <extend val="0"/>
        <color indexed="56"/>
      </font>
    </dxf>
    <dxf>
      <font>
        <b/>
        <i val="0"/>
        <condense val="0"/>
        <extend val="0"/>
        <color auto="1"/>
      </font>
      <fill>
        <patternFill>
          <bgColor indexed="10"/>
        </patternFill>
      </fill>
    </dxf>
    <dxf>
      <font>
        <condense val="0"/>
        <extend val="0"/>
        <color indexed="17"/>
      </font>
    </dxf>
    <dxf>
      <font>
        <condense val="0"/>
        <extend val="0"/>
        <color indexed="47"/>
      </font>
    </dxf>
    <dxf>
      <font>
        <condense val="0"/>
        <extend val="0"/>
        <color indexed="47"/>
      </font>
      <fill>
        <patternFill>
          <bgColor indexed="47"/>
        </patternFill>
      </fill>
      <border>
        <bottom/>
      </border>
    </dxf>
    <dxf>
      <font>
        <b/>
        <i val="0"/>
        <condense val="0"/>
        <extend val="0"/>
        <color indexed="10"/>
      </font>
    </dxf>
    <dxf>
      <font>
        <condense val="0"/>
        <extend val="0"/>
        <color indexed="47"/>
      </font>
    </dxf>
    <dxf>
      <font>
        <condense val="0"/>
        <extend val="0"/>
        <color indexed="10"/>
      </font>
    </dxf>
    <dxf>
      <font>
        <b/>
        <i val="0"/>
        <condense val="0"/>
        <extend val="0"/>
        <color indexed="10"/>
      </font>
    </dxf>
    <dxf>
      <font>
        <condense val="0"/>
        <extend val="0"/>
        <color indexed="8"/>
      </font>
    </dxf>
    <dxf>
      <font>
        <condense val="0"/>
        <extend val="0"/>
        <color indexed="47"/>
      </font>
      <fill>
        <patternFill>
          <bgColor indexed="47"/>
        </patternFill>
      </fill>
      <border>
        <bottom/>
      </border>
    </dxf>
    <dxf>
      <font>
        <b/>
        <i val="0"/>
        <condense val="0"/>
        <extend val="0"/>
        <color indexed="10"/>
      </font>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indexed="47"/>
      </font>
      <fill>
        <patternFill>
          <bgColor indexed="47"/>
        </patternFill>
      </fill>
      <border>
        <bottom/>
      </border>
    </dxf>
    <dxf>
      <font>
        <b/>
        <i val="0"/>
        <condense val="0"/>
        <extend val="0"/>
        <color indexed="56"/>
      </font>
      <fill>
        <patternFill>
          <bgColor indexed="47"/>
        </patternFill>
      </fill>
    </dxf>
    <dxf>
      <font>
        <b/>
        <i val="0"/>
        <condense val="0"/>
        <extend val="0"/>
        <color indexed="10"/>
      </font>
      <fill>
        <patternFill patternType="solid">
          <bgColor indexed="47"/>
        </patternFill>
      </fill>
    </dxf>
    <dxf>
      <font>
        <b val="0"/>
        <i val="0"/>
        <condense val="0"/>
        <extend val="0"/>
        <color auto="1"/>
      </font>
      <fill>
        <patternFill>
          <bgColor indexed="47"/>
        </patternFill>
      </fill>
      <border>
        <bottom/>
      </border>
    </dxf>
    <dxf>
      <font>
        <condense val="0"/>
        <extend val="0"/>
        <color auto="1"/>
      </font>
      <fill>
        <patternFill>
          <bgColor indexed="47"/>
        </patternFill>
      </fill>
      <border>
        <bottom/>
      </border>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b val="0"/>
        <i val="0"/>
        <condense val="0"/>
        <extend val="0"/>
        <color indexed="47"/>
      </font>
      <fill>
        <patternFill>
          <bgColor indexed="47"/>
        </patternFill>
      </fill>
      <border>
        <bottom/>
      </border>
    </dxf>
    <dxf>
      <font>
        <condense val="0"/>
        <extend val="0"/>
        <color indexed="47"/>
      </font>
    </dxf>
    <dxf>
      <font>
        <condense val="0"/>
        <extend val="0"/>
        <color indexed="47"/>
      </font>
      <fill>
        <patternFill>
          <bgColor indexed="47"/>
        </patternFill>
      </fill>
      <border>
        <bottom/>
      </border>
    </dxf>
    <dxf>
      <font>
        <condense val="0"/>
        <extend val="0"/>
        <color indexed="10"/>
      </font>
    </dxf>
    <dxf>
      <font>
        <condense val="0"/>
        <extend val="0"/>
        <color indexed="56"/>
      </font>
    </dxf>
    <dxf>
      <font>
        <b val="0"/>
        <i val="0"/>
        <condense val="0"/>
        <extend val="0"/>
        <color indexed="47"/>
      </font>
      <fill>
        <patternFill>
          <bgColor indexed="47"/>
        </patternFill>
      </fill>
      <border>
        <bottom/>
      </border>
    </dxf>
    <dxf>
      <font>
        <condense val="0"/>
        <extend val="0"/>
        <color indexed="56"/>
      </font>
    </dxf>
    <dxf>
      <font>
        <b/>
        <i val="0"/>
        <condense val="0"/>
        <extend val="0"/>
        <color auto="1"/>
      </font>
      <fill>
        <patternFill>
          <bgColor indexed="10"/>
        </patternFill>
      </fill>
    </dxf>
    <dxf>
      <font>
        <condense val="0"/>
        <extend val="0"/>
        <color indexed="17"/>
      </font>
    </dxf>
    <dxf>
      <font>
        <condense val="0"/>
        <extend val="0"/>
        <color indexed="47"/>
      </font>
    </dxf>
    <dxf>
      <font>
        <condense val="0"/>
        <extend val="0"/>
        <color indexed="47"/>
      </font>
      <fill>
        <patternFill>
          <bgColor indexed="47"/>
        </patternFill>
      </fill>
      <border>
        <bottom/>
      </border>
    </dxf>
    <dxf>
      <font>
        <b/>
        <i val="0"/>
        <condense val="0"/>
        <extend val="0"/>
        <color indexed="10"/>
      </font>
    </dxf>
    <dxf>
      <font>
        <condense val="0"/>
        <extend val="0"/>
        <color indexed="47"/>
      </font>
    </dxf>
    <dxf>
      <font>
        <condense val="0"/>
        <extend val="0"/>
        <color indexed="10"/>
      </font>
    </dxf>
    <dxf>
      <font>
        <b/>
        <i val="0"/>
        <condense val="0"/>
        <extend val="0"/>
        <color indexed="10"/>
      </font>
    </dxf>
    <dxf>
      <font>
        <condense val="0"/>
        <extend val="0"/>
        <color indexed="8"/>
      </font>
    </dxf>
    <dxf>
      <font>
        <condense val="0"/>
        <extend val="0"/>
        <color indexed="47"/>
      </font>
      <fill>
        <patternFill>
          <bgColor indexed="47"/>
        </patternFill>
      </fill>
      <border>
        <bottom/>
      </border>
    </dxf>
    <dxf>
      <font>
        <b/>
        <i val="0"/>
        <condense val="0"/>
        <extend val="0"/>
        <color indexed="10"/>
      </font>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indexed="47"/>
      </font>
      <fill>
        <patternFill>
          <bgColor indexed="47"/>
        </patternFill>
      </fill>
      <border>
        <bottom/>
      </border>
    </dxf>
    <dxf>
      <font>
        <b/>
        <i val="0"/>
        <condense val="0"/>
        <extend val="0"/>
        <color indexed="56"/>
      </font>
      <fill>
        <patternFill>
          <bgColor indexed="47"/>
        </patternFill>
      </fill>
    </dxf>
    <dxf>
      <font>
        <b/>
        <i val="0"/>
        <condense val="0"/>
        <extend val="0"/>
        <color indexed="10"/>
      </font>
      <fill>
        <patternFill patternType="solid">
          <bgColor indexed="47"/>
        </patternFill>
      </fill>
    </dxf>
    <dxf>
      <font>
        <b val="0"/>
        <i val="0"/>
        <condense val="0"/>
        <extend val="0"/>
        <color auto="1"/>
      </font>
      <fill>
        <patternFill>
          <bgColor indexed="47"/>
        </patternFill>
      </fill>
      <border>
        <bottom/>
      </border>
    </dxf>
    <dxf>
      <font>
        <condense val="0"/>
        <extend val="0"/>
        <color auto="1"/>
      </font>
      <fill>
        <patternFill>
          <bgColor indexed="47"/>
        </patternFill>
      </fill>
      <border>
        <bottom/>
      </border>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b val="0"/>
        <i val="0"/>
        <condense val="0"/>
        <extend val="0"/>
        <color indexed="47"/>
      </font>
      <fill>
        <patternFill>
          <bgColor indexed="47"/>
        </patternFill>
      </fill>
      <border>
        <bottom/>
      </border>
    </dxf>
    <dxf>
      <font>
        <condense val="0"/>
        <extend val="0"/>
        <color indexed="47"/>
      </font>
    </dxf>
    <dxf>
      <font>
        <condense val="0"/>
        <extend val="0"/>
        <color indexed="47"/>
      </font>
      <fill>
        <patternFill>
          <bgColor indexed="47"/>
        </patternFill>
      </fill>
      <border>
        <bottom/>
      </border>
    </dxf>
    <dxf>
      <font>
        <condense val="0"/>
        <extend val="0"/>
        <color indexed="10"/>
      </font>
    </dxf>
    <dxf>
      <font>
        <condense val="0"/>
        <extend val="0"/>
        <color indexed="56"/>
      </font>
    </dxf>
    <dxf>
      <font>
        <b val="0"/>
        <i val="0"/>
        <condense val="0"/>
        <extend val="0"/>
        <color indexed="47"/>
      </font>
      <fill>
        <patternFill>
          <bgColor indexed="47"/>
        </patternFill>
      </fill>
      <border>
        <bottom/>
      </border>
    </dxf>
    <dxf>
      <font>
        <condense val="0"/>
        <extend val="0"/>
        <color indexed="56"/>
      </font>
    </dxf>
    <dxf>
      <font>
        <b/>
        <i val="0"/>
        <condense val="0"/>
        <extend val="0"/>
        <color auto="1"/>
      </font>
      <fill>
        <patternFill>
          <bgColor indexed="10"/>
        </patternFill>
      </fill>
    </dxf>
    <dxf>
      <font>
        <condense val="0"/>
        <extend val="0"/>
        <color indexed="17"/>
      </font>
    </dxf>
    <dxf>
      <font>
        <condense val="0"/>
        <extend val="0"/>
        <color indexed="47"/>
      </font>
    </dxf>
    <dxf>
      <font>
        <condense val="0"/>
        <extend val="0"/>
        <color indexed="47"/>
      </font>
      <fill>
        <patternFill>
          <bgColor indexed="47"/>
        </patternFill>
      </fill>
      <border>
        <bottom/>
      </border>
    </dxf>
    <dxf>
      <font>
        <b/>
        <i val="0"/>
        <condense val="0"/>
        <extend val="0"/>
        <color indexed="10"/>
      </font>
    </dxf>
    <dxf>
      <font>
        <condense val="0"/>
        <extend val="0"/>
        <color indexed="47"/>
      </font>
    </dxf>
    <dxf>
      <font>
        <condense val="0"/>
        <extend val="0"/>
        <color indexed="10"/>
      </font>
    </dxf>
    <dxf>
      <font>
        <b/>
        <i val="0"/>
        <condense val="0"/>
        <extend val="0"/>
        <color indexed="10"/>
      </font>
    </dxf>
    <dxf>
      <font>
        <condense val="0"/>
        <extend val="0"/>
        <color indexed="8"/>
      </font>
    </dxf>
    <dxf>
      <font>
        <condense val="0"/>
        <extend val="0"/>
        <color indexed="47"/>
      </font>
      <fill>
        <patternFill>
          <bgColor indexed="47"/>
        </patternFill>
      </fill>
      <border>
        <bottom/>
      </border>
    </dxf>
    <dxf>
      <font>
        <b/>
        <i val="0"/>
        <condense val="0"/>
        <extend val="0"/>
        <color indexed="10"/>
      </font>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indexed="47"/>
      </font>
      <fill>
        <patternFill>
          <bgColor indexed="47"/>
        </patternFill>
      </fill>
      <border>
        <bottom/>
      </border>
    </dxf>
    <dxf>
      <font>
        <b/>
        <i val="0"/>
        <condense val="0"/>
        <extend val="0"/>
        <color indexed="56"/>
      </font>
      <fill>
        <patternFill>
          <bgColor indexed="47"/>
        </patternFill>
      </fill>
    </dxf>
    <dxf>
      <font>
        <b/>
        <i val="0"/>
        <condense val="0"/>
        <extend val="0"/>
        <color indexed="10"/>
      </font>
      <fill>
        <patternFill patternType="solid">
          <bgColor indexed="47"/>
        </patternFill>
      </fill>
    </dxf>
    <dxf>
      <font>
        <b val="0"/>
        <i val="0"/>
        <condense val="0"/>
        <extend val="0"/>
        <color auto="1"/>
      </font>
      <fill>
        <patternFill>
          <bgColor indexed="47"/>
        </patternFill>
      </fill>
      <border>
        <bottom/>
      </border>
    </dxf>
    <dxf>
      <font>
        <condense val="0"/>
        <extend val="0"/>
        <color auto="1"/>
      </font>
      <fill>
        <patternFill>
          <bgColor indexed="47"/>
        </patternFill>
      </fill>
      <border>
        <bottom/>
      </border>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b val="0"/>
        <i val="0"/>
        <condense val="0"/>
        <extend val="0"/>
        <color indexed="47"/>
      </font>
      <fill>
        <patternFill>
          <bgColor indexed="47"/>
        </patternFill>
      </fill>
      <border>
        <bottom/>
      </border>
    </dxf>
    <dxf>
      <font>
        <condense val="0"/>
        <extend val="0"/>
        <color indexed="47"/>
      </font>
    </dxf>
    <dxf>
      <font>
        <condense val="0"/>
        <extend val="0"/>
        <color indexed="47"/>
      </font>
      <fill>
        <patternFill>
          <bgColor indexed="47"/>
        </patternFill>
      </fill>
      <border>
        <bottom/>
      </border>
    </dxf>
    <dxf>
      <font>
        <condense val="0"/>
        <extend val="0"/>
        <color indexed="10"/>
      </font>
    </dxf>
    <dxf>
      <font>
        <condense val="0"/>
        <extend val="0"/>
        <color indexed="56"/>
      </font>
    </dxf>
    <dxf>
      <font>
        <b val="0"/>
        <i val="0"/>
        <condense val="0"/>
        <extend val="0"/>
        <color indexed="47"/>
      </font>
      <fill>
        <patternFill>
          <bgColor indexed="47"/>
        </patternFill>
      </fill>
      <border>
        <bottom/>
      </border>
    </dxf>
    <dxf>
      <font>
        <condense val="0"/>
        <extend val="0"/>
        <color indexed="56"/>
      </font>
    </dxf>
    <dxf>
      <font>
        <b/>
        <i val="0"/>
        <condense val="0"/>
        <extend val="0"/>
        <color auto="1"/>
      </font>
      <fill>
        <patternFill>
          <bgColor indexed="10"/>
        </patternFill>
      </fill>
    </dxf>
    <dxf>
      <font>
        <condense val="0"/>
        <extend val="0"/>
        <color indexed="17"/>
      </font>
    </dxf>
    <dxf>
      <font>
        <condense val="0"/>
        <extend val="0"/>
        <color indexed="47"/>
      </font>
    </dxf>
    <dxf>
      <font>
        <condense val="0"/>
        <extend val="0"/>
        <color indexed="47"/>
      </font>
      <fill>
        <patternFill>
          <bgColor indexed="47"/>
        </patternFill>
      </fill>
      <border>
        <bottom/>
      </border>
    </dxf>
    <dxf>
      <font>
        <b/>
        <i val="0"/>
        <condense val="0"/>
        <extend val="0"/>
        <color indexed="10"/>
      </font>
    </dxf>
    <dxf>
      <font>
        <condense val="0"/>
        <extend val="0"/>
        <color indexed="47"/>
      </font>
    </dxf>
    <dxf>
      <font>
        <condense val="0"/>
        <extend val="0"/>
        <color indexed="10"/>
      </font>
    </dxf>
    <dxf>
      <font>
        <b/>
        <i val="0"/>
        <condense val="0"/>
        <extend val="0"/>
        <color indexed="10"/>
      </font>
    </dxf>
    <dxf>
      <font>
        <condense val="0"/>
        <extend val="0"/>
        <color indexed="8"/>
      </font>
    </dxf>
    <dxf>
      <font>
        <condense val="0"/>
        <extend val="0"/>
        <color indexed="47"/>
      </font>
      <fill>
        <patternFill>
          <bgColor indexed="47"/>
        </patternFill>
      </fill>
      <border>
        <bottom/>
      </border>
    </dxf>
    <dxf>
      <font>
        <b/>
        <i val="0"/>
        <condense val="0"/>
        <extend val="0"/>
        <color indexed="10"/>
      </font>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indexed="47"/>
      </font>
      <fill>
        <patternFill>
          <bgColor indexed="47"/>
        </patternFill>
      </fill>
      <border>
        <bottom/>
      </border>
    </dxf>
    <dxf>
      <font>
        <b/>
        <i val="0"/>
        <condense val="0"/>
        <extend val="0"/>
        <color indexed="56"/>
      </font>
      <fill>
        <patternFill>
          <bgColor indexed="47"/>
        </patternFill>
      </fill>
    </dxf>
    <dxf>
      <font>
        <b/>
        <i val="0"/>
        <condense val="0"/>
        <extend val="0"/>
        <color indexed="10"/>
      </font>
      <fill>
        <patternFill patternType="solid">
          <bgColor indexed="47"/>
        </patternFill>
      </fill>
    </dxf>
    <dxf>
      <font>
        <b val="0"/>
        <i val="0"/>
        <condense val="0"/>
        <extend val="0"/>
        <color auto="1"/>
      </font>
      <fill>
        <patternFill>
          <bgColor indexed="47"/>
        </patternFill>
      </fill>
      <border>
        <bottom/>
      </border>
    </dxf>
    <dxf>
      <font>
        <condense val="0"/>
        <extend val="0"/>
        <color auto="1"/>
      </font>
      <fill>
        <patternFill>
          <bgColor indexed="47"/>
        </patternFill>
      </fill>
      <border>
        <bottom/>
      </border>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b val="0"/>
        <i val="0"/>
        <condense val="0"/>
        <extend val="0"/>
        <color indexed="47"/>
      </font>
      <fill>
        <patternFill>
          <bgColor indexed="47"/>
        </patternFill>
      </fill>
      <border>
        <bottom/>
      </border>
    </dxf>
    <dxf>
      <font>
        <condense val="0"/>
        <extend val="0"/>
        <color indexed="47"/>
      </font>
    </dxf>
    <dxf>
      <font>
        <condense val="0"/>
        <extend val="0"/>
        <color indexed="47"/>
      </font>
      <fill>
        <patternFill>
          <bgColor indexed="47"/>
        </patternFill>
      </fill>
      <border>
        <bottom/>
      </border>
    </dxf>
    <dxf>
      <font>
        <condense val="0"/>
        <extend val="0"/>
        <color indexed="10"/>
      </font>
    </dxf>
    <dxf>
      <font>
        <condense val="0"/>
        <extend val="0"/>
        <color indexed="56"/>
      </font>
    </dxf>
    <dxf>
      <font>
        <b val="0"/>
        <i val="0"/>
        <condense val="0"/>
        <extend val="0"/>
        <color indexed="47"/>
      </font>
      <fill>
        <patternFill>
          <bgColor indexed="47"/>
        </patternFill>
      </fill>
      <border>
        <bottom/>
      </border>
    </dxf>
    <dxf>
      <font>
        <condense val="0"/>
        <extend val="0"/>
        <color indexed="56"/>
      </font>
    </dxf>
    <dxf>
      <font>
        <b/>
        <i val="0"/>
        <condense val="0"/>
        <extend val="0"/>
        <color auto="1"/>
      </font>
      <fill>
        <patternFill>
          <bgColor indexed="10"/>
        </patternFill>
      </fill>
    </dxf>
    <dxf>
      <font>
        <condense val="0"/>
        <extend val="0"/>
        <color indexed="17"/>
      </font>
    </dxf>
    <dxf>
      <font>
        <condense val="0"/>
        <extend val="0"/>
        <color indexed="47"/>
      </font>
    </dxf>
    <dxf>
      <font>
        <condense val="0"/>
        <extend val="0"/>
        <color indexed="47"/>
      </font>
      <fill>
        <patternFill>
          <bgColor indexed="47"/>
        </patternFill>
      </fill>
      <border>
        <bottom/>
      </border>
    </dxf>
    <dxf>
      <font>
        <b/>
        <i val="0"/>
        <condense val="0"/>
        <extend val="0"/>
        <color indexed="10"/>
      </font>
    </dxf>
    <dxf>
      <font>
        <condense val="0"/>
        <extend val="0"/>
        <color indexed="47"/>
      </font>
    </dxf>
    <dxf>
      <font>
        <condense val="0"/>
        <extend val="0"/>
        <color indexed="10"/>
      </font>
    </dxf>
    <dxf>
      <font>
        <b/>
        <i val="0"/>
        <condense val="0"/>
        <extend val="0"/>
        <color indexed="10"/>
      </font>
    </dxf>
    <dxf>
      <font>
        <condense val="0"/>
        <extend val="0"/>
        <color indexed="8"/>
      </font>
    </dxf>
    <dxf>
      <font>
        <condense val="0"/>
        <extend val="0"/>
        <color indexed="47"/>
      </font>
      <fill>
        <patternFill>
          <bgColor indexed="47"/>
        </patternFill>
      </fill>
      <border>
        <bottom/>
      </border>
    </dxf>
    <dxf>
      <font>
        <b/>
        <i val="0"/>
        <condense val="0"/>
        <extend val="0"/>
        <color indexed="10"/>
      </font>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indexed="47"/>
      </font>
      <fill>
        <patternFill>
          <bgColor indexed="47"/>
        </patternFill>
      </fill>
      <border>
        <bottom/>
      </border>
    </dxf>
    <dxf>
      <font>
        <b/>
        <i val="0"/>
        <condense val="0"/>
        <extend val="0"/>
        <color indexed="56"/>
      </font>
      <fill>
        <patternFill>
          <bgColor indexed="47"/>
        </patternFill>
      </fill>
    </dxf>
    <dxf>
      <font>
        <b/>
        <i val="0"/>
        <condense val="0"/>
        <extend val="0"/>
        <color indexed="10"/>
      </font>
      <fill>
        <patternFill patternType="solid">
          <bgColor indexed="47"/>
        </patternFill>
      </fill>
    </dxf>
    <dxf>
      <font>
        <b val="0"/>
        <i val="0"/>
        <condense val="0"/>
        <extend val="0"/>
        <color auto="1"/>
      </font>
      <fill>
        <patternFill>
          <bgColor indexed="47"/>
        </patternFill>
      </fill>
      <border>
        <bottom/>
      </border>
    </dxf>
    <dxf>
      <font>
        <condense val="0"/>
        <extend val="0"/>
        <color auto="1"/>
      </font>
      <fill>
        <patternFill>
          <bgColor indexed="47"/>
        </patternFill>
      </fill>
      <border>
        <bottom/>
      </border>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b val="0"/>
        <i val="0"/>
        <condense val="0"/>
        <extend val="0"/>
        <color indexed="47"/>
      </font>
      <fill>
        <patternFill>
          <bgColor indexed="47"/>
        </patternFill>
      </fill>
      <border>
        <bottom/>
      </border>
    </dxf>
    <dxf>
      <font>
        <condense val="0"/>
        <extend val="0"/>
        <color indexed="47"/>
      </font>
    </dxf>
    <dxf>
      <font>
        <condense val="0"/>
        <extend val="0"/>
        <color indexed="47"/>
      </font>
      <fill>
        <patternFill>
          <bgColor indexed="47"/>
        </patternFill>
      </fill>
      <border>
        <bottom/>
      </border>
    </dxf>
    <dxf>
      <font>
        <condense val="0"/>
        <extend val="0"/>
        <color indexed="10"/>
      </font>
    </dxf>
    <dxf>
      <font>
        <condense val="0"/>
        <extend val="0"/>
        <color indexed="56"/>
      </font>
    </dxf>
    <dxf>
      <font>
        <b val="0"/>
        <i val="0"/>
        <condense val="0"/>
        <extend val="0"/>
        <color indexed="47"/>
      </font>
      <fill>
        <patternFill>
          <bgColor indexed="47"/>
        </patternFill>
      </fill>
      <border>
        <bottom/>
      </border>
    </dxf>
    <dxf>
      <font>
        <condense val="0"/>
        <extend val="0"/>
        <color indexed="56"/>
      </font>
    </dxf>
    <dxf>
      <font>
        <b/>
        <i val="0"/>
        <condense val="0"/>
        <extend val="0"/>
        <color auto="1"/>
      </font>
      <fill>
        <patternFill>
          <bgColor indexed="10"/>
        </patternFill>
      </fill>
    </dxf>
    <dxf>
      <font>
        <condense val="0"/>
        <extend val="0"/>
        <color indexed="17"/>
      </font>
    </dxf>
    <dxf>
      <font>
        <condense val="0"/>
        <extend val="0"/>
        <color indexed="47"/>
      </font>
    </dxf>
    <dxf>
      <font>
        <condense val="0"/>
        <extend val="0"/>
        <color indexed="47"/>
      </font>
      <fill>
        <patternFill>
          <bgColor indexed="47"/>
        </patternFill>
      </fill>
      <border>
        <bottom/>
      </border>
    </dxf>
    <dxf>
      <font>
        <b/>
        <i val="0"/>
        <condense val="0"/>
        <extend val="0"/>
        <color indexed="10"/>
      </font>
    </dxf>
    <dxf>
      <font>
        <condense val="0"/>
        <extend val="0"/>
        <color indexed="47"/>
      </font>
    </dxf>
    <dxf>
      <font>
        <condense val="0"/>
        <extend val="0"/>
        <color indexed="10"/>
      </font>
    </dxf>
    <dxf>
      <font>
        <b/>
        <i val="0"/>
        <condense val="0"/>
        <extend val="0"/>
        <color indexed="10"/>
      </font>
    </dxf>
    <dxf>
      <font>
        <condense val="0"/>
        <extend val="0"/>
        <color indexed="8"/>
      </font>
    </dxf>
    <dxf>
      <font>
        <condense val="0"/>
        <extend val="0"/>
        <color indexed="47"/>
      </font>
      <fill>
        <patternFill>
          <bgColor indexed="47"/>
        </patternFill>
      </fill>
      <border>
        <bottom/>
      </border>
    </dxf>
    <dxf>
      <font>
        <b/>
        <i val="0"/>
        <condense val="0"/>
        <extend val="0"/>
        <color indexed="10"/>
      </font>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indexed="47"/>
      </font>
      <fill>
        <patternFill>
          <bgColor indexed="47"/>
        </patternFill>
      </fill>
      <border>
        <bottom/>
      </border>
    </dxf>
    <dxf>
      <font>
        <b/>
        <i val="0"/>
        <condense val="0"/>
        <extend val="0"/>
        <color indexed="56"/>
      </font>
      <fill>
        <patternFill>
          <bgColor indexed="47"/>
        </patternFill>
      </fill>
    </dxf>
    <dxf>
      <font>
        <b/>
        <i val="0"/>
        <condense val="0"/>
        <extend val="0"/>
        <color indexed="10"/>
      </font>
      <fill>
        <patternFill patternType="solid">
          <bgColor indexed="47"/>
        </patternFill>
      </fill>
    </dxf>
    <dxf>
      <font>
        <b val="0"/>
        <i val="0"/>
        <condense val="0"/>
        <extend val="0"/>
        <color auto="1"/>
      </font>
      <fill>
        <patternFill>
          <bgColor indexed="47"/>
        </patternFill>
      </fill>
      <border>
        <bottom/>
      </border>
    </dxf>
    <dxf>
      <font>
        <condense val="0"/>
        <extend val="0"/>
        <color auto="1"/>
      </font>
      <fill>
        <patternFill>
          <bgColor indexed="47"/>
        </patternFill>
      </fill>
      <border>
        <bottom/>
      </border>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b val="0"/>
        <i val="0"/>
        <condense val="0"/>
        <extend val="0"/>
        <color indexed="47"/>
      </font>
      <fill>
        <patternFill>
          <bgColor indexed="47"/>
        </patternFill>
      </fill>
      <border>
        <bottom/>
      </border>
    </dxf>
    <dxf>
      <font>
        <condense val="0"/>
        <extend val="0"/>
        <color indexed="47"/>
      </font>
    </dxf>
    <dxf>
      <font>
        <condense val="0"/>
        <extend val="0"/>
        <color indexed="47"/>
      </font>
      <fill>
        <patternFill>
          <bgColor indexed="47"/>
        </patternFill>
      </fill>
      <border>
        <bottom/>
      </border>
    </dxf>
    <dxf>
      <font>
        <condense val="0"/>
        <extend val="0"/>
        <color indexed="10"/>
      </font>
    </dxf>
    <dxf>
      <font>
        <condense val="0"/>
        <extend val="0"/>
        <color indexed="56"/>
      </font>
    </dxf>
    <dxf>
      <font>
        <b val="0"/>
        <i val="0"/>
        <condense val="0"/>
        <extend val="0"/>
        <color indexed="47"/>
      </font>
      <fill>
        <patternFill>
          <bgColor indexed="47"/>
        </patternFill>
      </fill>
      <border>
        <bottom/>
      </border>
    </dxf>
    <dxf>
      <font>
        <condense val="0"/>
        <extend val="0"/>
        <color indexed="56"/>
      </font>
    </dxf>
    <dxf>
      <font>
        <b/>
        <i val="0"/>
        <condense val="0"/>
        <extend val="0"/>
        <color auto="1"/>
      </font>
      <fill>
        <patternFill>
          <bgColor indexed="10"/>
        </patternFill>
      </fill>
    </dxf>
    <dxf>
      <font>
        <condense val="0"/>
        <extend val="0"/>
        <color indexed="17"/>
      </font>
    </dxf>
    <dxf>
      <font>
        <condense val="0"/>
        <extend val="0"/>
        <color indexed="47"/>
      </font>
    </dxf>
    <dxf>
      <font>
        <condense val="0"/>
        <extend val="0"/>
        <color indexed="47"/>
      </font>
      <fill>
        <patternFill>
          <bgColor indexed="47"/>
        </patternFill>
      </fill>
      <border>
        <bottom/>
      </border>
    </dxf>
    <dxf>
      <font>
        <b/>
        <i val="0"/>
        <condense val="0"/>
        <extend val="0"/>
        <color indexed="10"/>
      </font>
    </dxf>
    <dxf>
      <font>
        <condense val="0"/>
        <extend val="0"/>
        <color indexed="47"/>
      </font>
    </dxf>
    <dxf>
      <font>
        <condense val="0"/>
        <extend val="0"/>
        <color indexed="10"/>
      </font>
    </dxf>
    <dxf>
      <font>
        <b/>
        <i val="0"/>
        <condense val="0"/>
        <extend val="0"/>
        <color indexed="10"/>
      </font>
    </dxf>
    <dxf>
      <font>
        <condense val="0"/>
        <extend val="0"/>
        <color indexed="8"/>
      </font>
    </dxf>
    <dxf>
      <font>
        <condense val="0"/>
        <extend val="0"/>
        <color indexed="47"/>
      </font>
      <fill>
        <patternFill>
          <bgColor indexed="47"/>
        </patternFill>
      </fill>
      <border>
        <bottom/>
      </border>
    </dxf>
    <dxf>
      <font>
        <b/>
        <i val="0"/>
        <condense val="0"/>
        <extend val="0"/>
        <color indexed="10"/>
      </font>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indexed="47"/>
      </font>
      <fill>
        <patternFill>
          <bgColor indexed="47"/>
        </patternFill>
      </fill>
      <border>
        <bottom/>
      </border>
    </dxf>
    <dxf>
      <font>
        <b/>
        <i val="0"/>
        <condense val="0"/>
        <extend val="0"/>
        <color indexed="56"/>
      </font>
      <fill>
        <patternFill>
          <bgColor indexed="47"/>
        </patternFill>
      </fill>
    </dxf>
    <dxf>
      <font>
        <b/>
        <i val="0"/>
        <condense val="0"/>
        <extend val="0"/>
        <color indexed="10"/>
      </font>
      <fill>
        <patternFill patternType="solid">
          <bgColor indexed="47"/>
        </patternFill>
      </fill>
    </dxf>
    <dxf>
      <font>
        <b val="0"/>
        <i val="0"/>
        <condense val="0"/>
        <extend val="0"/>
        <color auto="1"/>
      </font>
      <fill>
        <patternFill>
          <bgColor indexed="47"/>
        </patternFill>
      </fill>
      <border>
        <bottom/>
      </border>
    </dxf>
    <dxf>
      <font>
        <condense val="0"/>
        <extend val="0"/>
        <color auto="1"/>
      </font>
      <fill>
        <patternFill>
          <bgColor indexed="47"/>
        </patternFill>
      </fill>
      <border>
        <bottom/>
      </border>
    </dxf>
    <dxf>
      <font>
        <b val="0"/>
        <i val="0"/>
        <condense val="0"/>
        <extend val="0"/>
        <color auto="1"/>
      </font>
      <fill>
        <patternFill patternType="none">
          <bgColor indexed="65"/>
        </patternFill>
      </fill>
    </dxf>
    <dxf>
      <font>
        <condense val="0"/>
        <extend val="0"/>
        <color auto="1"/>
      </font>
      <fill>
        <patternFill>
          <bgColor indexed="47"/>
        </patternFill>
      </fill>
      <border>
        <bottom/>
      </border>
    </dxf>
    <dxf>
      <font>
        <b/>
        <i val="0"/>
        <condense val="0"/>
        <extend val="0"/>
        <color indexed="12"/>
      </font>
    </dxf>
    <dxf>
      <font>
        <b/>
        <i val="0"/>
        <condense val="0"/>
        <extend val="0"/>
        <color indexed="10"/>
      </font>
      <fill>
        <patternFill patternType="none">
          <bgColor indexed="65"/>
        </patternFill>
      </fill>
    </dxf>
    <dxf>
      <font>
        <b val="0"/>
        <i val="0"/>
        <condense val="0"/>
        <extend val="0"/>
        <color indexed="47"/>
      </font>
      <fill>
        <patternFill>
          <bgColor indexed="47"/>
        </patternFill>
      </fill>
      <border>
        <bottom/>
      </border>
    </dxf>
    <dxf>
      <font>
        <condense val="0"/>
        <extend val="0"/>
        <color indexed="47"/>
      </font>
    </dxf>
    <dxf>
      <font>
        <condense val="0"/>
        <extend val="0"/>
        <color indexed="47"/>
      </font>
      <fill>
        <patternFill>
          <bgColor indexed="47"/>
        </patternFill>
      </fill>
      <border>
        <bottom/>
      </border>
    </dxf>
    <dxf>
      <font>
        <condense val="0"/>
        <extend val="0"/>
        <color indexed="10"/>
      </font>
    </dxf>
    <dxf>
      <font>
        <condense val="0"/>
        <extend val="0"/>
        <color indexed="56"/>
      </font>
    </dxf>
    <dxf>
      <font>
        <b val="0"/>
        <i val="0"/>
        <condense val="0"/>
        <extend val="0"/>
        <color indexed="47"/>
      </font>
      <fill>
        <patternFill>
          <bgColor indexed="47"/>
        </patternFill>
      </fill>
      <border>
        <bottom/>
      </border>
    </dxf>
    <dxf>
      <font>
        <condense val="0"/>
        <extend val="0"/>
        <color indexed="56"/>
      </font>
    </dxf>
    <dxf>
      <font>
        <b/>
        <i val="0"/>
        <condense val="0"/>
        <extend val="0"/>
        <color auto="1"/>
      </font>
      <fill>
        <patternFill>
          <bgColor indexed="10"/>
        </patternFill>
      </fill>
    </dxf>
    <dxf>
      <font>
        <condense val="0"/>
        <extend val="0"/>
        <color indexed="17"/>
      </font>
    </dxf>
    <dxf>
      <font>
        <condense val="0"/>
        <extend val="0"/>
        <color indexed="47"/>
      </font>
    </dxf>
    <dxf>
      <font>
        <condense val="0"/>
        <extend val="0"/>
        <color indexed="47"/>
      </font>
      <fill>
        <patternFill>
          <bgColor indexed="47"/>
        </patternFill>
      </fill>
      <border>
        <bottom/>
      </border>
    </dxf>
    <dxf>
      <font>
        <b/>
        <i val="0"/>
        <condense val="0"/>
        <extend val="0"/>
        <color indexed="10"/>
      </font>
    </dxf>
    <dxf>
      <font>
        <condense val="0"/>
        <extend val="0"/>
        <color indexed="47"/>
      </font>
    </dxf>
    <dxf>
      <font>
        <condense val="0"/>
        <extend val="0"/>
        <color indexed="10"/>
      </font>
    </dxf>
    <dxf>
      <font>
        <b/>
        <i val="0"/>
        <condense val="0"/>
        <extend val="0"/>
        <color indexed="10"/>
      </font>
    </dxf>
    <dxf>
      <font>
        <condense val="0"/>
        <extend val="0"/>
        <color indexed="8"/>
      </font>
    </dxf>
    <dxf>
      <font>
        <condense val="0"/>
        <extend val="0"/>
        <color indexed="47"/>
      </font>
      <fill>
        <patternFill>
          <bgColor indexed="47"/>
        </patternFill>
      </fill>
      <border>
        <bottom/>
      </border>
    </dxf>
    <dxf>
      <font>
        <b/>
        <i val="0"/>
        <condense val="0"/>
        <extend val="0"/>
        <color indexed="10"/>
      </font>
    </dxf>
    <dxf>
      <font>
        <b val="0"/>
        <i val="0"/>
        <condense val="0"/>
        <extend val="0"/>
        <color auto="1"/>
      </font>
      <fill>
        <patternFill>
          <bgColor indexed="47"/>
        </patternFill>
      </fill>
      <border>
        <bottom/>
      </border>
    </dxf>
    <dxf>
      <font>
        <condense val="0"/>
        <extend val="0"/>
        <color indexed="56"/>
      </font>
    </dxf>
    <dxf>
      <font>
        <b/>
        <i val="0"/>
        <condense val="0"/>
        <extend val="0"/>
        <color indexed="8"/>
      </font>
      <fill>
        <patternFill>
          <bgColor indexed="10"/>
        </patternFill>
      </fill>
    </dxf>
    <dxf>
      <font>
        <condense val="0"/>
        <extend val="0"/>
        <color indexed="12"/>
      </font>
    </dxf>
    <dxf>
      <font>
        <condense val="0"/>
        <extend val="0"/>
        <color indexed="47"/>
      </font>
      <fill>
        <patternFill>
          <bgColor indexed="47"/>
        </patternFill>
      </fill>
      <border>
        <bottom/>
      </border>
    </dxf>
    <dxf>
      <font>
        <b/>
        <i val="0"/>
        <condense val="0"/>
        <extend val="0"/>
        <color indexed="56"/>
      </font>
      <fill>
        <patternFill>
          <bgColor indexed="47"/>
        </patternFill>
      </fill>
    </dxf>
    <dxf>
      <font>
        <b/>
        <i val="0"/>
        <condense val="0"/>
        <extend val="0"/>
        <color indexed="10"/>
      </font>
      <fill>
        <patternFill patternType="solid">
          <bgColor indexed="47"/>
        </patternFill>
      </fill>
    </dxf>
    <dxf>
      <font>
        <b val="0"/>
        <i val="0"/>
        <condense val="0"/>
        <extend val="0"/>
        <color auto="1"/>
      </font>
      <fill>
        <patternFill>
          <bgColor indexed="47"/>
        </patternFill>
      </fill>
      <border>
        <bottom/>
      </border>
    </dxf>
    <dxf>
      <font>
        <condense val="0"/>
        <extend val="0"/>
        <color auto="1"/>
      </font>
      <fill>
        <patternFill>
          <bgColor indexed="47"/>
        </patternFill>
      </fill>
      <border>
        <bottom/>
      </border>
    </dxf>
    <dxf>
      <font>
        <b/>
        <i val="0"/>
        <condense val="0"/>
        <extend val="0"/>
        <color indexed="10"/>
      </font>
      <fill>
        <patternFill patternType="none">
          <bgColor indexed="65"/>
        </patternFill>
      </fill>
    </dxf>
    <dxf>
      <font>
        <condense val="0"/>
        <extend val="0"/>
        <color indexed="12"/>
      </font>
      <fill>
        <patternFill patternType="none">
          <bgColor indexed="65"/>
        </patternFill>
      </fill>
    </dxf>
    <dxf>
      <font>
        <condense val="0"/>
        <extend val="0"/>
        <color indexed="17"/>
      </font>
      <fill>
        <patternFill patternType="none">
          <bgColor indexed="65"/>
        </patternFill>
      </fill>
    </dxf>
    <dxf>
      <font>
        <b/>
        <i val="0"/>
        <condense val="0"/>
        <extend val="0"/>
        <color indexed="12"/>
      </font>
    </dxf>
    <dxf>
      <fill>
        <patternFill>
          <bgColor indexed="37"/>
        </patternFill>
      </fill>
    </dxf>
    <dxf>
      <font>
        <condense val="0"/>
        <extend val="0"/>
        <color indexed="12"/>
      </font>
    </dxf>
    <dxf>
      <font>
        <condense val="0"/>
        <extend val="0"/>
        <color indexed="9"/>
      </font>
      <fill>
        <patternFill>
          <bgColor indexed="10"/>
        </patternFill>
      </fill>
    </dxf>
    <dxf>
      <font>
        <condense val="0"/>
        <extend val="0"/>
        <color indexed="17"/>
      </font>
      <fill>
        <patternFill>
          <bgColor indexed="25"/>
        </patternFill>
      </fill>
    </dxf>
    <dxf>
      <font>
        <condense val="0"/>
        <extend val="0"/>
        <color indexed="17"/>
      </font>
    </dxf>
    <dxf>
      <font>
        <b/>
        <i val="0"/>
        <condense val="0"/>
        <extend val="0"/>
      </font>
      <fill>
        <patternFill>
          <bgColor indexed="10"/>
        </patternFill>
      </fill>
    </dxf>
    <dxf>
      <font>
        <condense val="0"/>
        <extend val="0"/>
        <color indexed="10"/>
      </font>
    </dxf>
    <dxf>
      <fill>
        <patternFill>
          <bgColor indexed="50"/>
        </patternFill>
      </fill>
    </dxf>
    <dxf>
      <font>
        <condense val="0"/>
        <extend val="0"/>
        <color auto="1"/>
      </font>
      <fill>
        <patternFill>
          <bgColor indexed="10"/>
        </patternFill>
      </fill>
    </dxf>
    <dxf>
      <font>
        <condense val="0"/>
        <extend val="0"/>
        <color indexed="17"/>
      </font>
    </dxf>
    <dxf>
      <fill>
        <patternFill>
          <bgColor indexed="37"/>
        </patternFill>
      </fill>
    </dxf>
    <dxf>
      <font>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1FFC1"/>
      <rgbColor rgb="0075FF75"/>
      <rgbColor rgb="0000B000"/>
      <rgbColor rgb="00A0E0E0"/>
      <rgbColor rgb="00600080"/>
      <rgbColor rgb="00FF8080"/>
      <rgbColor rgb="000080C0"/>
      <rgbColor rgb="00C0C0FF"/>
      <rgbColor rgb="00A7E2FF"/>
      <rgbColor rgb="0071D0FF"/>
      <rgbColor rgb="00006192"/>
      <rgbColor rgb="0000FFFF"/>
      <rgbColor rgb="00BACDCD"/>
      <rgbColor rgb="00CEDCDC"/>
      <rgbColor rgb="00CEDCDC"/>
      <rgbColor rgb="00BACDCD"/>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06/relationships/vbaProject" Target="vbaProject.bin"/><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boku.ac.at/pers/themen/personaladministration/boku-zeiterfassung/makroverwendung/"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hyperlink" Target="http://www.boku.ac.at/pers/themen/personaladministration/boku-zeiterfassung/makroverwendu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 Id="rId4"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19050</xdr:rowOff>
    </xdr:from>
    <xdr:to>
      <xdr:col>35</xdr:col>
      <xdr:colOff>9525</xdr:colOff>
      <xdr:row>31</xdr:row>
      <xdr:rowOff>6350</xdr:rowOff>
    </xdr:to>
    <xdr:sp macro="" textlink="">
      <xdr:nvSpPr>
        <xdr:cNvPr id="13343" name="Text Box 31">
          <a:hlinkClick xmlns:r="http://schemas.openxmlformats.org/officeDocument/2006/relationships" r:id="rId1"/>
          <a:extLst>
            <a:ext uri="{FF2B5EF4-FFF2-40B4-BE49-F238E27FC236}">
              <a16:creationId xmlns:a16="http://schemas.microsoft.com/office/drawing/2014/main" id="{00000000-0008-0000-0000-00001F340000}"/>
            </a:ext>
          </a:extLst>
        </xdr:cNvPr>
        <xdr:cNvSpPr txBox="1">
          <a:spLocks noChangeArrowheads="1"/>
        </xdr:cNvSpPr>
      </xdr:nvSpPr>
      <xdr:spPr bwMode="auto">
        <a:xfrm>
          <a:off x="9525" y="8845550"/>
          <a:ext cx="11322050" cy="4667250"/>
        </a:xfrm>
        <a:prstGeom prst="rect">
          <a:avLst/>
        </a:prstGeom>
        <a:solidFill>
          <a:srgbClr xmlns:mc="http://schemas.openxmlformats.org/markup-compatibility/2006" xmlns:a14="http://schemas.microsoft.com/office/drawing/2010/main" val="FFFF99" mc:Ignorable="a14" a14:legacySpreadsheetColorIndex="43"/>
        </a:solidFill>
        <a:ln w="349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de-AT" sz="1000" b="1" i="0" u="none" strike="noStrike" baseline="0">
              <a:solidFill>
                <a:srgbClr val="000000"/>
              </a:solidFill>
              <a:latin typeface="MS Sans Serif"/>
            </a:rPr>
            <a:t>Version: 12_WP_VZTZ (für Wissenschaftliches Personal und </a:t>
          </a:r>
          <a:r>
            <a:rPr lang="de-AT" sz="1000" b="1" i="0" u="none" strike="noStrike" baseline="0">
              <a:solidFill>
                <a:srgbClr val="3333CC"/>
              </a:solidFill>
              <a:latin typeface="MS Sans Serif"/>
            </a:rPr>
            <a:t>Vollzeit</a:t>
          </a:r>
          <a:r>
            <a:rPr lang="de-AT" sz="1000" b="1" i="0" u="none" strike="noStrike" baseline="0">
              <a:solidFill>
                <a:srgbClr val="000000"/>
              </a:solidFill>
              <a:latin typeface="MS Sans Serif"/>
            </a:rPr>
            <a:t>/</a:t>
          </a:r>
          <a:r>
            <a:rPr lang="de-AT" sz="1000" b="1" i="0" u="none" strike="noStrike" baseline="0">
              <a:solidFill>
                <a:srgbClr val="339933"/>
              </a:solidFill>
              <a:latin typeface="MS Sans Serif"/>
            </a:rPr>
            <a:t>Teilzeit</a:t>
          </a:r>
          <a:r>
            <a:rPr lang="de-AT" sz="1000" b="1" i="0" u="none" strike="noStrike" baseline="0">
              <a:solidFill>
                <a:srgbClr val="000000"/>
              </a:solidFill>
              <a:latin typeface="MS Sans Serif"/>
            </a:rPr>
            <a:t>)</a:t>
          </a:r>
        </a:p>
        <a:p>
          <a:pPr algn="l" rtl="0">
            <a:defRPr sz="1000"/>
          </a:pPr>
          <a:endParaRPr lang="de-AT" sz="1000" b="1" i="0" u="none" strike="noStrike" baseline="0">
            <a:solidFill>
              <a:srgbClr val="000000"/>
            </a:solidFill>
            <a:latin typeface="MS Sans Serif"/>
          </a:endParaRPr>
        </a:p>
        <a:p>
          <a:pPr algn="l" rtl="0">
            <a:defRPr sz="1000"/>
          </a:pPr>
          <a:r>
            <a:rPr lang="de-AT" sz="1000" b="1" i="0" u="none" strike="noStrike" baseline="0">
              <a:solidFill>
                <a:srgbClr val="000000"/>
              </a:solidFill>
              <a:latin typeface="MS Sans Serif"/>
            </a:rPr>
            <a:t>Anleitung:</a:t>
          </a:r>
          <a:endParaRPr lang="de-AT" sz="1000" b="0" i="0" u="none" strike="noStrike" baseline="0">
            <a:solidFill>
              <a:srgbClr val="000000"/>
            </a:solidFill>
            <a:latin typeface="MS Sans Serif"/>
          </a:endParaRPr>
        </a:p>
        <a:p>
          <a:pPr algn="l" rtl="0">
            <a:defRPr sz="1000"/>
          </a:pPr>
          <a:r>
            <a:rPr lang="de-AT" sz="1000" b="0" i="0" u="none" strike="noStrike" baseline="0">
              <a:solidFill>
                <a:srgbClr val="000000"/>
              </a:solidFill>
              <a:latin typeface="MS Sans Serif"/>
            </a:rPr>
            <a:t>Eingaben bitte immer in den weißen Feldern durchführen und mit der Taste </a:t>
          </a:r>
          <a:r>
            <a:rPr lang="de-AT" sz="1000" b="1" i="0" u="none" strike="noStrike" baseline="0">
              <a:solidFill>
                <a:srgbClr val="000000"/>
              </a:solidFill>
              <a:latin typeface="MS Sans Serif"/>
            </a:rPr>
            <a:t>Return </a:t>
          </a:r>
          <a:r>
            <a:rPr lang="de-AT" sz="1000" b="0" i="0" u="none" strike="noStrike" baseline="0">
              <a:solidFill>
                <a:srgbClr val="000000"/>
              </a:solidFill>
              <a:latin typeface="MS Sans Serif"/>
            </a:rPr>
            <a:t>abschließen. Graue und andersfarbige Felder sind Berechnungs- und Anzeigefelder. Sie sind vor einem versehentlichen Überschreiben durch einen einfachen, nicht passwortgeschützen Zellschutz gesichert. </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FF0000"/>
              </a:solidFill>
              <a:latin typeface="MS Sans Serif"/>
            </a:rPr>
            <a:t>Wichtig: Makrosicherheit überprüfen</a:t>
          </a:r>
        </a:p>
        <a:p>
          <a:pPr algn="l" rtl="0">
            <a:defRPr sz="1000"/>
          </a:pPr>
          <a:r>
            <a:rPr lang="de-AT" sz="1000" b="1" i="0" u="none" strike="noStrike" baseline="0">
              <a:solidFill>
                <a:srgbClr val="FF0000"/>
              </a:solidFill>
              <a:latin typeface="MS Sans Serif"/>
            </a:rPr>
            <a:t>Falls die Makroverwendung ausgeschaltet ist funktioniert die Tabelle nicht richtig!</a:t>
          </a:r>
        </a:p>
        <a:p>
          <a:pPr algn="l" rtl="0">
            <a:defRPr sz="1000"/>
          </a:pPr>
          <a:endParaRPr lang="de-AT" sz="1000" b="1" i="0" u="none" strike="noStrike" baseline="0">
            <a:solidFill>
              <a:srgbClr val="FF0000"/>
            </a:solidFill>
            <a:latin typeface="MS Sans Serif"/>
          </a:endParaRPr>
        </a:p>
        <a:p>
          <a:pPr algn="l" rtl="0">
            <a:defRPr sz="1000"/>
          </a:pPr>
          <a:r>
            <a:rPr lang="de-AT" sz="1000" b="1" i="0" u="sng" strike="noStrike" baseline="0">
              <a:solidFill>
                <a:srgbClr val="0070C0"/>
              </a:solidFill>
              <a:latin typeface="MS Sans Serif"/>
            </a:rPr>
            <a:t>http://www.boku.ac.at/pers/themen/personaladministration/boku-zeiterfassung/makroverwendung/</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000000"/>
              </a:solidFill>
              <a:latin typeface="MS Sans Serif"/>
            </a:rPr>
            <a:t>Konfigurationsblatt: </a:t>
          </a:r>
        </a:p>
        <a:p>
          <a:pPr algn="l" rtl="0">
            <a:defRPr sz="1000"/>
          </a:pPr>
          <a:r>
            <a:rPr lang="de-AT" sz="1000" b="0" i="0" u="none" strike="noStrike" baseline="0">
              <a:solidFill>
                <a:srgbClr val="000000"/>
              </a:solidFill>
              <a:latin typeface="MS Sans Serif"/>
            </a:rPr>
            <a:t>Bitte unbedingt zuerst in diesem Tabellenblatt alle Grundeinstellungen vornehmen. Sie gelten in der Folge für die Monatsblätter. In den Spalten für die Normalarbeitszeit ist der jeweils vereinbarte Dienstplan abzubilden. Bei Teilzeitbeschäftigung ändert sich die Kernzeit automatisch. Sollte das Beschäftigungsausmaß oder die Lage der Normalarbeitszeit unterjährig geändert werden, muss die Zeiterfassung neu heruntergeladen und konfiguriert werden. </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000000"/>
              </a:solidFill>
              <a:latin typeface="MS Sans Serif"/>
            </a:rPr>
            <a:t>Monatsblätter:</a:t>
          </a:r>
          <a:r>
            <a:rPr lang="de-AT" sz="1000" b="0" i="0" u="none" strike="noStrike" baseline="0">
              <a:solidFill>
                <a:srgbClr val="000000"/>
              </a:solidFill>
              <a:latin typeface="MS Sans Serif"/>
            </a:rPr>
            <a:t> </a:t>
          </a:r>
        </a:p>
        <a:p>
          <a:pPr algn="l" rtl="0">
            <a:defRPr sz="1000"/>
          </a:pPr>
          <a:r>
            <a:rPr lang="de-AT" sz="1000" b="0" i="0" u="none" strike="noStrike" baseline="0">
              <a:solidFill>
                <a:srgbClr val="000000"/>
              </a:solidFill>
              <a:latin typeface="MS Sans Serif"/>
            </a:rPr>
            <a:t>Bitte hier die Von- und Bis-Zeiten der Arbeit eingeben. Die Eintragungen können minutengenau erfolgen, im Monatssaldo erfolgt eine kaufmännische Rundung auf ganze Viertelstunden. Überstunden können nur außerhalb der Normalarbeitszeit und auf ausdrückliche Anordnung der/des Vorgesetzten sowie durch dringende Notwendigkeit (Bsp. Abwendung von vorhersehbaren Schäden) entstehen. Sie müssen in jedem Fall von der/dem Vorgesetzten per Unterschrift in der Zeile bestätigt werden.</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000000"/>
              </a:solidFill>
              <a:latin typeface="MS Sans Serif"/>
            </a:rPr>
            <a:t>Teilzeitarbeit:</a:t>
          </a:r>
          <a:r>
            <a:rPr lang="de-AT" sz="1000" b="0" i="0" u="none" strike="noStrike" baseline="0">
              <a:solidFill>
                <a:srgbClr val="000000"/>
              </a:solidFill>
              <a:latin typeface="MS Sans Serif"/>
            </a:rPr>
            <a:t> </a:t>
          </a:r>
        </a:p>
        <a:p>
          <a:pPr algn="l" rtl="0">
            <a:defRPr sz="1000"/>
          </a:pPr>
          <a:r>
            <a:rPr lang="de-AT" sz="1000" b="0" i="0" u="none" strike="noStrike" baseline="0">
              <a:solidFill>
                <a:srgbClr val="000000"/>
              </a:solidFill>
              <a:latin typeface="MS Sans Serif"/>
            </a:rPr>
            <a:t>Urlaubstage sind in der Spalte "</a:t>
          </a:r>
          <a:r>
            <a:rPr lang="de-AT" sz="1000" b="1" i="0" u="none" strike="noStrike" baseline="0">
              <a:solidFill>
                <a:srgbClr val="FF0000"/>
              </a:solidFill>
              <a:latin typeface="MS Sans Serif"/>
            </a:rPr>
            <a:t>UZK</a:t>
          </a:r>
          <a:r>
            <a:rPr lang="de-AT" sz="1000" b="0" i="0" u="none" strike="noStrike" baseline="0">
              <a:solidFill>
                <a:srgbClr val="000000"/>
              </a:solidFill>
              <a:latin typeface="MS Sans Serif"/>
            </a:rPr>
            <a:t>" mit einem "U" zu markieren, Krankenstand mit "</a:t>
          </a:r>
          <a:r>
            <a:rPr lang="de-AT" sz="1000" b="1" i="0" u="none" strike="noStrike" baseline="0">
              <a:solidFill>
                <a:srgbClr val="FF0000"/>
              </a:solidFill>
              <a:latin typeface="MS Sans Serif"/>
            </a:rPr>
            <a:t>K</a:t>
          </a:r>
          <a:r>
            <a:rPr lang="de-AT" sz="1000" b="0" i="0" u="none" strike="noStrike" baseline="0">
              <a:solidFill>
                <a:srgbClr val="000000"/>
              </a:solidFill>
              <a:latin typeface="MS Sans Serif"/>
            </a:rPr>
            <a:t>", ganztägiger Zeitausgleich mit "</a:t>
          </a:r>
          <a:r>
            <a:rPr lang="de-AT" sz="1000" b="1" i="0" u="none" strike="noStrike" baseline="0">
              <a:solidFill>
                <a:srgbClr val="FF0000"/>
              </a:solidFill>
              <a:latin typeface="MS Sans Serif"/>
            </a:rPr>
            <a:t>Z</a:t>
          </a:r>
          <a:r>
            <a:rPr lang="de-AT" sz="1000" b="0" i="0" u="none" strike="noStrike" baseline="0">
              <a:solidFill>
                <a:srgbClr val="000000"/>
              </a:solidFill>
              <a:latin typeface="MS Sans Serif"/>
            </a:rPr>
            <a:t>". </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FF0000"/>
              </a:solidFill>
              <a:latin typeface="MS Sans Serif"/>
            </a:rPr>
            <a:t>ACHTUNG:</a:t>
          </a:r>
          <a:r>
            <a:rPr lang="de-AT" sz="1000" b="0" i="0" u="none" strike="noStrike" baseline="0">
              <a:solidFill>
                <a:srgbClr val="FF0000"/>
              </a:solidFill>
              <a:latin typeface="MS Sans Serif"/>
            </a:rPr>
            <a:t> </a:t>
          </a:r>
        </a:p>
        <a:p>
          <a:pPr algn="l" rtl="0">
            <a:defRPr sz="1000"/>
          </a:pPr>
          <a:r>
            <a:rPr lang="de-AT" sz="1000" b="0" i="0" u="none" strike="noStrike" baseline="0">
              <a:solidFill>
                <a:srgbClr val="000000"/>
              </a:solidFill>
              <a:latin typeface="MS Sans Serif"/>
            </a:rPr>
            <a:t>Diese Tabelle dient lediglich als einfache Unterstützung für die normale Arbeitszeiterfassung. Rechtliche Rahmenbedingungen wie die Einhaltung der wöchentlichen Ruhezeiten oder Warnungen bei Überschreitungen der gesetzlichen Maximalarbeitszeit sind hier technisch nicht umgesetzt.</a:t>
          </a:r>
        </a:p>
        <a:p>
          <a:pPr algn="l" rtl="0">
            <a:defRPr sz="1000"/>
          </a:pPr>
          <a:endParaRPr lang="de-AT" sz="1000" b="0" i="0" u="none" strike="noStrike" baseline="0">
            <a:solidFill>
              <a:srgbClr val="000000"/>
            </a:solidFill>
            <a:latin typeface="MS Sans Serif"/>
          </a:endParaRPr>
        </a:p>
        <a:p>
          <a:pPr algn="l" rtl="0">
            <a:defRPr sz="1000"/>
          </a:pPr>
          <a:r>
            <a:rPr lang="de-AT" sz="1000" b="1" i="0" u="none" strike="noStrike" baseline="0">
              <a:solidFill>
                <a:srgbClr val="000000"/>
              </a:solidFill>
              <a:latin typeface="MS Sans Serif"/>
            </a:rPr>
            <a:t>Ansprechpartner: </a:t>
          </a:r>
        </a:p>
        <a:p>
          <a:pPr algn="l" rtl="0">
            <a:defRPr sz="1000"/>
          </a:pPr>
          <a:r>
            <a:rPr lang="de-AT" sz="1000" b="0" i="0" u="none" strike="noStrike" baseline="0">
              <a:solidFill>
                <a:srgbClr val="000000"/>
              </a:solidFill>
              <a:latin typeface="MS Sans Serif"/>
            </a:rPr>
            <a:t>Bei Fragen zur gesetzlichen Arbeitszeit und zum Ausfüllen des Formulars kontaktieren Sie bitte die Sachbearbeiterin in der Personalabteilung. Für technische Fragen zu den Formularberechnungen steht Ihnen die Hotline der BOKU-IT (boku-it@boku.ac.at) gerne zur Verfügung.</a:t>
          </a:r>
        </a:p>
        <a:p>
          <a:pPr algn="l" rtl="0">
            <a:defRPr sz="1000"/>
          </a:pPr>
          <a:endParaRPr lang="de-AT" sz="1000" b="0" i="0" u="none" strike="noStrike" baseline="0">
            <a:solidFill>
              <a:srgbClr val="000000"/>
            </a:solidFill>
            <a:latin typeface="MS Sans Serif"/>
          </a:endParaRPr>
        </a:p>
        <a:p>
          <a:pPr algn="l" rtl="0">
            <a:defRPr sz="1000"/>
          </a:pPr>
          <a:endParaRPr lang="de-AT" sz="1000" b="0" i="0" u="none" strike="noStrike" baseline="0">
            <a:solidFill>
              <a:srgbClr val="000000"/>
            </a:solidFill>
            <a:latin typeface="MS Sans Serif"/>
          </a:endParaRPr>
        </a:p>
      </xdr:txBody>
    </xdr:sp>
    <xdr:clientData/>
  </xdr:twoCellAnchor>
  <xdr:twoCellAnchor>
    <xdr:from>
      <xdr:col>9</xdr:col>
      <xdr:colOff>266700</xdr:colOff>
      <xdr:row>0</xdr:row>
      <xdr:rowOff>114300</xdr:rowOff>
    </xdr:from>
    <xdr:to>
      <xdr:col>9</xdr:col>
      <xdr:colOff>1445748</xdr:colOff>
      <xdr:row>1</xdr:row>
      <xdr:rowOff>241300</xdr:rowOff>
    </xdr:to>
    <xdr:pic>
      <xdr:nvPicPr>
        <xdr:cNvPr id="5" name="Grafi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42500" y="114300"/>
          <a:ext cx="1179048" cy="584200"/>
        </a:xfrm>
        <a:prstGeom prst="rect">
          <a:avLst/>
        </a:prstGeom>
      </xdr:spPr>
    </xdr:pic>
    <xdr:clientData/>
  </xdr:twoCellAnchor>
  <mc:AlternateContent xmlns:mc="http://schemas.openxmlformats.org/markup-compatibility/2006">
    <mc:Choice xmlns:a14="http://schemas.microsoft.com/office/drawing/2010/main" Requires="a14">
      <xdr:twoCellAnchor>
        <xdr:from>
          <xdr:col>9</xdr:col>
          <xdr:colOff>63500</xdr:colOff>
          <xdr:row>9</xdr:row>
          <xdr:rowOff>63500</xdr:rowOff>
        </xdr:from>
        <xdr:to>
          <xdr:col>9</xdr:col>
          <xdr:colOff>1676400</xdr:colOff>
          <xdr:row>10</xdr:row>
          <xdr:rowOff>234950</xdr:rowOff>
        </xdr:to>
        <xdr:sp macro="" textlink="">
          <xdr:nvSpPr>
            <xdr:cNvPr id="13334" name="BU_Zeitmodell"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de-AT" sz="1400" b="1" i="0" u="none" strike="noStrike" baseline="0">
                  <a:solidFill>
                    <a:srgbClr val="008000"/>
                  </a:solidFill>
                  <a:latin typeface="Arial"/>
                  <a:cs typeface="Arial"/>
                </a:rPr>
                <a:t>Teilzeit</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15</xdr:col>
      <xdr:colOff>374650</xdr:colOff>
      <xdr:row>0</xdr:row>
      <xdr:rowOff>190500</xdr:rowOff>
    </xdr:from>
    <xdr:to>
      <xdr:col>15</xdr:col>
      <xdr:colOff>1553698</xdr:colOff>
      <xdr:row>2</xdr:row>
      <xdr:rowOff>88900</xdr:rowOff>
    </xdr:to>
    <xdr:pic>
      <xdr:nvPicPr>
        <xdr:cNvPr id="2" name="Grafik 1">
          <a:extLst>
            <a:ext uri="{FF2B5EF4-FFF2-40B4-BE49-F238E27FC236}">
              <a16:creationId xmlns:a16="http://schemas.microsoft.com/office/drawing/2014/main" id="{1749EC01-6859-4C53-9799-B3FA6BDF11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3250" y="190500"/>
          <a:ext cx="1179048" cy="5842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374650</xdr:colOff>
      <xdr:row>0</xdr:row>
      <xdr:rowOff>190500</xdr:rowOff>
    </xdr:from>
    <xdr:to>
      <xdr:col>15</xdr:col>
      <xdr:colOff>1553698</xdr:colOff>
      <xdr:row>2</xdr:row>
      <xdr:rowOff>88900</xdr:rowOff>
    </xdr:to>
    <xdr:pic>
      <xdr:nvPicPr>
        <xdr:cNvPr id="2" name="Grafik 1">
          <a:extLst>
            <a:ext uri="{FF2B5EF4-FFF2-40B4-BE49-F238E27FC236}">
              <a16:creationId xmlns:a16="http://schemas.microsoft.com/office/drawing/2014/main" id="{3CFFB7E7-A9AF-41B3-BF0F-BA0F0C2658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3250" y="190500"/>
          <a:ext cx="1179048" cy="584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374650</xdr:colOff>
      <xdr:row>0</xdr:row>
      <xdr:rowOff>190500</xdr:rowOff>
    </xdr:from>
    <xdr:to>
      <xdr:col>15</xdr:col>
      <xdr:colOff>1553698</xdr:colOff>
      <xdr:row>2</xdr:row>
      <xdr:rowOff>88900</xdr:rowOff>
    </xdr:to>
    <xdr:pic>
      <xdr:nvPicPr>
        <xdr:cNvPr id="2" name="Grafik 1">
          <a:extLst>
            <a:ext uri="{FF2B5EF4-FFF2-40B4-BE49-F238E27FC236}">
              <a16:creationId xmlns:a16="http://schemas.microsoft.com/office/drawing/2014/main" id="{8AC828C7-F415-4F04-A394-A114018F5A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3250" y="190500"/>
          <a:ext cx="1179048" cy="5842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374650</xdr:colOff>
      <xdr:row>0</xdr:row>
      <xdr:rowOff>190500</xdr:rowOff>
    </xdr:from>
    <xdr:to>
      <xdr:col>15</xdr:col>
      <xdr:colOff>1553698</xdr:colOff>
      <xdr:row>2</xdr:row>
      <xdr:rowOff>88900</xdr:rowOff>
    </xdr:to>
    <xdr:pic>
      <xdr:nvPicPr>
        <xdr:cNvPr id="2" name="Grafik 1">
          <a:extLst>
            <a:ext uri="{FF2B5EF4-FFF2-40B4-BE49-F238E27FC236}">
              <a16:creationId xmlns:a16="http://schemas.microsoft.com/office/drawing/2014/main" id="{A7268930-50C0-4992-820E-C32CA50179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3250" y="190500"/>
          <a:ext cx="1179048" cy="5842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374650</xdr:colOff>
      <xdr:row>0</xdr:row>
      <xdr:rowOff>190500</xdr:rowOff>
    </xdr:from>
    <xdr:to>
      <xdr:col>15</xdr:col>
      <xdr:colOff>1553698</xdr:colOff>
      <xdr:row>2</xdr:row>
      <xdr:rowOff>88900</xdr:rowOff>
    </xdr:to>
    <xdr:pic>
      <xdr:nvPicPr>
        <xdr:cNvPr id="3" name="Grafik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3250" y="190500"/>
          <a:ext cx="1179048" cy="5842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19050</xdr:colOff>
      <xdr:row>0</xdr:row>
      <xdr:rowOff>19050</xdr:rowOff>
    </xdr:from>
    <xdr:to>
      <xdr:col>15</xdr:col>
      <xdr:colOff>1974850</xdr:colOff>
      <xdr:row>2</xdr:row>
      <xdr:rowOff>266700</xdr:rowOff>
    </xdr:to>
    <xdr:pic>
      <xdr:nvPicPr>
        <xdr:cNvPr id="1083403" name="Picture 1">
          <a:extLst>
            <a:ext uri="{FF2B5EF4-FFF2-40B4-BE49-F238E27FC236}">
              <a16:creationId xmlns:a16="http://schemas.microsoft.com/office/drawing/2014/main" id="{00000000-0008-0000-0F00-00000B881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7650" y="19050"/>
          <a:ext cx="19558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28575</xdr:colOff>
      <xdr:row>0</xdr:row>
      <xdr:rowOff>28574</xdr:rowOff>
    </xdr:from>
    <xdr:to>
      <xdr:col>11</xdr:col>
      <xdr:colOff>784225</xdr:colOff>
      <xdr:row>12</xdr:row>
      <xdr:rowOff>28575</xdr:rowOff>
    </xdr:to>
    <xdr:sp macro="" textlink="">
      <xdr:nvSpPr>
        <xdr:cNvPr id="585731" name="Text Box 3">
          <a:hlinkClick xmlns:r="http://schemas.openxmlformats.org/officeDocument/2006/relationships" r:id="rId1"/>
          <a:extLst>
            <a:ext uri="{FF2B5EF4-FFF2-40B4-BE49-F238E27FC236}">
              <a16:creationId xmlns:a16="http://schemas.microsoft.com/office/drawing/2014/main" id="{00000000-0008-0000-1100-000003F00800}"/>
            </a:ext>
          </a:extLst>
        </xdr:cNvPr>
        <xdr:cNvSpPr txBox="1">
          <a:spLocks noChangeArrowheads="1"/>
        </xdr:cNvSpPr>
      </xdr:nvSpPr>
      <xdr:spPr bwMode="auto">
        <a:xfrm>
          <a:off x="28575" y="28574"/>
          <a:ext cx="9105900" cy="1943101"/>
        </a:xfrm>
        <a:prstGeom prst="rect">
          <a:avLst/>
        </a:prstGeom>
        <a:solidFill>
          <a:srgbClr xmlns:mc="http://schemas.openxmlformats.org/markup-compatibility/2006" xmlns:a14="http://schemas.microsoft.com/office/drawing/2010/main" val="FFFF99" mc:Ignorable="a14" a14:legacySpreadsheetColorIndex="43"/>
        </a:solidFill>
        <a:ln w="349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de-AT" sz="1000" b="1" i="0" u="none" strike="noStrike" baseline="0">
              <a:solidFill>
                <a:srgbClr val="000000"/>
              </a:solidFill>
              <a:latin typeface="Arial"/>
              <a:cs typeface="Arial"/>
            </a:rPr>
            <a:t>Version: 12_WP_VZTZ (für Wissenschaftliches Personal und </a:t>
          </a:r>
          <a:r>
            <a:rPr lang="de-AT" sz="1000" b="1" i="0" u="none" strike="noStrike" baseline="0">
              <a:solidFill>
                <a:srgbClr val="FF0000"/>
              </a:solidFill>
              <a:latin typeface="Arial"/>
              <a:cs typeface="Arial"/>
            </a:rPr>
            <a:t>Vollzeit</a:t>
          </a:r>
          <a:r>
            <a:rPr lang="de-AT" sz="1000" b="1" i="0" u="none" strike="noStrike" baseline="0">
              <a:solidFill>
                <a:srgbClr val="000000"/>
              </a:solidFill>
              <a:latin typeface="Arial"/>
              <a:cs typeface="Arial"/>
            </a:rPr>
            <a:t>/</a:t>
          </a:r>
          <a:r>
            <a:rPr lang="de-AT" sz="1000" b="1" i="0" u="none" strike="noStrike" baseline="0">
              <a:solidFill>
                <a:srgbClr val="339933"/>
              </a:solidFill>
              <a:latin typeface="Arial"/>
              <a:cs typeface="Arial"/>
            </a:rPr>
            <a:t>Teilzeit</a:t>
          </a:r>
          <a:r>
            <a:rPr lang="de-AT" sz="1000" b="1" i="0" u="none" strike="noStrike" baseline="0">
              <a:solidFill>
                <a:srgbClr val="000000"/>
              </a:solidFill>
              <a:latin typeface="Arial"/>
              <a:cs typeface="Arial"/>
            </a:rPr>
            <a:t>)</a:t>
          </a:r>
        </a:p>
        <a:p>
          <a:pPr algn="l" rtl="0">
            <a:defRPr sz="1000"/>
          </a:pPr>
          <a:endParaRPr lang="de-AT" sz="1000" b="1" i="0" u="none" strike="noStrike" baseline="0">
            <a:solidFill>
              <a:srgbClr val="000000"/>
            </a:solidFill>
            <a:latin typeface="Arial"/>
            <a:cs typeface="Arial"/>
          </a:endParaRPr>
        </a:p>
        <a:p>
          <a:pPr algn="l" rtl="0">
            <a:defRPr sz="1000"/>
          </a:pPr>
          <a:r>
            <a:rPr lang="de-AT" sz="2400" b="1" i="0" u="none" strike="noStrike" baseline="0">
              <a:solidFill>
                <a:srgbClr val="FF0000"/>
              </a:solidFill>
              <a:latin typeface="Arial"/>
              <a:cs typeface="Arial"/>
            </a:rPr>
            <a:t>Achtung: Die Makroverwendung ist nicht aktiviert!!!</a:t>
          </a:r>
          <a:endParaRPr lang="de-AT" sz="1000" b="1" i="0" u="none" strike="noStrike" baseline="0">
            <a:solidFill>
              <a:srgbClr val="FF0000"/>
            </a:solidFill>
            <a:latin typeface="Arial"/>
            <a:cs typeface="Arial"/>
          </a:endParaRPr>
        </a:p>
        <a:p>
          <a:pPr algn="l" rtl="0">
            <a:defRPr sz="1000"/>
          </a:pPr>
          <a:r>
            <a:rPr lang="de-AT" sz="1600" b="1" i="0" u="none" strike="noStrike" baseline="0">
              <a:solidFill>
                <a:srgbClr val="FF0000"/>
              </a:solidFill>
              <a:latin typeface="Arial"/>
              <a:cs typeface="Arial"/>
            </a:rPr>
            <a:t>&lt;Wenn die Makroverwendung ausgeschaltet ist funktioniert die Tabelle nicht!&gt;</a:t>
          </a:r>
          <a:endParaRPr lang="de-AT" sz="1000" b="0" i="0" u="none" strike="noStrike" baseline="0">
            <a:solidFill>
              <a:srgbClr val="000000"/>
            </a:solidFill>
            <a:latin typeface="Arial"/>
            <a:cs typeface="Arial"/>
          </a:endParaRPr>
        </a:p>
        <a:p>
          <a:pPr algn="l" rtl="0">
            <a:defRPr sz="1000"/>
          </a:pPr>
          <a:endParaRPr lang="de-AT" sz="1000" b="0" i="0" u="none" strike="noStrike" baseline="0">
            <a:solidFill>
              <a:srgbClr val="000000"/>
            </a:solidFill>
            <a:latin typeface="Arial"/>
            <a:cs typeface="Arial"/>
          </a:endParaRPr>
        </a:p>
        <a:p>
          <a:pPr algn="l" rtl="0">
            <a:defRPr sz="1000"/>
          </a:pPr>
          <a:r>
            <a:rPr lang="de-AT" sz="1000" b="1" i="0" u="sng" strike="noStrike" baseline="0">
              <a:solidFill>
                <a:srgbClr val="FF0000"/>
              </a:solidFill>
              <a:latin typeface="Arial"/>
              <a:cs typeface="Arial"/>
            </a:rPr>
            <a:t>Anleitung zum Einschalten der Makroverwendung:</a:t>
          </a:r>
        </a:p>
        <a:p>
          <a:pPr algn="l" rtl="0">
            <a:defRPr sz="1000"/>
          </a:pPr>
          <a:endParaRPr lang="de-AT" sz="1000" b="1" i="0" u="sng" strike="noStrike" baseline="0">
            <a:solidFill>
              <a:srgbClr val="FF0000"/>
            </a:solidFill>
            <a:latin typeface="Arial"/>
            <a:cs typeface="Arial"/>
          </a:endParaRPr>
        </a:p>
        <a:p>
          <a:pPr algn="l" rtl="0">
            <a:defRPr sz="1000"/>
          </a:pPr>
          <a:r>
            <a:rPr lang="de-AT" sz="1000" b="1" i="0" u="sng" strike="noStrike" baseline="0">
              <a:solidFill>
                <a:srgbClr val="0070C0"/>
              </a:solidFill>
              <a:latin typeface="Arial"/>
              <a:cs typeface="Arial"/>
            </a:rPr>
            <a:t>http://www.boku.ac.at/pers/themen/personaladministration/boku-zeiterfassung/makroverwendung/</a:t>
          </a:r>
        </a:p>
      </xdr:txBody>
    </xdr:sp>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247650</xdr:colOff>
          <xdr:row>3</xdr:row>
          <xdr:rowOff>0</xdr:rowOff>
        </xdr:from>
        <xdr:to>
          <xdr:col>1</xdr:col>
          <xdr:colOff>723900</xdr:colOff>
          <xdr:row>7</xdr:row>
          <xdr:rowOff>0</xdr:rowOff>
        </xdr:to>
        <xdr:sp macro="" textlink="">
          <xdr:nvSpPr>
            <xdr:cNvPr id="39938" name="CommandButton2" hidden="1">
              <a:extLst>
                <a:ext uri="{63B3BB69-23CF-44E3-9099-C40C66FF867C}">
                  <a14:compatExt spid="_x0000_s39938"/>
                </a:ext>
                <a:ext uri="{FF2B5EF4-FFF2-40B4-BE49-F238E27FC236}">
                  <a16:creationId xmlns:a16="http://schemas.microsoft.com/office/drawing/2014/main" id="{00000000-0008-0000-1300-000002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260350</xdr:colOff>
          <xdr:row>7</xdr:row>
          <xdr:rowOff>107950</xdr:rowOff>
        </xdr:from>
        <xdr:to>
          <xdr:col>1</xdr:col>
          <xdr:colOff>717550</xdr:colOff>
          <xdr:row>10</xdr:row>
          <xdr:rowOff>12700</xdr:rowOff>
        </xdr:to>
        <xdr:sp macro="" textlink="">
          <xdr:nvSpPr>
            <xdr:cNvPr id="39939" name="CommandButton3" hidden="1">
              <a:extLst>
                <a:ext uri="{63B3BB69-23CF-44E3-9099-C40C66FF867C}">
                  <a14:compatExt spid="_x0000_s39939"/>
                </a:ext>
                <a:ext uri="{FF2B5EF4-FFF2-40B4-BE49-F238E27FC236}">
                  <a16:creationId xmlns:a16="http://schemas.microsoft.com/office/drawing/2014/main" id="{00000000-0008-0000-1300-000003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12</xdr:row>
          <xdr:rowOff>88900</xdr:rowOff>
        </xdr:from>
        <xdr:to>
          <xdr:col>1</xdr:col>
          <xdr:colOff>755650</xdr:colOff>
          <xdr:row>14</xdr:row>
          <xdr:rowOff>158750</xdr:rowOff>
        </xdr:to>
        <xdr:sp macro="" textlink="">
          <xdr:nvSpPr>
            <xdr:cNvPr id="39940" name="CommandButton4" hidden="1">
              <a:extLst>
                <a:ext uri="{63B3BB69-23CF-44E3-9099-C40C66FF867C}">
                  <a14:compatExt spid="_x0000_s39940"/>
                </a:ext>
                <a:ext uri="{FF2B5EF4-FFF2-40B4-BE49-F238E27FC236}">
                  <a16:creationId xmlns:a16="http://schemas.microsoft.com/office/drawing/2014/main" id="{00000000-0008-0000-1300-000004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355600</xdr:colOff>
          <xdr:row>3</xdr:row>
          <xdr:rowOff>19050</xdr:rowOff>
        </xdr:from>
        <xdr:to>
          <xdr:col>4</xdr:col>
          <xdr:colOff>508000</xdr:colOff>
          <xdr:row>6</xdr:row>
          <xdr:rowOff>114300</xdr:rowOff>
        </xdr:to>
        <xdr:sp macro="" textlink="">
          <xdr:nvSpPr>
            <xdr:cNvPr id="39941" name="SetMakroTest" hidden="1">
              <a:extLst>
                <a:ext uri="{63B3BB69-23CF-44E3-9099-C40C66FF867C}">
                  <a14:compatExt spid="_x0000_s39941"/>
                </a:ext>
                <a:ext uri="{FF2B5EF4-FFF2-40B4-BE49-F238E27FC236}">
                  <a16:creationId xmlns:a16="http://schemas.microsoft.com/office/drawing/2014/main" id="{00000000-0008-0000-1300-000005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15</xdr:col>
      <xdr:colOff>374650</xdr:colOff>
      <xdr:row>0</xdr:row>
      <xdr:rowOff>190500</xdr:rowOff>
    </xdr:from>
    <xdr:to>
      <xdr:col>15</xdr:col>
      <xdr:colOff>1553698</xdr:colOff>
      <xdr:row>2</xdr:row>
      <xdr:rowOff>88900</xdr:rowOff>
    </xdr:to>
    <xdr:pic>
      <xdr:nvPicPr>
        <xdr:cNvPr id="2" name="Grafik 1">
          <a:extLst>
            <a:ext uri="{FF2B5EF4-FFF2-40B4-BE49-F238E27FC236}">
              <a16:creationId xmlns:a16="http://schemas.microsoft.com/office/drawing/2014/main" id="{EC7C2E6B-BB11-4778-AB87-84D7B0AB19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3250" y="190500"/>
          <a:ext cx="1179048" cy="584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15</xdr:col>
      <xdr:colOff>374650</xdr:colOff>
      <xdr:row>0</xdr:row>
      <xdr:rowOff>190500</xdr:rowOff>
    </xdr:from>
    <xdr:to>
      <xdr:col>15</xdr:col>
      <xdr:colOff>1553698</xdr:colOff>
      <xdr:row>2</xdr:row>
      <xdr:rowOff>88900</xdr:rowOff>
    </xdr:to>
    <xdr:pic>
      <xdr:nvPicPr>
        <xdr:cNvPr id="2" name="Grafik 1">
          <a:extLst>
            <a:ext uri="{FF2B5EF4-FFF2-40B4-BE49-F238E27FC236}">
              <a16:creationId xmlns:a16="http://schemas.microsoft.com/office/drawing/2014/main" id="{1C115C4A-E9E3-447B-8EEA-6B69D6E610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3250" y="190500"/>
          <a:ext cx="1179048" cy="584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15</xdr:col>
      <xdr:colOff>374650</xdr:colOff>
      <xdr:row>0</xdr:row>
      <xdr:rowOff>190500</xdr:rowOff>
    </xdr:from>
    <xdr:to>
      <xdr:col>15</xdr:col>
      <xdr:colOff>1553698</xdr:colOff>
      <xdr:row>2</xdr:row>
      <xdr:rowOff>88900</xdr:rowOff>
    </xdr:to>
    <xdr:pic>
      <xdr:nvPicPr>
        <xdr:cNvPr id="2" name="Grafik 1">
          <a:extLst>
            <a:ext uri="{FF2B5EF4-FFF2-40B4-BE49-F238E27FC236}">
              <a16:creationId xmlns:a16="http://schemas.microsoft.com/office/drawing/2014/main" id="{C45BBDBD-4677-42FD-8B63-9F0744500D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3250" y="190500"/>
          <a:ext cx="1179048" cy="584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15</xdr:col>
      <xdr:colOff>374650</xdr:colOff>
      <xdr:row>0</xdr:row>
      <xdr:rowOff>190500</xdr:rowOff>
    </xdr:from>
    <xdr:to>
      <xdr:col>15</xdr:col>
      <xdr:colOff>1553698</xdr:colOff>
      <xdr:row>2</xdr:row>
      <xdr:rowOff>88900</xdr:rowOff>
    </xdr:to>
    <xdr:pic>
      <xdr:nvPicPr>
        <xdr:cNvPr id="2" name="Grafik 1">
          <a:extLst>
            <a:ext uri="{FF2B5EF4-FFF2-40B4-BE49-F238E27FC236}">
              <a16:creationId xmlns:a16="http://schemas.microsoft.com/office/drawing/2014/main" id="{6E009186-349F-4C8C-8BE0-9DE24F6A83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3250" y="190500"/>
          <a:ext cx="1179048" cy="584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374650</xdr:colOff>
      <xdr:row>0</xdr:row>
      <xdr:rowOff>190500</xdr:rowOff>
    </xdr:from>
    <xdr:to>
      <xdr:col>15</xdr:col>
      <xdr:colOff>1553698</xdr:colOff>
      <xdr:row>2</xdr:row>
      <xdr:rowOff>88900</xdr:rowOff>
    </xdr:to>
    <xdr:pic>
      <xdr:nvPicPr>
        <xdr:cNvPr id="2" name="Grafik 1">
          <a:extLst>
            <a:ext uri="{FF2B5EF4-FFF2-40B4-BE49-F238E27FC236}">
              <a16:creationId xmlns:a16="http://schemas.microsoft.com/office/drawing/2014/main" id="{ABD021A7-2DAF-49E4-BAA4-0D6F7E365C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3250" y="190500"/>
          <a:ext cx="1179048" cy="584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15</xdr:col>
      <xdr:colOff>374650</xdr:colOff>
      <xdr:row>0</xdr:row>
      <xdr:rowOff>190500</xdr:rowOff>
    </xdr:from>
    <xdr:to>
      <xdr:col>15</xdr:col>
      <xdr:colOff>1553698</xdr:colOff>
      <xdr:row>2</xdr:row>
      <xdr:rowOff>88900</xdr:rowOff>
    </xdr:to>
    <xdr:pic>
      <xdr:nvPicPr>
        <xdr:cNvPr id="2" name="Grafik 1">
          <a:extLst>
            <a:ext uri="{FF2B5EF4-FFF2-40B4-BE49-F238E27FC236}">
              <a16:creationId xmlns:a16="http://schemas.microsoft.com/office/drawing/2014/main" id="{49DA3914-5271-4E1D-818A-0EEA69CCCE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3250" y="190500"/>
          <a:ext cx="1179048" cy="584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15</xdr:col>
      <xdr:colOff>374650</xdr:colOff>
      <xdr:row>0</xdr:row>
      <xdr:rowOff>190500</xdr:rowOff>
    </xdr:from>
    <xdr:to>
      <xdr:col>15</xdr:col>
      <xdr:colOff>1553698</xdr:colOff>
      <xdr:row>2</xdr:row>
      <xdr:rowOff>88900</xdr:rowOff>
    </xdr:to>
    <xdr:pic>
      <xdr:nvPicPr>
        <xdr:cNvPr id="2" name="Grafik 1">
          <a:extLst>
            <a:ext uri="{FF2B5EF4-FFF2-40B4-BE49-F238E27FC236}">
              <a16:creationId xmlns:a16="http://schemas.microsoft.com/office/drawing/2014/main" id="{24249AC8-D1D4-40D2-ADCE-936AC3E0AF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3250" y="190500"/>
          <a:ext cx="1179048" cy="584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15</xdr:col>
      <xdr:colOff>374650</xdr:colOff>
      <xdr:row>0</xdr:row>
      <xdr:rowOff>190500</xdr:rowOff>
    </xdr:from>
    <xdr:to>
      <xdr:col>15</xdr:col>
      <xdr:colOff>1553698</xdr:colOff>
      <xdr:row>2</xdr:row>
      <xdr:rowOff>88900</xdr:rowOff>
    </xdr:to>
    <xdr:pic>
      <xdr:nvPicPr>
        <xdr:cNvPr id="2" name="Grafik 1">
          <a:extLst>
            <a:ext uri="{FF2B5EF4-FFF2-40B4-BE49-F238E27FC236}">
              <a16:creationId xmlns:a16="http://schemas.microsoft.com/office/drawing/2014/main" id="{AD0A965C-CE67-4BAB-A39B-3889A1739E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3250" y="190500"/>
          <a:ext cx="1179048" cy="5842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17.xml"/><Relationship Id="rId1" Type="http://schemas.openxmlformats.org/officeDocument/2006/relationships/printerSettings" Target="../printerSettings/printerSettings19.bin"/><Relationship Id="rId6" Type="http://schemas.openxmlformats.org/officeDocument/2006/relationships/control" Target="../activeX/activeX2.xml"/><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5.e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I60"/>
  <sheetViews>
    <sheetView zoomScaleNormal="100" workbookViewId="0">
      <selection activeCell="F3" sqref="F3:I3"/>
    </sheetView>
  </sheetViews>
  <sheetFormatPr baseColWidth="10" defaultColWidth="11.453125" defaultRowHeight="13" x14ac:dyDescent="0.3"/>
  <cols>
    <col min="1" max="1" width="7" customWidth="1"/>
    <col min="2" max="4" width="12.54296875" customWidth="1"/>
    <col min="5" max="6" width="12.7265625" customWidth="1"/>
    <col min="7" max="8" width="7" customWidth="1"/>
    <col min="9" max="9" width="53" customWidth="1"/>
    <col min="10" max="10" width="25" style="8" customWidth="1"/>
    <col min="11" max="14" width="15.81640625" style="8" hidden="1" customWidth="1"/>
    <col min="15" max="17" width="14.453125" style="8" hidden="1" customWidth="1"/>
    <col min="18" max="18" width="15.81640625" style="8" hidden="1" customWidth="1"/>
    <col min="19" max="19" width="19.1796875" style="8" hidden="1" customWidth="1"/>
    <col min="20" max="20" width="11.453125" hidden="1" customWidth="1"/>
    <col min="21" max="21" width="14.26953125" hidden="1" customWidth="1"/>
    <col min="22" max="24" width="11.453125" hidden="1" customWidth="1"/>
    <col min="25" max="25" width="15.1796875" hidden="1" customWidth="1"/>
    <col min="26" max="35" width="11.453125" hidden="1" customWidth="1"/>
    <col min="36" max="16384" width="11.453125" style="8"/>
  </cols>
  <sheetData>
    <row r="1" spans="1:35" ht="36" customHeight="1" thickTop="1" x14ac:dyDescent="0.3">
      <c r="A1" s="398" t="s">
        <v>239</v>
      </c>
      <c r="B1" s="399"/>
      <c r="C1" s="399"/>
      <c r="D1" s="399"/>
      <c r="E1" s="399"/>
      <c r="F1" s="399"/>
      <c r="G1" s="399"/>
      <c r="H1" s="399"/>
      <c r="I1" s="400"/>
      <c r="J1" s="435"/>
      <c r="K1" s="279" t="s">
        <v>151</v>
      </c>
      <c r="L1" s="280" t="s">
        <v>153</v>
      </c>
      <c r="M1" s="280" t="s">
        <v>174</v>
      </c>
      <c r="N1" s="280" t="s">
        <v>176</v>
      </c>
      <c r="O1" s="280" t="s">
        <v>177</v>
      </c>
      <c r="P1" s="280" t="s">
        <v>175</v>
      </c>
      <c r="Q1" s="281" t="s">
        <v>182</v>
      </c>
      <c r="R1" s="281" t="s">
        <v>183</v>
      </c>
      <c r="S1" s="318" t="s">
        <v>184</v>
      </c>
      <c r="T1" s="413" t="s">
        <v>194</v>
      </c>
      <c r="U1" s="414"/>
      <c r="V1" s="415"/>
      <c r="W1" s="331" t="s">
        <v>198</v>
      </c>
      <c r="X1" s="329" t="s">
        <v>203</v>
      </c>
      <c r="Y1" s="333" t="s">
        <v>204</v>
      </c>
    </row>
    <row r="2" spans="1:35" ht="30.75" customHeight="1" thickBot="1" x14ac:dyDescent="0.35">
      <c r="A2" s="437" t="str">
        <f>" Konfigurationstabelle"</f>
        <v xml:space="preserve"> Konfigurationstabelle</v>
      </c>
      <c r="B2" s="438"/>
      <c r="C2" s="438"/>
      <c r="D2" s="283"/>
      <c r="E2" s="284"/>
      <c r="F2" s="284"/>
      <c r="G2" s="284"/>
      <c r="H2" s="284"/>
      <c r="I2" s="282"/>
      <c r="J2" s="436"/>
      <c r="K2" s="192" t="str">
        <f>"Dezember!$J$42"</f>
        <v>Dezember!$J$42</v>
      </c>
      <c r="L2" s="269"/>
      <c r="M2" s="267"/>
      <c r="N2" s="267" t="b">
        <f>AND(Zeitmodell="Vollzeit",WAZ*24=40)</f>
        <v>1</v>
      </c>
      <c r="O2" s="267" t="b">
        <f>AND(Zeitmodell="Teilzeit",WAZ*24&lt;40,WAZ*24&gt;0)</f>
        <v>0</v>
      </c>
      <c r="P2" s="267" t="b">
        <f>OR(WAZVZOK,WAZTZOK)</f>
        <v>1</v>
      </c>
      <c r="Q2" s="268" t="b">
        <f>WAZOK</f>
        <v>1</v>
      </c>
      <c r="R2" s="289" cm="1">
        <f t="array" aca="1" ref="R2" ca="1">IF(ISERROR(INDIRECT($S$2)),0,INDIRECT($S$2))</f>
        <v>0</v>
      </c>
      <c r="S2" s="319" t="s">
        <v>231</v>
      </c>
      <c r="T2" s="320" t="s">
        <v>195</v>
      </c>
      <c r="U2" s="321" t="s">
        <v>196</v>
      </c>
      <c r="V2" s="68" t="s">
        <v>197</v>
      </c>
      <c r="W2" s="332">
        <v>0</v>
      </c>
      <c r="X2" s="330" t="b">
        <v>0</v>
      </c>
      <c r="Y2" s="334" t="s">
        <v>211</v>
      </c>
    </row>
    <row r="3" spans="1:35" ht="26.25" customHeight="1" thickTop="1" x14ac:dyDescent="0.3">
      <c r="A3" s="488" t="s">
        <v>80</v>
      </c>
      <c r="B3" s="439" t="s">
        <v>49</v>
      </c>
      <c r="C3" s="440"/>
      <c r="D3" s="440"/>
      <c r="E3" s="441"/>
      <c r="F3" s="491" t="s">
        <v>185</v>
      </c>
      <c r="G3" s="492"/>
      <c r="H3" s="492"/>
      <c r="I3" s="493"/>
      <c r="J3" s="274" t="s">
        <v>82</v>
      </c>
      <c r="K3" s="14"/>
      <c r="T3" s="170">
        <v>0</v>
      </c>
      <c r="U3" s="322" t="b">
        <v>0</v>
      </c>
      <c r="V3" s="68" t="b">
        <v>0</v>
      </c>
      <c r="X3" t="s">
        <v>211</v>
      </c>
    </row>
    <row r="4" spans="1:35" ht="26.25" customHeight="1" thickBot="1" x14ac:dyDescent="0.35">
      <c r="A4" s="489"/>
      <c r="B4" s="497" t="s">
        <v>51</v>
      </c>
      <c r="C4" s="498"/>
      <c r="D4" s="498"/>
      <c r="E4" s="499"/>
      <c r="F4" s="494" t="s">
        <v>185</v>
      </c>
      <c r="G4" s="495"/>
      <c r="H4" s="495"/>
      <c r="I4" s="496"/>
      <c r="J4" s="275" t="s">
        <v>83</v>
      </c>
      <c r="K4" s="14"/>
      <c r="T4" s="170">
        <v>1</v>
      </c>
      <c r="U4" s="322" t="str">
        <f>"$AH14"</f>
        <v>$AH14</v>
      </c>
      <c r="V4" s="68" t="str">
        <f>"$AI14"</f>
        <v>$AI14</v>
      </c>
    </row>
    <row r="5" spans="1:35" ht="26.25" customHeight="1" thickTop="1" x14ac:dyDescent="0.3">
      <c r="A5" s="489"/>
      <c r="B5" s="497" t="s">
        <v>241</v>
      </c>
      <c r="C5" s="498"/>
      <c r="D5" s="498"/>
      <c r="E5" s="499"/>
      <c r="F5" s="335" t="s">
        <v>240</v>
      </c>
      <c r="G5" s="450" t="s">
        <v>242</v>
      </c>
      <c r="H5" s="451"/>
      <c r="I5" s="451"/>
      <c r="J5" s="452"/>
      <c r="K5" s="206" t="s">
        <v>155</v>
      </c>
      <c r="T5" s="170">
        <v>2</v>
      </c>
      <c r="U5" s="322" t="str">
        <f>"$AH15"</f>
        <v>$AH15</v>
      </c>
      <c r="V5" s="68" t="str">
        <f>"$AI15"</f>
        <v>$AI15</v>
      </c>
    </row>
    <row r="6" spans="1:35" ht="26.25" customHeight="1" x14ac:dyDescent="0.3">
      <c r="A6" s="489"/>
      <c r="B6" s="497" t="s">
        <v>52</v>
      </c>
      <c r="C6" s="498"/>
      <c r="D6" s="498"/>
      <c r="E6" s="499"/>
      <c r="F6" s="335">
        <v>2026</v>
      </c>
      <c r="G6" s="453" t="s">
        <v>210</v>
      </c>
      <c r="H6" s="454"/>
      <c r="I6" s="454"/>
      <c r="J6" s="455"/>
      <c r="K6" s="207" t="b">
        <f>AND(ISNUMBER($F$6),$F$6=INT($F$6),$F$6&gt;2009,$F$6&lt;8000)</f>
        <v>1</v>
      </c>
      <c r="T6" s="170">
        <v>3</v>
      </c>
      <c r="U6" s="322" t="str">
        <f>"$AH16"</f>
        <v>$AH16</v>
      </c>
      <c r="V6" s="68" t="str">
        <f>"$AI16"</f>
        <v>$AI16</v>
      </c>
    </row>
    <row r="7" spans="1:35" ht="27" customHeight="1" thickBot="1" x14ac:dyDescent="0.35">
      <c r="A7" s="490"/>
      <c r="B7" s="500" t="s">
        <v>119</v>
      </c>
      <c r="C7" s="501"/>
      <c r="D7" s="501"/>
      <c r="E7" s="502"/>
      <c r="F7" s="336">
        <v>0</v>
      </c>
      <c r="G7" s="485" t="s">
        <v>150</v>
      </c>
      <c r="H7" s="486"/>
      <c r="I7" s="486"/>
      <c r="J7" s="487"/>
      <c r="K7" s="270" t="b">
        <f>AND(ISNUMBER($F$7))</f>
        <v>1</v>
      </c>
      <c r="T7" s="170">
        <v>4</v>
      </c>
      <c r="U7" s="322" t="str">
        <f>"$AH17"</f>
        <v>$AH17</v>
      </c>
      <c r="V7" s="68" t="str">
        <f>"$AI17"</f>
        <v>$AI17</v>
      </c>
    </row>
    <row r="8" spans="1:35" ht="34.5" customHeight="1" thickTop="1" thickBot="1" x14ac:dyDescent="0.35">
      <c r="A8" s="447" t="str">
        <f xml:space="preserve"> "Definition der Normalarbeitszeit (=Dienstplan) für die Woche"</f>
        <v>Definition der Normalarbeitszeit (=Dienstplan) für die Woche</v>
      </c>
      <c r="B8" s="448"/>
      <c r="C8" s="448"/>
      <c r="D8" s="448"/>
      <c r="E8" s="448"/>
      <c r="F8" s="448"/>
      <c r="G8" s="448"/>
      <c r="H8" s="448"/>
      <c r="I8" s="448"/>
      <c r="J8" s="449"/>
      <c r="K8" s="215" t="s">
        <v>172</v>
      </c>
      <c r="L8" s="271" t="s">
        <v>173</v>
      </c>
      <c r="M8" s="271" t="s">
        <v>186</v>
      </c>
      <c r="N8" s="271" t="s">
        <v>187</v>
      </c>
      <c r="O8" s="271" t="s">
        <v>209</v>
      </c>
      <c r="P8" s="271" t="s">
        <v>207</v>
      </c>
      <c r="T8" s="168">
        <v>5</v>
      </c>
      <c r="U8" s="323" t="str">
        <f>"$AH18"</f>
        <v>$AH18</v>
      </c>
      <c r="V8" s="324" t="str">
        <f>"$AI18"</f>
        <v>$AI18</v>
      </c>
    </row>
    <row r="9" spans="1:35" ht="75.75" customHeight="1" thickBot="1" x14ac:dyDescent="0.35">
      <c r="A9" s="456" t="s">
        <v>12</v>
      </c>
      <c r="B9" s="465" t="str">
        <f>"Normalarbeitszeit"&amp;CHAR(10)&amp;"(=Dienstplan) "&amp;TEXT(WAZ,"[hh]:mm")&amp;"h"</f>
        <v>Normalarbeitszeit
(=Dienstplan) 40:00h</v>
      </c>
      <c r="C9" s="466"/>
      <c r="D9" s="467"/>
      <c r="E9" s="444" t="str">
        <f>IF(MakroTest," Eingabestatus: "&amp;IF(KonfigOK,"OK","Fehler!"),"Makros sind nicht aktiv!")</f>
        <v>Makros sind nicht aktiv!</v>
      </c>
      <c r="F9" s="445"/>
      <c r="G9" s="445"/>
      <c r="H9" s="445"/>
      <c r="I9" s="446"/>
      <c r="J9" s="313" t="str">
        <f ca="1">IF(TEin=0,IF(Zeitmodell="Vollzeit",$K$9,$L$9),IF(Zeitmodell="Vollzeit",$M$9,$N$9))</f>
        <v>Momentan ist der Vollzeitmodus aktiviert. Klicken Sie mit der linken Maustaste auf die Schaltfläche darunter für Teilzeitmodus</v>
      </c>
      <c r="K9" s="272" t="s">
        <v>212</v>
      </c>
      <c r="L9" s="273" t="s">
        <v>213</v>
      </c>
      <c r="M9" s="273" t="s">
        <v>188</v>
      </c>
      <c r="N9" s="273" t="s">
        <v>189</v>
      </c>
      <c r="O9" s="273" t="s">
        <v>208</v>
      </c>
      <c r="P9" s="273" t="s">
        <v>218</v>
      </c>
    </row>
    <row r="10" spans="1:35" ht="37.5" customHeight="1" thickTop="1" thickBot="1" x14ac:dyDescent="0.35">
      <c r="A10" s="457"/>
      <c r="B10" s="468"/>
      <c r="C10" s="469"/>
      <c r="D10" s="470"/>
      <c r="E10" s="477" t="str">
        <f>IF(MakroTest,IF(TEin=0,IF($M$11="","Alle Eingaben sind korrekt durchgeführt!",$M$11),"Achtung: Sie können bei der Dienstplankonfiguration keine Änderungen mehr vornehmen, da Sie in den Monatsblättern Daten eingetragen haben!"),"Bitte lesen Sie unten in der Beschreibung mehr über das Einschalten von Makros nach. Ohne Makros funktioniert die Tabelle nicht!")</f>
        <v>Bitte lesen Sie unten in der Beschreibung mehr über das Einschalten von Makros nach. Ohne Makros funktioniert die Tabelle nicht!</v>
      </c>
      <c r="F10" s="478"/>
      <c r="G10" s="478"/>
      <c r="H10" s="478"/>
      <c r="I10" s="479"/>
      <c r="J10" s="442"/>
      <c r="K10" s="429" t="s">
        <v>179</v>
      </c>
      <c r="L10" s="430"/>
      <c r="M10" s="287" t="s">
        <v>180</v>
      </c>
    </row>
    <row r="11" spans="1:35" ht="25.5" customHeight="1" thickTop="1" thickBot="1" x14ac:dyDescent="0.35">
      <c r="A11" s="457"/>
      <c r="B11" s="459" t="s">
        <v>243</v>
      </c>
      <c r="C11" s="460"/>
      <c r="D11" s="461"/>
      <c r="E11" s="480"/>
      <c r="F11" s="481"/>
      <c r="G11" s="481"/>
      <c r="H11" s="481"/>
      <c r="I11" s="482"/>
      <c r="J11" s="443"/>
      <c r="K11" s="431" t="s">
        <v>181</v>
      </c>
      <c r="L11" s="432"/>
      <c r="M11" s="288" t="str">
        <f>IF(Zeitmodell="Teilzeit",IF(NOT(WAZOK),"Teilzeit-Fehler: Wochenarbeitszeit ist größer,gleich 40 Stunden oder 0!"&amp;CHAR(10),""),IF(NOT(WAZOK)," Vollzeit Fehler: Die Normalarbeitszeit beträgt nicht 40 Stunden!",""))</f>
        <v/>
      </c>
      <c r="AE11" s="425" t="s">
        <v>193</v>
      </c>
      <c r="AF11" s="426"/>
    </row>
    <row r="12" spans="1:35" ht="35.25" customHeight="1" thickTop="1" thickBot="1" x14ac:dyDescent="0.35">
      <c r="A12" s="457"/>
      <c r="B12" s="462"/>
      <c r="C12" s="463"/>
      <c r="D12" s="464"/>
      <c r="E12" s="337" t="s">
        <v>205</v>
      </c>
      <c r="F12" s="385" t="s">
        <v>220</v>
      </c>
      <c r="G12" s="474" t="s">
        <v>238</v>
      </c>
      <c r="H12" s="475"/>
      <c r="I12" s="475"/>
      <c r="J12" s="476"/>
      <c r="K12" s="374"/>
      <c r="L12" s="375"/>
      <c r="M12" s="423"/>
      <c r="N12" s="424"/>
      <c r="O12" s="427" t="s">
        <v>154</v>
      </c>
      <c r="P12" s="423"/>
      <c r="Q12" s="424"/>
      <c r="R12" s="427"/>
      <c r="S12" s="428"/>
      <c r="T12" s="422" t="s">
        <v>162</v>
      </c>
      <c r="U12" s="423"/>
      <c r="V12" s="423"/>
      <c r="W12" s="424"/>
      <c r="X12" s="243" t="s">
        <v>163</v>
      </c>
      <c r="Y12" s="247"/>
      <c r="Z12" s="244"/>
      <c r="AA12" s="247"/>
      <c r="AB12" s="244"/>
      <c r="AC12" s="420" t="s">
        <v>190</v>
      </c>
      <c r="AD12" s="416" t="s">
        <v>200</v>
      </c>
      <c r="AE12" s="327" t="s">
        <v>192</v>
      </c>
      <c r="AF12" s="328" t="s">
        <v>191</v>
      </c>
      <c r="AG12" s="418" t="s">
        <v>199</v>
      </c>
      <c r="AH12" s="418" t="s">
        <v>201</v>
      </c>
      <c r="AI12" s="418" t="s">
        <v>202</v>
      </c>
    </row>
    <row r="13" spans="1:35" ht="69" customHeight="1" thickTop="1" thickBot="1" x14ac:dyDescent="0.35">
      <c r="A13" s="458"/>
      <c r="B13" s="379" t="s">
        <v>214</v>
      </c>
      <c r="C13" s="380" t="s">
        <v>219</v>
      </c>
      <c r="D13" s="381" t="s">
        <v>215</v>
      </c>
      <c r="E13" s="341" t="s">
        <v>206</v>
      </c>
      <c r="F13" s="384" t="s">
        <v>221</v>
      </c>
      <c r="G13" s="471" t="s">
        <v>234</v>
      </c>
      <c r="H13" s="472"/>
      <c r="I13" s="472"/>
      <c r="J13" s="473"/>
      <c r="K13" s="394" t="s">
        <v>222</v>
      </c>
      <c r="L13" s="221" t="s">
        <v>233</v>
      </c>
      <c r="M13" s="196" t="s">
        <v>1</v>
      </c>
      <c r="N13" s="198" t="s">
        <v>2</v>
      </c>
      <c r="O13" s="238" t="s">
        <v>1</v>
      </c>
      <c r="P13" s="196" t="s">
        <v>222</v>
      </c>
      <c r="Q13" s="197" t="s">
        <v>2</v>
      </c>
      <c r="R13" s="238" t="s">
        <v>1</v>
      </c>
      <c r="S13" s="197" t="s">
        <v>2</v>
      </c>
      <c r="T13" s="196" t="s">
        <v>168</v>
      </c>
      <c r="U13" s="197" t="s">
        <v>169</v>
      </c>
      <c r="V13" s="197" t="s">
        <v>170</v>
      </c>
      <c r="W13" s="198" t="s">
        <v>171</v>
      </c>
      <c r="X13" s="239" t="s">
        <v>165</v>
      </c>
      <c r="Y13" s="257" t="s">
        <v>166</v>
      </c>
      <c r="Z13" s="248" t="s">
        <v>164</v>
      </c>
      <c r="AA13" s="196" t="s">
        <v>167</v>
      </c>
      <c r="AB13" s="248" t="s">
        <v>164</v>
      </c>
      <c r="AC13" s="421"/>
      <c r="AD13" s="417"/>
      <c r="AE13" s="202" t="b" cm="1">
        <f t="array" aca="1" ref="AE13" ca="1">IF(OR(KZSZeile=0,Zeitmodell="Vollzeit",TEin&gt;0,NOT(MakroTest)),FALSE,INDIRECT(VLOOKUP(KZSZeile,KZSTab,2,FALSE)))</f>
        <v>0</v>
      </c>
      <c r="AF13" s="223" t="b" cm="1">
        <f t="array" aca="1" ref="AF13" ca="1">IF(OR(KZSZeile=0,Zeitmodell="Vollzeit",TEin&gt;0,NOT(MakroTest)),FALSE,INDIRECT(VLOOKUP(KZSZeile,KZSTab,3,FALSE)))</f>
        <v>0</v>
      </c>
      <c r="AG13" s="419"/>
      <c r="AH13" s="419"/>
      <c r="AI13" s="419"/>
    </row>
    <row r="14" spans="1:35" ht="32.25" customHeight="1" thickTop="1" x14ac:dyDescent="0.3">
      <c r="A14" s="276" t="s">
        <v>7</v>
      </c>
      <c r="B14" s="402">
        <v>0.33333333333333331</v>
      </c>
      <c r="C14" s="405">
        <v>0</v>
      </c>
      <c r="D14" s="408">
        <v>0.66666666666666663</v>
      </c>
      <c r="E14" s="314">
        <f>$D14-$B14</f>
        <v>0.33333333333333331</v>
      </c>
      <c r="F14" s="376">
        <f>IF((D14-B14)*24&gt;6,D14-B14-K14,D14-B14)</f>
        <v>0.33333333333333331</v>
      </c>
      <c r="G14" s="508" t="str">
        <f>"&lt; Von- und Bis-Normal-Arbeitszeit und die Mittagsause. für "&amp;$A14&amp;" im Format [hh:mm] im weissen Feld eingeben"&amp;CHAR(10)&amp;"&lt; Daraus errechnet sich die Tagesarbeitszeit (TAZ) und die TAZ abzüglich der unbezahlten Mittagspause"</f>
        <v>&lt; Von- und Bis-Normal-Arbeitszeit und die Mittagsause. für Mo im Format [hh:mm] im weissen Feld eingeben
&lt; Daraus errechnet sich die Tagesarbeitszeit (TAZ) und die TAZ abzüglich der unbezahlten Mittagspause</v>
      </c>
      <c r="H14" s="509"/>
      <c r="I14" s="509"/>
      <c r="J14" s="510"/>
      <c r="K14" s="193">
        <f>IF($D14*24-$B14*24&lt;6,0,$C14)</f>
        <v>0</v>
      </c>
      <c r="L14" s="226" t="b">
        <f>($D14-$B14)*24&lt;6</f>
        <v>0</v>
      </c>
      <c r="M14" s="222"/>
      <c r="N14" s="201"/>
      <c r="O14" s="204" t="b">
        <f>AND(ISNUMBER($B14),ROUND($B14*24*2,0)/(24*2)=$B14,$B14&gt;=TagUG,$B14&lt;=TagOG)</f>
        <v>1</v>
      </c>
      <c r="P14" s="222" t="b">
        <f>AND(ISNUMBER($C14),ROUND($C14*24*4,0)/(24*4)=$C14,$C14&gt;=TagUG,$C14&lt;=TagOG)</f>
        <v>1</v>
      </c>
      <c r="Q14" s="201" t="b">
        <f>AND(ISNUMBER($D14),ROUND($D14*24*2,0)/(24*2)=$D14,$D14&gt;=TagUG,$D14&lt;=TagOG)</f>
        <v>1</v>
      </c>
      <c r="R14" s="204" t="b">
        <f>IF(Zeitmodell="Teilzeit",$M14,$O14)</f>
        <v>1</v>
      </c>
      <c r="S14" s="201" t="b">
        <f>IF(Zeitmodell="Teilzeit",$N14,$Q14)</f>
        <v>1</v>
      </c>
      <c r="T14" s="236">
        <f>B14*24*4</f>
        <v>32</v>
      </c>
      <c r="U14" s="230"/>
      <c r="V14" s="231"/>
      <c r="W14" s="234">
        <f>D14*24*4</f>
        <v>64</v>
      </c>
      <c r="X14" s="261">
        <f>$W14-$T14</f>
        <v>32</v>
      </c>
      <c r="Y14" s="241">
        <f>($V14-$U14)</f>
        <v>0</v>
      </c>
      <c r="Z14" s="258">
        <f>IF($X14=0,0,$Y14/$X14)</f>
        <v>0</v>
      </c>
      <c r="AA14" s="263">
        <f>ROUND(($X14-$Y14)/2,0)/(24*4)</f>
        <v>0.16666666666666666</v>
      </c>
      <c r="AB14" s="245">
        <v>0.75</v>
      </c>
      <c r="AC14" s="263">
        <f>INT(X14*$AB14)/(24*4)</f>
        <v>0.25</v>
      </c>
      <c r="AD14" s="263">
        <v>6.25E-2</v>
      </c>
      <c r="AE14" s="325"/>
      <c r="AF14" s="326"/>
      <c r="AG14" s="263"/>
      <c r="AH14" s="263"/>
      <c r="AI14" s="263"/>
    </row>
    <row r="15" spans="1:35" ht="32.25" customHeight="1" x14ac:dyDescent="0.3">
      <c r="A15" s="277" t="s">
        <v>8</v>
      </c>
      <c r="B15" s="403">
        <v>0.33333333333333331</v>
      </c>
      <c r="C15" s="406">
        <v>0</v>
      </c>
      <c r="D15" s="409">
        <v>0.66666666666666663</v>
      </c>
      <c r="E15" s="315">
        <f>$D15-$B15</f>
        <v>0.33333333333333331</v>
      </c>
      <c r="F15" s="377">
        <f t="shared" ref="F15:F18" si="0">IF((D15-B15)*24&gt;6,D15-B15-K15,D15-B15)</f>
        <v>0.33333333333333331</v>
      </c>
      <c r="G15" s="511" t="str">
        <f>"&lt; Von- und Bis-Normal-Arbeitszeit und die Mittagsause. für "&amp;$A15&amp;" im Format [hh:mm] im weissen Feld eingeben"&amp;CHAR(10)&amp;"&lt; Daraus errechnet sich die Tagesarbeitszeit (TAZ) und die TAZ abzüglich der unbezahlten Mittagspause"</f>
        <v>&lt; Von- und Bis-Normal-Arbeitszeit und die Mittagsause. für Di im Format [hh:mm] im weissen Feld eingeben
&lt; Daraus errechnet sich die Tagesarbeitszeit (TAZ) und die TAZ abzüglich der unbezahlten Mittagspause</v>
      </c>
      <c r="H15" s="512"/>
      <c r="I15" s="512"/>
      <c r="J15" s="513"/>
      <c r="K15" s="194">
        <f>IF($D15*24-$B15*24&lt;6,0,$C15)</f>
        <v>0</v>
      </c>
      <c r="L15" s="227" t="b">
        <f>($D15-$B15)*24&lt;6</f>
        <v>0</v>
      </c>
      <c r="M15" s="223"/>
      <c r="N15" s="202"/>
      <c r="O15" s="205" t="b">
        <f>AND(ISNUMBER($B15),ROUND($B15*24*2,0)/(24*2)=$B15,$B15&gt;=TagUG,$B15&lt;=TagOG)</f>
        <v>1</v>
      </c>
      <c r="P15" s="223" t="b">
        <f>AND(ISNUMBER($C15),ROUND($C15*24*4,0)/(24*4)=$C15,$C15&gt;=TagUG,$C15&lt;=TagOG)</f>
        <v>1</v>
      </c>
      <c r="Q15" s="202" t="b">
        <f>AND(ISNUMBER($D15),ROUND($D15*24*2,0)/(24*2)=$D15,$D15&gt;=TagUG,$D15&lt;=TagOG)</f>
        <v>1</v>
      </c>
      <c r="R15" s="205" t="b">
        <f>IF(Zeitmodell="Teilzeit",$M15,$O15)</f>
        <v>1</v>
      </c>
      <c r="S15" s="202" t="b">
        <f>IF(Zeitmodell="Teilzeit",$N15,$Q15)</f>
        <v>1</v>
      </c>
      <c r="T15" s="237">
        <f>B15*24*4</f>
        <v>32</v>
      </c>
      <c r="U15" s="232"/>
      <c r="V15" s="233"/>
      <c r="W15" s="235">
        <f>D15*24*4</f>
        <v>64</v>
      </c>
      <c r="X15" s="240">
        <f>$W15-$T15</f>
        <v>32</v>
      </c>
      <c r="Y15" s="242">
        <f>($V15-$U15)</f>
        <v>0</v>
      </c>
      <c r="Z15" s="259">
        <f>IF($X15=0,0,$Y15/$X15)</f>
        <v>0</v>
      </c>
      <c r="AA15" s="264">
        <f>ROUND(($X15-$Y15)/2,0)/(24*4)</f>
        <v>0.16666666666666666</v>
      </c>
      <c r="AB15" s="246">
        <v>0.75</v>
      </c>
      <c r="AC15" s="264">
        <f>INT(X15*$AB15)/(24*4)</f>
        <v>0.25</v>
      </c>
      <c r="AD15" s="264">
        <v>6.25E-2</v>
      </c>
      <c r="AE15" s="202"/>
      <c r="AF15" s="223"/>
      <c r="AG15" s="264"/>
      <c r="AH15" s="264"/>
      <c r="AI15" s="264"/>
    </row>
    <row r="16" spans="1:35" ht="32.25" customHeight="1" x14ac:dyDescent="0.3">
      <c r="A16" s="277" t="s">
        <v>9</v>
      </c>
      <c r="B16" s="403">
        <v>0.33333333333333331</v>
      </c>
      <c r="C16" s="406">
        <v>0</v>
      </c>
      <c r="D16" s="409">
        <v>0.66666666666666663</v>
      </c>
      <c r="E16" s="315">
        <f>$D16-$B16</f>
        <v>0.33333333333333331</v>
      </c>
      <c r="F16" s="377">
        <f t="shared" si="0"/>
        <v>0.33333333333333331</v>
      </c>
      <c r="G16" s="511" t="str">
        <f>"&lt; Von- und Bis-Normal-Arbeitszeit und die Mittagsause. für "&amp;$A16&amp;" im Format [hh:mm] im weissen Feld eingeben"&amp;CHAR(10)&amp;"&lt; Daraus errechnet sich die Tagesarbeitszeit (TAZ) und die TAZ abzüglich der unbezahlten Mittagspause"</f>
        <v>&lt; Von- und Bis-Normal-Arbeitszeit und die Mittagsause. für Mi im Format [hh:mm] im weissen Feld eingeben
&lt; Daraus errechnet sich die Tagesarbeitszeit (TAZ) und die TAZ abzüglich der unbezahlten Mittagspause</v>
      </c>
      <c r="H16" s="512"/>
      <c r="I16" s="512"/>
      <c r="J16" s="513"/>
      <c r="K16" s="194">
        <f>IF($D16*24-$B16*24&lt;6,0,$C16)</f>
        <v>0</v>
      </c>
      <c r="L16" s="227" t="b">
        <f>($D16-$B16)*24&lt;6</f>
        <v>0</v>
      </c>
      <c r="M16" s="223"/>
      <c r="N16" s="202"/>
      <c r="O16" s="205" t="b">
        <f>AND(ISNUMBER($B16),ROUND($B16*24*2,0)/(24*2)=$B16,$B16&gt;=TagUG,$B16&lt;=TagOG)</f>
        <v>1</v>
      </c>
      <c r="P16" s="223" t="b">
        <f>AND(ISNUMBER($C16),ROUND($C16*24*4,0)/(24*4)=$C16,$C16&gt;=TagUG,$C16&lt;=TagOG)</f>
        <v>1</v>
      </c>
      <c r="Q16" s="202" t="b">
        <f>AND(ISNUMBER($D16),ROUND($D16*24*2,0)/(24*2)=$D16,$D16&gt;=TagUG,$D16&lt;=TagOG)</f>
        <v>1</v>
      </c>
      <c r="R16" s="205" t="b">
        <f>IF(Zeitmodell="Teilzeit",$M16,$O16)</f>
        <v>1</v>
      </c>
      <c r="S16" s="202" t="b">
        <f>IF(Zeitmodell="Teilzeit",$N16,$Q16)</f>
        <v>1</v>
      </c>
      <c r="T16" s="237">
        <f>B16*24*4</f>
        <v>32</v>
      </c>
      <c r="U16" s="232"/>
      <c r="V16" s="233"/>
      <c r="W16" s="235">
        <f>D16*24*4</f>
        <v>64</v>
      </c>
      <c r="X16" s="240">
        <f>$W16-$T16</f>
        <v>32</v>
      </c>
      <c r="Y16" s="242">
        <f>($V16-$U16)</f>
        <v>0</v>
      </c>
      <c r="Z16" s="259">
        <f>IF($X16=0,0,$Y16/$X16)</f>
        <v>0</v>
      </c>
      <c r="AA16" s="264">
        <f>ROUND(($X16-$Y16)/2,0)/(24*4)</f>
        <v>0.16666666666666666</v>
      </c>
      <c r="AB16" s="246">
        <v>0.75</v>
      </c>
      <c r="AC16" s="264">
        <f>INT(X16*$AB16)/(24*4)</f>
        <v>0.25</v>
      </c>
      <c r="AD16" s="264">
        <v>6.25E-2</v>
      </c>
      <c r="AE16" s="202"/>
      <c r="AF16" s="223"/>
      <c r="AG16" s="264"/>
      <c r="AH16" s="264"/>
      <c r="AI16" s="264"/>
    </row>
    <row r="17" spans="1:35" ht="32.25" customHeight="1" x14ac:dyDescent="0.3">
      <c r="A17" s="277" t="s">
        <v>10</v>
      </c>
      <c r="B17" s="403">
        <v>0.33333333333333331</v>
      </c>
      <c r="C17" s="406">
        <v>0</v>
      </c>
      <c r="D17" s="409">
        <v>0.66666666666666663</v>
      </c>
      <c r="E17" s="315">
        <f>$D17-$B17</f>
        <v>0.33333333333333331</v>
      </c>
      <c r="F17" s="377">
        <f t="shared" si="0"/>
        <v>0.33333333333333331</v>
      </c>
      <c r="G17" s="511" t="str">
        <f>"&lt; Von- und Bis-Normal-Arbeitszeit und die Mittagsause. für "&amp;$A17&amp;" im Format [hh:mm] im weissen Feld eingeben"&amp;CHAR(10)&amp;"&lt; Daraus errechnet sich die Tagesarbeitszeit (TAZ) und die TAZ abzüglich der unbezahlten Mittagspause"</f>
        <v>&lt; Von- und Bis-Normal-Arbeitszeit und die Mittagsause. für Do im Format [hh:mm] im weissen Feld eingeben
&lt; Daraus errechnet sich die Tagesarbeitszeit (TAZ) und die TAZ abzüglich der unbezahlten Mittagspause</v>
      </c>
      <c r="H17" s="512"/>
      <c r="I17" s="512"/>
      <c r="J17" s="513"/>
      <c r="K17" s="194">
        <f>IF($D17*24-$B17*24&lt;6,0,$C17)</f>
        <v>0</v>
      </c>
      <c r="L17" s="227" t="b">
        <f>($D17-$B17)*24&lt;6</f>
        <v>0</v>
      </c>
      <c r="M17" s="223"/>
      <c r="N17" s="202"/>
      <c r="O17" s="205" t="b">
        <f>AND(ISNUMBER($B17),ROUND($B17*24*2,0)/(24*2)=$B17,$B17&gt;=TagUG,$B17&lt;=TagOG)</f>
        <v>1</v>
      </c>
      <c r="P17" s="223" t="b">
        <f>AND(ISNUMBER($C17),ROUND($C17*24*4,0)/(24*4)=$C17,$C17&gt;=TagUG,$C17&lt;=TagOG)</f>
        <v>1</v>
      </c>
      <c r="Q17" s="202" t="b">
        <f>AND(ISNUMBER($D17),ROUND($D17*24*2,0)/(24*2)=$D17,$D17&gt;=TagUG,$D17&lt;=TagOG)</f>
        <v>1</v>
      </c>
      <c r="R17" s="205" t="b">
        <f>IF(Zeitmodell="Teilzeit",$M17,$O17)</f>
        <v>1</v>
      </c>
      <c r="S17" s="202" t="b">
        <f>IF(Zeitmodell="Teilzeit",$N17,$Q17)</f>
        <v>1</v>
      </c>
      <c r="T17" s="237">
        <f>B17*24*4</f>
        <v>32</v>
      </c>
      <c r="U17" s="232"/>
      <c r="V17" s="233"/>
      <c r="W17" s="235">
        <f>D17*24*4</f>
        <v>64</v>
      </c>
      <c r="X17" s="240">
        <f>$W17-$T17</f>
        <v>32</v>
      </c>
      <c r="Y17" s="242">
        <f>($V17-$U17)</f>
        <v>0</v>
      </c>
      <c r="Z17" s="259">
        <f>IF($X17=0,0,$Y17/$X17)</f>
        <v>0</v>
      </c>
      <c r="AA17" s="264">
        <f>ROUND(($X17-$Y17)/2,0)/(24*4)</f>
        <v>0.16666666666666666</v>
      </c>
      <c r="AB17" s="246">
        <v>0.75</v>
      </c>
      <c r="AC17" s="264">
        <f>INT(X17*$AB17)/(24*4)</f>
        <v>0.25</v>
      </c>
      <c r="AD17" s="264">
        <v>6.25E-2</v>
      </c>
      <c r="AE17" s="202"/>
      <c r="AF17" s="223"/>
      <c r="AG17" s="264"/>
      <c r="AH17" s="264"/>
      <c r="AI17" s="264"/>
    </row>
    <row r="18" spans="1:35" ht="32.25" customHeight="1" thickBot="1" x14ac:dyDescent="0.35">
      <c r="A18" s="278" t="s">
        <v>11</v>
      </c>
      <c r="B18" s="404">
        <v>0.33333333333333331</v>
      </c>
      <c r="C18" s="407">
        <v>0</v>
      </c>
      <c r="D18" s="410">
        <v>0.66666666666666663</v>
      </c>
      <c r="E18" s="316">
        <f>$D18-$B18</f>
        <v>0.33333333333333331</v>
      </c>
      <c r="F18" s="378">
        <f t="shared" si="0"/>
        <v>0.33333333333333331</v>
      </c>
      <c r="G18" s="505" t="str">
        <f>"&lt; Von- und Bis-Normal-Arbeitszeit und die Mittagsause. für "&amp;$A18&amp;" im Format [hh:mm] im weissen Feld eingeben"&amp;CHAR(10)&amp;"&lt; Daraus errechnet sich die Tagesarbeitszeit (TAZ) und die TAZ abzüglich der unbezahlten Mittagspause"</f>
        <v>&lt; Von- und Bis-Normal-Arbeitszeit und die Mittagsause. für Fr im Format [hh:mm] im weissen Feld eingeben
&lt; Daraus errechnet sich die Tagesarbeitszeit (TAZ) und die TAZ abzüglich der unbezahlten Mittagspause</v>
      </c>
      <c r="H18" s="506"/>
      <c r="I18" s="506"/>
      <c r="J18" s="507"/>
      <c r="K18" s="228">
        <f>IF($D18*24-$B18*24&lt;6,0,$C18)</f>
        <v>0</v>
      </c>
      <c r="L18" s="229" t="b">
        <f>($D18-$B18)*24&lt;6</f>
        <v>0</v>
      </c>
      <c r="M18" s="224"/>
      <c r="N18" s="203"/>
      <c r="O18" s="200" t="b">
        <f>AND(ISNUMBER($B18),ROUND($B18*24*2,0)/(24*2)=$B18,$B18&gt;=TagUG,$B18&lt;=TagOG)</f>
        <v>1</v>
      </c>
      <c r="P18" s="224" t="b">
        <f>AND(ISNUMBER($C18),ROUND($C18*24*4,0)/(24*4)=$C18,$C18&gt;=TagUG,$C18&lt;=TagOG)</f>
        <v>1</v>
      </c>
      <c r="Q18" s="203" t="b">
        <f>AND(ISNUMBER($D18),ROUND($D18*24*2,0)/(24*2)=$D18,$D18&gt;=TagUG,$D18&lt;=TagOG)</f>
        <v>1</v>
      </c>
      <c r="R18" s="200" t="b">
        <f>IF(Zeitmodell="Teilzeit",$M18,$O18)</f>
        <v>1</v>
      </c>
      <c r="S18" s="203" t="b">
        <f>IF(Zeitmodell="Teilzeit",$N18,$Q18)</f>
        <v>1</v>
      </c>
      <c r="T18" s="252">
        <f>B18*24*4</f>
        <v>32</v>
      </c>
      <c r="U18" s="252"/>
      <c r="V18" s="253"/>
      <c r="W18" s="254">
        <f>D18*24*4</f>
        <v>64</v>
      </c>
      <c r="X18" s="255">
        <f>$W18-$T18</f>
        <v>32</v>
      </c>
      <c r="Y18" s="256">
        <f>($V18-$U18)</f>
        <v>0</v>
      </c>
      <c r="Z18" s="249">
        <f>IF($X18=0,0,$Y18/$X18)</f>
        <v>0</v>
      </c>
      <c r="AA18" s="265">
        <f>ROUND(($X18-$Y18)/2,0)/(24*4)</f>
        <v>0.16666666666666666</v>
      </c>
      <c r="AB18" s="249">
        <v>0.75</v>
      </c>
      <c r="AC18" s="266">
        <f>INT(X18*$AB18)/(24*4)</f>
        <v>0.25</v>
      </c>
      <c r="AD18" s="266">
        <v>0.10416666666666667</v>
      </c>
      <c r="AE18" s="203"/>
      <c r="AF18" s="224"/>
      <c r="AG18" s="266"/>
      <c r="AH18" s="266"/>
      <c r="AI18" s="266"/>
    </row>
    <row r="19" spans="1:35" ht="30" customHeight="1" thickTop="1" thickBot="1" x14ac:dyDescent="0.35">
      <c r="A19" s="433" t="s">
        <v>79</v>
      </c>
      <c r="B19" s="434"/>
      <c r="C19" s="434"/>
      <c r="D19" s="434"/>
      <c r="E19" s="434"/>
      <c r="F19" s="382">
        <f>SUM(F14:F18)</f>
        <v>1.6666666666666665</v>
      </c>
      <c r="G19" s="514" t="s">
        <v>178</v>
      </c>
      <c r="H19" s="515"/>
      <c r="I19" s="515"/>
      <c r="J19" s="516"/>
      <c r="K19" s="195"/>
      <c r="L19" s="225">
        <f>SUM(L14:L18)</f>
        <v>0</v>
      </c>
      <c r="M19" s="199"/>
      <c r="N19" s="199"/>
      <c r="O19" s="199"/>
      <c r="P19" s="199"/>
      <c r="Q19" s="285"/>
      <c r="R19" s="286"/>
      <c r="S19" s="251">
        <f>SUM(X14:X18)</f>
        <v>160</v>
      </c>
      <c r="T19" s="251">
        <f>SUM(Y14:Y18)</f>
        <v>0</v>
      </c>
      <c r="U19" s="260">
        <f>SUM(Z14:Z18)/5</f>
        <v>0</v>
      </c>
      <c r="V19" s="251"/>
      <c r="W19" s="262">
        <f>SUM(AB14:AB18)/5</f>
        <v>0.75</v>
      </c>
      <c r="X19" s="262"/>
      <c r="AI19" s="8"/>
    </row>
    <row r="20" spans="1:35" ht="30.75" customHeight="1" thickTop="1" thickBot="1" x14ac:dyDescent="0.35">
      <c r="A20" s="503" t="s">
        <v>81</v>
      </c>
      <c r="B20" s="504"/>
      <c r="C20" s="504"/>
      <c r="D20" s="504"/>
      <c r="E20" s="504"/>
      <c r="F20" s="383" cm="1">
        <f t="array" aca="1" ref="F20" ca="1">IF(ISERROR(INDIRECT(Jahressaldo)),0,INDIRECT(Jahressaldo))</f>
        <v>0</v>
      </c>
      <c r="G20" s="483" t="s">
        <v>152</v>
      </c>
      <c r="H20" s="483"/>
      <c r="I20" s="483"/>
      <c r="J20" s="484"/>
      <c r="K20" s="145"/>
      <c r="L20" s="145"/>
      <c r="M20" s="145"/>
      <c r="R20" s="250"/>
    </row>
    <row r="21" spans="1:35" ht="33.75" customHeight="1" thickTop="1" x14ac:dyDescent="0.3">
      <c r="A21" s="8"/>
      <c r="B21" s="8"/>
      <c r="C21" s="8"/>
      <c r="D21" s="8"/>
      <c r="E21" s="8"/>
      <c r="F21" s="8"/>
      <c r="G21" s="8"/>
      <c r="H21" s="8"/>
      <c r="I21" s="8"/>
      <c r="K21" s="145"/>
      <c r="L21" s="145"/>
      <c r="M21" s="145"/>
    </row>
    <row r="22" spans="1:35" ht="33.75" customHeight="1" x14ac:dyDescent="0.3">
      <c r="A22" s="8"/>
      <c r="B22" s="8"/>
      <c r="C22" s="8"/>
      <c r="D22" s="8"/>
      <c r="E22" s="8"/>
      <c r="F22" s="8"/>
      <c r="G22" s="8"/>
      <c r="H22" s="8"/>
      <c r="I22" s="8"/>
    </row>
    <row r="23" spans="1:35" ht="33.75" customHeight="1" x14ac:dyDescent="0.3">
      <c r="A23" s="8"/>
      <c r="B23" s="8"/>
      <c r="C23" s="8"/>
      <c r="D23" s="8"/>
      <c r="E23" s="8"/>
      <c r="F23" s="8"/>
      <c r="G23" s="8"/>
      <c r="H23" s="8"/>
      <c r="I23" s="8"/>
    </row>
    <row r="24" spans="1:35" ht="33.75" customHeight="1" x14ac:dyDescent="0.3">
      <c r="A24" s="8"/>
      <c r="B24" s="8"/>
      <c r="C24" s="8"/>
      <c r="D24" s="8"/>
      <c r="E24" s="8"/>
      <c r="F24" s="8"/>
      <c r="G24" s="8"/>
      <c r="H24" s="8"/>
      <c r="I24" s="8"/>
    </row>
    <row r="25" spans="1:35" ht="33.75" customHeight="1" x14ac:dyDescent="0.3">
      <c r="A25" s="8"/>
      <c r="B25" s="8"/>
      <c r="C25" s="8"/>
      <c r="D25" s="8"/>
      <c r="E25" s="8"/>
      <c r="F25" s="8"/>
      <c r="G25" s="8"/>
      <c r="H25" s="8"/>
      <c r="I25" s="8"/>
    </row>
    <row r="26" spans="1:35" ht="33.75" customHeight="1" x14ac:dyDescent="0.3">
      <c r="A26" s="8"/>
      <c r="B26" s="8"/>
      <c r="C26" s="8"/>
      <c r="D26" s="8"/>
      <c r="E26" s="8"/>
      <c r="F26" s="8"/>
      <c r="G26" s="8"/>
      <c r="H26" s="8"/>
      <c r="I26" s="8"/>
    </row>
    <row r="27" spans="1:35" ht="33.75" customHeight="1" x14ac:dyDescent="0.3">
      <c r="A27" s="8"/>
      <c r="B27" s="8"/>
      <c r="C27" s="8"/>
      <c r="D27" s="8"/>
      <c r="E27" s="8"/>
      <c r="F27" s="8"/>
      <c r="G27" s="8"/>
      <c r="H27" s="8"/>
      <c r="I27" s="8"/>
    </row>
    <row r="28" spans="1:35" ht="33.75" customHeight="1" x14ac:dyDescent="0.3">
      <c r="A28" s="8"/>
      <c r="B28" s="8"/>
      <c r="C28" s="8"/>
      <c r="D28" s="8"/>
      <c r="E28" s="8"/>
      <c r="F28" s="8"/>
      <c r="G28" s="8"/>
      <c r="H28" s="8"/>
      <c r="I28" s="8"/>
    </row>
    <row r="29" spans="1:35" ht="33.75" customHeight="1" x14ac:dyDescent="0.3">
      <c r="A29" s="8"/>
      <c r="B29" s="8"/>
      <c r="C29" s="8"/>
      <c r="D29" s="8"/>
      <c r="E29" s="8"/>
      <c r="F29" s="8"/>
      <c r="G29" s="8"/>
      <c r="H29" s="8"/>
      <c r="I29" s="8"/>
    </row>
    <row r="30" spans="1:35" ht="33.75" customHeight="1" x14ac:dyDescent="0.3">
      <c r="A30" s="8"/>
      <c r="B30" s="8"/>
      <c r="C30" s="8"/>
      <c r="D30" s="8"/>
      <c r="E30" s="8"/>
      <c r="F30" s="8"/>
      <c r="G30" s="8"/>
      <c r="H30" s="8"/>
      <c r="I30" s="8"/>
    </row>
    <row r="31" spans="1:35" ht="33.75" customHeight="1" x14ac:dyDescent="0.3">
      <c r="A31" s="8"/>
      <c r="B31" s="8"/>
      <c r="C31" s="8"/>
      <c r="D31" s="8"/>
      <c r="E31" s="8"/>
      <c r="F31" s="8"/>
      <c r="G31" s="8"/>
      <c r="H31" s="8"/>
      <c r="I31" s="8"/>
    </row>
    <row r="32" spans="1:35" ht="33.75" customHeight="1" x14ac:dyDescent="0.3">
      <c r="A32" s="8"/>
      <c r="B32" s="8"/>
      <c r="C32" s="8"/>
      <c r="D32" s="8"/>
      <c r="E32" s="8"/>
      <c r="F32" s="8"/>
      <c r="G32" s="8"/>
      <c r="H32" s="8"/>
      <c r="I32" s="8"/>
    </row>
    <row r="33" spans="1:9" ht="33.75" customHeight="1" x14ac:dyDescent="0.3">
      <c r="A33" s="8"/>
      <c r="B33" s="8"/>
      <c r="C33" s="8"/>
      <c r="D33" s="8"/>
      <c r="E33" s="8"/>
      <c r="F33" s="8"/>
      <c r="G33" s="8"/>
      <c r="H33" s="8"/>
      <c r="I33" s="8"/>
    </row>
    <row r="34" spans="1:9" ht="33.75" customHeight="1" x14ac:dyDescent="0.3">
      <c r="A34" s="8"/>
      <c r="B34" s="8"/>
      <c r="C34" s="8"/>
      <c r="D34" s="8"/>
      <c r="E34" s="8"/>
      <c r="F34" s="8"/>
      <c r="G34" s="8"/>
      <c r="H34" s="8"/>
      <c r="I34" s="8"/>
    </row>
    <row r="35" spans="1:9" ht="33.75" customHeight="1" x14ac:dyDescent="0.3">
      <c r="A35" s="8"/>
      <c r="B35" s="8"/>
      <c r="C35" s="8"/>
      <c r="D35" s="8"/>
      <c r="E35" s="8"/>
      <c r="F35" s="8"/>
      <c r="G35" s="8"/>
      <c r="H35" s="8"/>
      <c r="I35" s="8"/>
    </row>
    <row r="36" spans="1:9" ht="33.75" customHeight="1" x14ac:dyDescent="0.3">
      <c r="A36" s="8"/>
      <c r="B36" s="8"/>
      <c r="C36" s="8"/>
      <c r="D36" s="8"/>
      <c r="E36" s="8"/>
      <c r="F36" s="8"/>
      <c r="G36" s="8"/>
      <c r="H36" s="8"/>
      <c r="I36" s="8"/>
    </row>
    <row r="37" spans="1:9" ht="33.75" customHeight="1" x14ac:dyDescent="0.3">
      <c r="A37" s="8"/>
      <c r="B37" s="8"/>
      <c r="C37" s="8"/>
      <c r="D37" s="8"/>
      <c r="E37" s="8"/>
      <c r="F37" s="8"/>
      <c r="G37" s="8"/>
      <c r="H37" s="8"/>
      <c r="I37" s="8"/>
    </row>
    <row r="38" spans="1:9" ht="33.75" customHeight="1" x14ac:dyDescent="0.3">
      <c r="A38" s="8"/>
      <c r="B38" s="8"/>
      <c r="C38" s="8"/>
      <c r="D38" s="8"/>
      <c r="E38" s="8"/>
      <c r="F38" s="8"/>
      <c r="G38" s="8"/>
      <c r="H38" s="8"/>
      <c r="I38" s="8"/>
    </row>
    <row r="39" spans="1:9" ht="33.75" customHeight="1" x14ac:dyDescent="0.3">
      <c r="A39" s="8"/>
      <c r="B39" s="8"/>
      <c r="C39" s="8"/>
      <c r="D39" s="8"/>
      <c r="E39" s="8"/>
      <c r="F39" s="8"/>
      <c r="G39" s="8"/>
      <c r="H39" s="8"/>
      <c r="I39" s="8"/>
    </row>
    <row r="40" spans="1:9" ht="33.75" customHeight="1" x14ac:dyDescent="0.3">
      <c r="A40" s="8"/>
      <c r="B40" s="8"/>
      <c r="C40" s="8"/>
      <c r="D40" s="8"/>
      <c r="E40" s="8"/>
      <c r="F40" s="8"/>
      <c r="G40" s="8"/>
      <c r="H40" s="8"/>
      <c r="I40" s="8"/>
    </row>
    <row r="41" spans="1:9" ht="33.75" customHeight="1" x14ac:dyDescent="0.3">
      <c r="A41" s="8"/>
      <c r="B41" s="8"/>
      <c r="C41" s="8"/>
      <c r="D41" s="8"/>
      <c r="E41" s="8"/>
      <c r="F41" s="8"/>
      <c r="G41" s="8"/>
      <c r="H41" s="8"/>
      <c r="I41" s="8"/>
    </row>
    <row r="42" spans="1:9" ht="33.75" customHeight="1" x14ac:dyDescent="0.3">
      <c r="A42" s="8"/>
      <c r="B42" s="8"/>
      <c r="C42" s="8"/>
      <c r="D42" s="8"/>
      <c r="E42" s="8"/>
      <c r="F42" s="8"/>
      <c r="G42" s="8"/>
      <c r="H42" s="8"/>
      <c r="I42" s="8"/>
    </row>
    <row r="43" spans="1:9" ht="33.75" customHeight="1" x14ac:dyDescent="0.3">
      <c r="A43" s="8"/>
      <c r="B43" s="8"/>
      <c r="C43" s="8"/>
      <c r="D43" s="8"/>
      <c r="E43" s="8"/>
      <c r="F43" s="8"/>
      <c r="G43" s="8"/>
      <c r="H43" s="8"/>
      <c r="I43" s="8"/>
    </row>
    <row r="44" spans="1:9" ht="33.75" customHeight="1" x14ac:dyDescent="0.3">
      <c r="A44" s="8"/>
      <c r="B44" s="8"/>
      <c r="C44" s="8"/>
      <c r="D44" s="8"/>
      <c r="E44" s="8"/>
      <c r="F44" s="8"/>
      <c r="G44" s="8"/>
      <c r="H44" s="8"/>
      <c r="I44" s="8"/>
    </row>
    <row r="45" spans="1:9" ht="33.75" customHeight="1" x14ac:dyDescent="0.3">
      <c r="A45" s="8"/>
      <c r="B45" s="8"/>
      <c r="C45" s="8"/>
      <c r="D45" s="8"/>
      <c r="E45" s="8"/>
      <c r="F45" s="8"/>
      <c r="G45" s="8"/>
      <c r="H45" s="8"/>
      <c r="I45" s="8"/>
    </row>
    <row r="46" spans="1:9" ht="33.75" customHeight="1" x14ac:dyDescent="0.3">
      <c r="A46" s="8"/>
      <c r="B46" s="8"/>
      <c r="C46" s="8"/>
      <c r="D46" s="8"/>
      <c r="E46" s="8"/>
      <c r="F46" s="8"/>
      <c r="G46" s="8"/>
      <c r="H46" s="8"/>
      <c r="I46" s="8"/>
    </row>
    <row r="47" spans="1:9" ht="33.75" customHeight="1" x14ac:dyDescent="0.3">
      <c r="A47" s="8"/>
      <c r="B47" s="8"/>
      <c r="C47" s="8"/>
      <c r="D47" s="8"/>
      <c r="E47" s="8"/>
      <c r="F47" s="8"/>
      <c r="G47" s="8"/>
      <c r="H47" s="8"/>
      <c r="I47" s="8"/>
    </row>
    <row r="48" spans="1:9" ht="33.75" customHeight="1" x14ac:dyDescent="0.3">
      <c r="A48" s="8"/>
      <c r="B48" s="8"/>
      <c r="C48" s="8"/>
      <c r="D48" s="8"/>
      <c r="E48" s="8"/>
      <c r="F48" s="8"/>
      <c r="G48" s="8"/>
      <c r="H48" s="8"/>
      <c r="I48" s="8"/>
    </row>
    <row r="49" spans="1:9" ht="33.75" customHeight="1" x14ac:dyDescent="0.3">
      <c r="A49" s="8"/>
      <c r="B49" s="8"/>
      <c r="C49" s="8"/>
      <c r="D49" s="8"/>
      <c r="E49" s="8"/>
      <c r="F49" s="8"/>
      <c r="G49" s="8"/>
      <c r="H49" s="8"/>
      <c r="I49" s="8"/>
    </row>
    <row r="50" spans="1:9" ht="33.75" customHeight="1" x14ac:dyDescent="0.3">
      <c r="A50" s="8"/>
      <c r="B50" s="8"/>
      <c r="C50" s="8"/>
      <c r="D50" s="8"/>
      <c r="E50" s="8"/>
      <c r="F50" s="8"/>
      <c r="G50" s="8"/>
      <c r="H50" s="8"/>
      <c r="I50" s="8"/>
    </row>
    <row r="51" spans="1:9" ht="33.75" customHeight="1" x14ac:dyDescent="0.3">
      <c r="A51" s="8"/>
      <c r="B51" s="8"/>
      <c r="C51" s="8"/>
      <c r="D51" s="8"/>
      <c r="E51" s="8"/>
      <c r="F51" s="8"/>
      <c r="G51" s="8"/>
      <c r="H51" s="8"/>
      <c r="I51" s="8"/>
    </row>
    <row r="52" spans="1:9" ht="33.75" customHeight="1" x14ac:dyDescent="0.3">
      <c r="A52" s="8"/>
      <c r="B52" s="8"/>
      <c r="C52" s="8"/>
      <c r="D52" s="8"/>
      <c r="E52" s="8"/>
      <c r="F52" s="8"/>
      <c r="G52" s="8"/>
      <c r="H52" s="8"/>
      <c r="I52" s="8"/>
    </row>
    <row r="53" spans="1:9" ht="33.75" customHeight="1" x14ac:dyDescent="0.3">
      <c r="A53" s="8"/>
      <c r="B53" s="8"/>
      <c r="C53" s="8"/>
      <c r="D53" s="8"/>
      <c r="E53" s="8"/>
      <c r="F53" s="8"/>
      <c r="G53" s="8"/>
      <c r="H53" s="8"/>
      <c r="I53" s="8"/>
    </row>
    <row r="54" spans="1:9" ht="33.75" customHeight="1" x14ac:dyDescent="0.3"/>
    <row r="55" spans="1:9" ht="33.75" customHeight="1" x14ac:dyDescent="0.3"/>
    <row r="56" spans="1:9" ht="33.75" customHeight="1" x14ac:dyDescent="0.3"/>
    <row r="57" spans="1:9" ht="33.75" customHeight="1" x14ac:dyDescent="0.3"/>
    <row r="58" spans="1:9" ht="33.75" customHeight="1" x14ac:dyDescent="0.3"/>
    <row r="59" spans="1:9" ht="33.75" customHeight="1" x14ac:dyDescent="0.3"/>
    <row r="60" spans="1:9" ht="33.75" customHeight="1" x14ac:dyDescent="0.3"/>
  </sheetData>
  <sheetProtection sheet="1" objects="1" scenarios="1" selectLockedCells="1"/>
  <mergeCells count="44">
    <mergeCell ref="G20:J20"/>
    <mergeCell ref="G7:J7"/>
    <mergeCell ref="A3:A7"/>
    <mergeCell ref="F3:I3"/>
    <mergeCell ref="F4:I4"/>
    <mergeCell ref="B4:E4"/>
    <mergeCell ref="B5:E5"/>
    <mergeCell ref="B6:E6"/>
    <mergeCell ref="B7:E7"/>
    <mergeCell ref="A20:E20"/>
    <mergeCell ref="G18:J18"/>
    <mergeCell ref="G14:J14"/>
    <mergeCell ref="G15:J15"/>
    <mergeCell ref="G16:J16"/>
    <mergeCell ref="G17:J17"/>
    <mergeCell ref="G19:J19"/>
    <mergeCell ref="A19:E19"/>
    <mergeCell ref="J1:J2"/>
    <mergeCell ref="A2:C2"/>
    <mergeCell ref="B3:E3"/>
    <mergeCell ref="J10:J11"/>
    <mergeCell ref="E9:I9"/>
    <mergeCell ref="A8:J8"/>
    <mergeCell ref="G5:J5"/>
    <mergeCell ref="G6:J6"/>
    <mergeCell ref="A9:A13"/>
    <mergeCell ref="B11:D12"/>
    <mergeCell ref="B9:D10"/>
    <mergeCell ref="G13:J13"/>
    <mergeCell ref="G12:J12"/>
    <mergeCell ref="E10:I11"/>
    <mergeCell ref="AI12:AI13"/>
    <mergeCell ref="AE11:AF11"/>
    <mergeCell ref="R12:S12"/>
    <mergeCell ref="K10:L10"/>
    <mergeCell ref="K11:L11"/>
    <mergeCell ref="O12:Q12"/>
    <mergeCell ref="AH12:AH13"/>
    <mergeCell ref="M12:N12"/>
    <mergeCell ref="T1:V1"/>
    <mergeCell ref="AD12:AD13"/>
    <mergeCell ref="AG12:AG13"/>
    <mergeCell ref="AC12:AC13"/>
    <mergeCell ref="T12:W12"/>
  </mergeCells>
  <phoneticPr fontId="13" type="noConversion"/>
  <conditionalFormatting sqref="AE13:AF18 M2:Q2 M14:S18">
    <cfRule type="cellIs" dxfId="453" priority="1" stopIfTrue="1" operator="equal">
      <formula>FALSE</formula>
    </cfRule>
  </conditionalFormatting>
  <conditionalFormatting sqref="F3:F6">
    <cfRule type="expression" dxfId="452" priority="2" stopIfTrue="1">
      <formula>NOT(MakroTest)</formula>
    </cfRule>
  </conditionalFormatting>
  <conditionalFormatting sqref="F19">
    <cfRule type="expression" dxfId="451" priority="3" stopIfTrue="1">
      <formula>WAZTZOK</formula>
    </cfRule>
    <cfRule type="expression" dxfId="450" priority="4" stopIfTrue="1">
      <formula>NOT(WAZOK)</formula>
    </cfRule>
  </conditionalFormatting>
  <conditionalFormatting sqref="J9:J11">
    <cfRule type="expression" dxfId="449" priority="5" stopIfTrue="1">
      <formula>Zeitmodell="Teilzeit"</formula>
    </cfRule>
  </conditionalFormatting>
  <conditionalFormatting sqref="E9:I11">
    <cfRule type="expression" dxfId="448" priority="6" stopIfTrue="1">
      <formula>NOT(KonfigOK)</formula>
    </cfRule>
  </conditionalFormatting>
  <conditionalFormatting sqref="R2:S2">
    <cfRule type="cellIs" dxfId="447" priority="7" stopIfTrue="1" operator="greaterThan">
      <formula>0</formula>
    </cfRule>
  </conditionalFormatting>
  <conditionalFormatting sqref="E14:F18">
    <cfRule type="expression" dxfId="446" priority="8" stopIfTrue="1">
      <formula>Zeitmodell="Teilzeit"</formula>
    </cfRule>
  </conditionalFormatting>
  <conditionalFormatting sqref="B9 B13:D13 B11">
    <cfRule type="expression" dxfId="445" priority="9" stopIfTrue="1">
      <formula>WAZTZOK</formula>
    </cfRule>
    <cfRule type="expression" dxfId="444" priority="10" stopIfTrue="1">
      <formula>NOT(WAZOK)</formula>
    </cfRule>
  </conditionalFormatting>
  <conditionalFormatting sqref="F7">
    <cfRule type="expression" dxfId="443" priority="11" stopIfTrue="1">
      <formula>AND(Übertrag&gt;0,MakroTest)</formula>
    </cfRule>
    <cfRule type="expression" dxfId="442" priority="12" stopIfTrue="1">
      <formula>NOT(MakroTest)</formula>
    </cfRule>
  </conditionalFormatting>
  <conditionalFormatting sqref="F20">
    <cfRule type="cellIs" dxfId="441" priority="13" stopIfTrue="1" operator="greaterThan">
      <formula>0</formula>
    </cfRule>
  </conditionalFormatting>
  <conditionalFormatting sqref="B14:D18">
    <cfRule type="expression" dxfId="440" priority="14" stopIfTrue="1">
      <formula>AND(WAZTZOK,TEin=0,MakroTest)</formula>
    </cfRule>
    <cfRule type="expression" dxfId="439" priority="15" stopIfTrue="1">
      <formula>AND(WAZVZOK,TEin=0,MakroTest)</formula>
    </cfRule>
    <cfRule type="expression" dxfId="438" priority="16" stopIfTrue="1">
      <formula>AND(NOT(WAZOK),TEin=0,MakroTest)</formula>
    </cfRule>
  </conditionalFormatting>
  <dataValidations xWindow="637" yWindow="176" count="10">
    <dataValidation type="time" allowBlank="1" showErrorMessage="1" errorTitle="Fehler bei Mittagspause" error="Bitte geben Sie hier die Zeit der verlängerten Mittagspause in der Form eines Zeitwertes ein (z.B. 00:00)" promptTitle="Beginnzeit für Mo" prompt="Bitte geben Sie hier die Tagesarbeits-Beginnzeit für Montag in der Form eines Zeitwertes ein (z.B. 08:00)" sqref="F19" xr:uid="{00000000-0002-0000-0000-000000000000}">
      <formula1>0</formula1>
      <formula2>$H19</formula2>
    </dataValidation>
    <dataValidation allowBlank="1" promptTitle="Namenseingabe" prompt="Bitte geben Sie hier Ihren Vornamen und Nachnamen ein" sqref="F3:F5" xr:uid="{00000000-0002-0000-0000-000001000000}"/>
    <dataValidation type="custom" operator="equal" allowBlank="1" showErrorMessage="1" errorTitle="Fehler in Jahreseingabe" error="1) Bitte geben Sie ein gültiges Jahr in Form einer 4-stelligen Zahl ein (z.B. 2010)_x000a_2) Jahreszahl muß zwischen 2010 und max. 8000 liegen" promptTitle="Jahreseingabe" prompt="Bitte geben Sie ein gültiges Jahr in Form einer 4-stelligen Zahl ein (z.B. 2005)" sqref="F6" xr:uid="{00000000-0002-0000-0000-000002000000}">
      <formula1>$K$6</formula1>
    </dataValidation>
    <dataValidation type="custom" allowBlank="1" showInputMessage="1" showErrorMessage="1" errorTitle="Fehler: Übertrag des Vorjahres" error="1) Übertrag in Form einer Dezimalzahl eingeben_x000a_2) Übertrag darf nicht kleiner als -8 Std. sein_x000a_3) Übertrag darf nicht grösser als 24 Std sein" sqref="F7" xr:uid="{00000000-0002-0000-0000-000003000000}">
      <formula1>$K$7</formula1>
    </dataValidation>
    <dataValidation allowBlank="1" showErrorMessage="1" errorTitle="Fehler bei Beginnzeit" error="Bitte geben Sie hier die Tagesarbeits-Beginnzeit für diesen Tag in der Form eines Zeitwertes ein (z.B. 08:00), der kleiner als der Tagesarbeitsendzeitwert sein muss" promptTitle="Beginnzeit für Mo" prompt="Bitte geben Sie hier die Tagesarbeits-Beginnzeit für Montag in der Form eines Zeitwertes ein (z.B. 08:00)" sqref="G14" xr:uid="{00000000-0002-0000-0000-000004000000}"/>
    <dataValidation operator="equal" allowBlank="1" showErrorMessage="1" errorTitle="Fehler in Jahreseingabe" error="Bitte geben Sie ein gültiges Jahr in Form einer 4-stelligen Zahl ein (z.B. 2005)" promptTitle="Jahreseingabe" prompt="Bitte geben Sie ein gültiges Jahr in Form einer 4-stelligen Zahl ein (z.B. 2005)" sqref="G6" xr:uid="{00000000-0002-0000-0000-000005000000}"/>
    <dataValidation allowBlank="1" showInputMessage="1" showErrorMessage="1" errorTitle="Fehler: Übertrag des Vorjahres" error="1) Übertrag in Form einer Dezimalzahl eingeben_x000a_2) Übertrag darf nicht kleiner als -8 Std. sein_x000a_3) Übertrag darf nicht grösser als 24 Std sein" sqref="G7" xr:uid="{00000000-0002-0000-0000-000006000000}"/>
    <dataValidation type="custom" allowBlank="1" showInputMessage="1" showErrorMessage="1" errorTitle="Fehler: Dienstplan-Von" error="1) Zeiteingabe in Form von [hh:mm] und nur in 30min-Schritten eingeben_x000a_2) Zeitwert muß innerhalb 00:00 bis 23:30 liegen_x000a_" sqref="B14:B18" xr:uid="{00000000-0002-0000-0000-000007000000}">
      <formula1>$O14</formula1>
    </dataValidation>
    <dataValidation type="custom" allowBlank="1" showInputMessage="1" showErrorMessage="1" errorTitle="Fehler: Mittagspause" error="1) Zeiteingabe in Form von [hh:mm] und nur in 15min-Schritten eingeben_x000a_2) Zeitwert muß innerhalb 00:00 bis 23:45 liegen_x000a_" sqref="C14:C18" xr:uid="{00000000-0002-0000-0000-000008000000}">
      <formula1>$P14</formula1>
    </dataValidation>
    <dataValidation type="custom" allowBlank="1" showInputMessage="1" showErrorMessage="1" errorTitle="Fehler: Dienstplan-Von" error="1) Zeiteingabe in Form von [hh:mm] und nur in 30min-Schritten eingeben_x000a_2) Zeitwert muß innerhalb 00:00 bis 23:30 liegen_x000a_" sqref="D14:D18" xr:uid="{00000000-0002-0000-0000-000009000000}">
      <formula1>$Q14</formula1>
    </dataValidation>
  </dataValidations>
  <printOptions horizontalCentered="1"/>
  <pageMargins left="0.22" right="0.22" top="0.15748031496062992" bottom="0.15748031496062992" header="0.15748031496062992" footer="0.15748031496062992"/>
  <pageSetup paperSize="9" scale="46" orientation="portrait" r:id="rId1"/>
  <headerFooter alignWithMargins="0"/>
  <ignoredErrors>
    <ignoredError sqref="H14:J14"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3334" r:id="rId4" name="BU_Zeitmodell">
              <controlPr defaultSize="0" print="0" autoFill="0" autoPict="0" macro="[0]!Tabelle1.Zeitmodell_Click">
                <anchor moveWithCells="1" sizeWithCells="1">
                  <from>
                    <xdr:col>9</xdr:col>
                    <xdr:colOff>63500</xdr:colOff>
                    <xdr:row>9</xdr:row>
                    <xdr:rowOff>63500</xdr:rowOff>
                  </from>
                  <to>
                    <xdr:col>9</xdr:col>
                    <xdr:colOff>1676400</xdr:colOff>
                    <xdr:row>10</xdr:row>
                    <xdr:rowOff>234950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8C9FE-DC87-427A-BD78-FF0FD8B632F7}">
  <sheetPr codeName="Tabelle39"/>
  <dimension ref="A1:BC72"/>
  <sheetViews>
    <sheetView zoomScaleNormal="100" zoomScaleSheetLayoutView="100" workbookViewId="0">
      <pane ySplit="7" topLeftCell="A8" activePane="bottomLeft" state="frozen"/>
      <selection activeCell="L61" sqref="L61"/>
      <selection pane="bottomLeft" activeCell="H8" sqref="H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9" width="6.7265625" style="2" customWidth="1"/>
    <col min="10" max="10" width="8.54296875" style="2" customWidth="1"/>
    <col min="11" max="11" width="11.1796875" style="2" customWidth="1"/>
    <col min="12" max="13" width="6.7265625" style="2" customWidth="1"/>
    <col min="14" max="14" width="8.1796875" style="2" customWidth="1"/>
    <col min="15" max="15" width="8" style="2" customWidth="1"/>
    <col min="16" max="16" width="28.54296875" style="3" customWidth="1"/>
    <col min="17" max="17" width="12.81640625" style="112" hidden="1" customWidth="1"/>
    <col min="18" max="18" width="19.81640625" style="112" hidden="1" customWidth="1"/>
    <col min="19" max="19" width="17.1796875" style="112" hidden="1" customWidth="1"/>
    <col min="20" max="21" width="8.7265625" style="23" hidden="1" customWidth="1"/>
    <col min="22" max="22" width="7.7265625" style="100" hidden="1" customWidth="1"/>
    <col min="23" max="24" width="12.54296875" style="27" hidden="1" customWidth="1"/>
    <col min="25" max="27" width="12" style="26" hidden="1" customWidth="1"/>
    <col min="28" max="32" width="6" style="27" hidden="1" customWidth="1"/>
    <col min="33" max="33" width="12.1796875" style="26" hidden="1" customWidth="1"/>
    <col min="34" max="35" width="12.1796875" style="105" hidden="1" customWidth="1"/>
    <col min="36" max="36" width="12.1796875" style="104" hidden="1" customWidth="1"/>
    <col min="37" max="37" width="12.54296875" style="26" hidden="1" customWidth="1"/>
    <col min="38" max="46" width="12.1796875" style="104" hidden="1" customWidth="1"/>
    <col min="47" max="47" width="13" style="342" customWidth="1"/>
    <col min="48" max="52" width="11.453125" style="342"/>
    <col min="53" max="55" width="11.453125" style="343"/>
    <col min="56" max="16384" width="11.453125" style="351"/>
  </cols>
  <sheetData>
    <row r="1" spans="1:55" s="3" customFormat="1" ht="33" customHeight="1" thickTop="1" thickBot="1" x14ac:dyDescent="0.3">
      <c r="A1" s="291" t="str">
        <f>Konfig!$A$1</f>
        <v xml:space="preserve"> BOKU-Zeiterfassung für Wissenschaftliches Personal</v>
      </c>
      <c r="B1" s="292"/>
      <c r="C1" s="292"/>
      <c r="D1" s="292"/>
      <c r="E1" s="292"/>
      <c r="F1" s="292"/>
      <c r="G1" s="292"/>
      <c r="H1" s="292"/>
      <c r="I1" s="292"/>
      <c r="J1" s="292"/>
      <c r="K1" s="292"/>
      <c r="L1" s="292"/>
      <c r="M1" s="292"/>
      <c r="N1" s="292"/>
      <c r="O1" s="293"/>
      <c r="P1" s="517"/>
      <c r="Q1" s="156" t="s">
        <v>61</v>
      </c>
      <c r="R1" s="190" t="s">
        <v>149</v>
      </c>
      <c r="S1" s="209" t="s">
        <v>156</v>
      </c>
      <c r="T1" s="28"/>
      <c r="U1" s="28"/>
      <c r="V1" s="94"/>
      <c r="W1" s="13"/>
      <c r="X1" s="13"/>
      <c r="Y1" s="101"/>
      <c r="Z1" s="102"/>
      <c r="AA1" s="102"/>
      <c r="AB1" s="25"/>
      <c r="AC1" s="25"/>
      <c r="AD1" s="25"/>
      <c r="AE1" s="25"/>
      <c r="AF1" s="25"/>
      <c r="AG1" s="101"/>
      <c r="AH1" s="104"/>
      <c r="AI1" s="104"/>
      <c r="AJ1" s="104"/>
      <c r="AK1" s="101"/>
      <c r="AL1" s="104"/>
      <c r="AM1" s="104"/>
      <c r="AN1" s="104"/>
      <c r="AO1" s="104"/>
      <c r="AP1" s="104"/>
      <c r="AQ1" s="104"/>
      <c r="AR1" s="104"/>
      <c r="AS1" s="104"/>
      <c r="AT1" s="104"/>
      <c r="AU1" s="342"/>
      <c r="AV1" s="342"/>
      <c r="AW1" s="342"/>
      <c r="AX1" s="342"/>
      <c r="AY1" s="342"/>
      <c r="AZ1" s="342"/>
      <c r="BA1" s="342"/>
      <c r="BB1" s="342"/>
      <c r="BC1" s="342"/>
    </row>
    <row r="2" spans="1:55" s="344" customFormat="1" ht="21" customHeight="1" thickTop="1" x14ac:dyDescent="0.3">
      <c r="A2" s="294" t="str">
        <f>" Org.-Einh. : "&amp;OrgEinheit</f>
        <v xml:space="preserve"> Org.-Einh. : xxxxx</v>
      </c>
      <c r="B2" s="295"/>
      <c r="C2" s="295"/>
      <c r="D2" s="295"/>
      <c r="E2" s="295"/>
      <c r="F2" s="520" t="s">
        <v>60</v>
      </c>
      <c r="G2" s="520"/>
      <c r="H2" s="520"/>
      <c r="I2" s="520"/>
      <c r="J2" s="317" t="str">
        <f>" "&amp;Zeitmodell</f>
        <v xml:space="preserve"> Vollzeit</v>
      </c>
      <c r="K2" s="296"/>
      <c r="L2" s="296"/>
      <c r="M2" s="296"/>
      <c r="N2" s="296"/>
      <c r="O2" s="297"/>
      <c r="P2" s="518"/>
      <c r="Q2" s="155">
        <f ca="1">IF(ISNA($Q$4),1,$Q$4)</f>
        <v>9</v>
      </c>
      <c r="R2" s="219">
        <v>0</v>
      </c>
      <c r="S2" s="210">
        <f>SUM($AT8:$AT38)</f>
        <v>0</v>
      </c>
      <c r="T2"/>
      <c r="U2" s="28"/>
      <c r="V2" s="95"/>
      <c r="W2" s="15"/>
      <c r="X2" s="15"/>
      <c r="Y2" s="103"/>
      <c r="Z2" s="26"/>
      <c r="AA2" s="26"/>
      <c r="AB2" s="26"/>
      <c r="AC2" s="26"/>
      <c r="AD2" s="26"/>
      <c r="AE2" s="26"/>
      <c r="AF2" s="26"/>
      <c r="AG2" s="103"/>
      <c r="AH2" s="105"/>
      <c r="AI2" s="105"/>
      <c r="AJ2" s="104"/>
      <c r="AK2" s="103"/>
      <c r="AL2" s="104"/>
      <c r="AM2" s="104"/>
      <c r="AN2" s="104"/>
      <c r="AO2" s="104"/>
      <c r="AP2" s="104"/>
      <c r="AQ2" s="104"/>
      <c r="AR2" s="104"/>
      <c r="AS2" s="104"/>
      <c r="AT2" s="104"/>
      <c r="AU2" s="342"/>
      <c r="AV2" s="342"/>
      <c r="AW2" s="342"/>
      <c r="AX2" s="342"/>
      <c r="AY2" s="342"/>
      <c r="AZ2" s="342"/>
      <c r="BA2" s="343"/>
      <c r="BB2" s="343"/>
      <c r="BC2" s="343"/>
    </row>
    <row r="3" spans="1:55" s="344" customFormat="1" ht="22.5" customHeight="1" thickBot="1" x14ac:dyDescent="0.35">
      <c r="A3" s="298" t="str">
        <f xml:space="preserve"> " Mitarbeiter: "&amp;Name</f>
        <v xml:space="preserve"> Mitarbeiter: Vorname Nachname</v>
      </c>
      <c r="B3" s="299"/>
      <c r="C3" s="299"/>
      <c r="D3" s="299"/>
      <c r="E3" s="299"/>
      <c r="F3" s="521" t="s">
        <v>104</v>
      </c>
      <c r="G3" s="521"/>
      <c r="H3" s="521"/>
      <c r="I3" s="521"/>
      <c r="J3" s="300" t="str">
        <f>" "&amp;Vorgesetzter</f>
        <v xml:space="preserve"> Vorname Nachname</v>
      </c>
      <c r="K3" s="300"/>
      <c r="L3" s="300"/>
      <c r="M3" s="300"/>
      <c r="N3" s="300"/>
      <c r="O3" s="301"/>
      <c r="P3" s="519"/>
      <c r="Q3" s="160" t="str" cm="1">
        <f t="array" aca="1" ref="Q3" ca="1">RIGHT(CELL("filename",A1),LEN(CELL("filename",A1))-SEARCH("]",CELL("filename",A1),1))</f>
        <v>September</v>
      </c>
      <c r="R3" s="390"/>
      <c r="S3" s="218" cm="1">
        <f t="array" aca="1" ref="S3" ca="1">IF($Q$2=1,$S$2,$S$2+INDIRECT($S$5))</f>
        <v>0</v>
      </c>
      <c r="T3" s="28"/>
      <c r="U3" s="28"/>
      <c r="V3" s="95"/>
      <c r="W3" s="15"/>
      <c r="X3" s="15"/>
      <c r="Y3" s="103"/>
      <c r="Z3" s="26"/>
      <c r="AA3" s="26"/>
      <c r="AB3" s="26"/>
      <c r="AC3" s="26"/>
      <c r="AD3" s="26"/>
      <c r="AE3" s="26"/>
      <c r="AF3" s="26"/>
      <c r="AG3" s="103"/>
      <c r="AH3" s="105"/>
      <c r="AI3" s="105"/>
      <c r="AJ3" s="104"/>
      <c r="AK3" s="103"/>
      <c r="AL3" s="104"/>
      <c r="AM3" s="104"/>
      <c r="AN3" s="104"/>
      <c r="AO3" s="104"/>
      <c r="AP3" s="104"/>
      <c r="AQ3" s="104"/>
      <c r="AR3" s="104"/>
      <c r="AS3" s="104"/>
      <c r="AT3" s="104"/>
      <c r="AU3" s="342"/>
      <c r="AV3" s="342"/>
      <c r="AW3" s="342"/>
      <c r="AX3" s="342"/>
      <c r="AY3" s="342"/>
      <c r="AZ3" s="342"/>
      <c r="BA3" s="343"/>
      <c r="BB3" s="343"/>
      <c r="BC3" s="343"/>
    </row>
    <row r="4" spans="1:55" s="346" customFormat="1" ht="32.25" customHeight="1" thickTop="1" thickBot="1" x14ac:dyDescent="0.4">
      <c r="A4" s="522" t="str">
        <f ca="1" xml:space="preserve"> " Monat: "&amp;$Q$3&amp;" "&amp;Jahr</f>
        <v xml:space="preserve"> Monat: September 2026</v>
      </c>
      <c r="B4" s="523"/>
      <c r="C4" s="523"/>
      <c r="D4" s="524"/>
      <c r="E4" s="525" t="s">
        <v>113</v>
      </c>
      <c r="F4" s="526"/>
      <c r="G4" s="527"/>
      <c r="H4" s="525" t="s">
        <v>114</v>
      </c>
      <c r="I4" s="526"/>
      <c r="J4" s="527"/>
      <c r="K4" s="302" t="s">
        <v>118</v>
      </c>
      <c r="L4" s="528" t="s">
        <v>230</v>
      </c>
      <c r="M4" s="529"/>
      <c r="N4" s="529"/>
      <c r="O4" s="529"/>
      <c r="P4" s="530"/>
      <c r="Q4" s="162">
        <f ca="1">IF(ISNA(VLOOKUP($Q$3,MTab,2,FALSE)),1,VLOOKUP($Q$3,MTab,2,FALSE))</f>
        <v>9</v>
      </c>
      <c r="R4" s="135"/>
      <c r="S4" s="220" t="s">
        <v>160</v>
      </c>
      <c r="T4" s="135"/>
      <c r="U4" s="135"/>
      <c r="V4" s="135"/>
      <c r="W4" s="135"/>
      <c r="X4" s="135"/>
      <c r="Y4" s="135"/>
      <c r="Z4" s="135"/>
      <c r="AA4" s="135"/>
      <c r="AB4" s="135"/>
      <c r="AC4" s="135"/>
      <c r="AD4" s="135"/>
      <c r="AE4" s="135"/>
      <c r="AF4" s="135"/>
      <c r="AG4" s="135"/>
      <c r="AH4" s="136"/>
      <c r="AI4" s="136"/>
      <c r="AJ4" s="137"/>
      <c r="AK4" s="135"/>
      <c r="AL4" s="137"/>
      <c r="AM4" s="137"/>
      <c r="AN4" s="137"/>
      <c r="AO4" s="137"/>
      <c r="AP4" s="137"/>
      <c r="AQ4" s="137"/>
      <c r="AR4" s="137"/>
      <c r="AS4" s="137"/>
      <c r="AT4" s="137"/>
      <c r="AU4" s="345"/>
      <c r="AV4" s="342"/>
      <c r="AW4" s="342"/>
      <c r="AX4" s="342"/>
      <c r="AY4" s="342"/>
      <c r="AZ4" s="342"/>
      <c r="BA4" s="343"/>
      <c r="BB4" s="343"/>
      <c r="BC4" s="343"/>
    </row>
    <row r="5" spans="1:55" s="346" customFormat="1" ht="23.25" customHeight="1" thickTop="1" thickBot="1" x14ac:dyDescent="0.4">
      <c r="A5" s="534" t="s">
        <v>50</v>
      </c>
      <c r="B5" s="537" t="s">
        <v>107</v>
      </c>
      <c r="C5" s="540" t="s">
        <v>88</v>
      </c>
      <c r="D5" s="541"/>
      <c r="E5" s="545" t="str">
        <f>"Wochen-AZ"&amp;" "&amp;TEXT(WAZ,"[hh]:mm")</f>
        <v>Wochen-AZ 40:00</v>
      </c>
      <c r="F5" s="546"/>
      <c r="G5" s="547"/>
      <c r="H5" s="548" t="s">
        <v>115</v>
      </c>
      <c r="I5" s="549"/>
      <c r="J5" s="550"/>
      <c r="K5" s="303" cm="1">
        <f t="array" aca="1" ref="K5" ca="1">IF(ISNA($Q$5),Übertrag,INDIRECT($Q$5))</f>
        <v>0</v>
      </c>
      <c r="L5" s="528"/>
      <c r="M5" s="529"/>
      <c r="N5" s="529"/>
      <c r="O5" s="529"/>
      <c r="P5" s="530"/>
      <c r="Q5" s="161" t="str">
        <f ca="1">IF(ISNA(VLOOKUP($Q$3,MTab,3,FALSE)),"Übertrag",VLOOKUP($Q$3,MTab,3,FALSE))</f>
        <v>August!$J$42</v>
      </c>
      <c r="R5" s="135"/>
      <c r="S5" s="161" t="str">
        <f ca="1">IF(ISNA(VLOOKUP($Q$3,MTab,4,FALSE)),$Q$3&amp;"!$R$2",VLOOKUP($Q$3,MTab,4,FALSE))</f>
        <v>August!$S$3</v>
      </c>
      <c r="T5" s="135"/>
      <c r="U5" s="135"/>
      <c r="V5" s="135"/>
      <c r="W5" s="135"/>
      <c r="X5" s="135"/>
      <c r="Y5" s="135"/>
      <c r="Z5" s="135"/>
      <c r="AA5" s="135"/>
      <c r="AB5" s="167"/>
      <c r="AC5" s="167"/>
      <c r="AD5" s="167"/>
      <c r="AE5" s="167"/>
      <c r="AF5" s="167"/>
      <c r="AG5" s="135"/>
      <c r="AH5" s="136"/>
      <c r="AI5" s="136"/>
      <c r="AJ5" s="137"/>
      <c r="AK5" s="135"/>
      <c r="AL5" s="137"/>
      <c r="AM5" s="137"/>
      <c r="AN5" s="137"/>
      <c r="AO5" s="137"/>
      <c r="AP5" s="137"/>
      <c r="AQ5" s="137"/>
      <c r="AR5" s="137"/>
      <c r="AS5" s="137"/>
      <c r="AT5" s="137"/>
      <c r="AU5" s="345"/>
      <c r="AV5" s="342"/>
      <c r="AW5" s="342"/>
      <c r="AX5" s="342"/>
      <c r="AY5" s="342"/>
      <c r="AZ5" s="342"/>
      <c r="BA5" s="343"/>
      <c r="BB5" s="343"/>
      <c r="BC5" s="343"/>
    </row>
    <row r="6" spans="1:55" s="346" customFormat="1" ht="24" customHeight="1" thickTop="1" x14ac:dyDescent="0.35">
      <c r="A6" s="535"/>
      <c r="B6" s="538"/>
      <c r="C6" s="551" t="s">
        <v>117</v>
      </c>
      <c r="D6" s="553" t="s">
        <v>229</v>
      </c>
      <c r="E6" s="304" t="s">
        <v>116</v>
      </c>
      <c r="F6" s="555" t="s">
        <v>0</v>
      </c>
      <c r="G6" s="557" t="s">
        <v>222</v>
      </c>
      <c r="H6" s="559" t="s">
        <v>1</v>
      </c>
      <c r="I6" s="561" t="s">
        <v>2</v>
      </c>
      <c r="J6" s="305" t="s">
        <v>3</v>
      </c>
      <c r="K6" s="306" t="s">
        <v>111</v>
      </c>
      <c r="L6" s="528"/>
      <c r="M6" s="529"/>
      <c r="N6" s="529"/>
      <c r="O6" s="529"/>
      <c r="P6" s="530"/>
      <c r="Q6" s="120" t="s">
        <v>13</v>
      </c>
      <c r="R6" s="121"/>
      <c r="S6" s="121"/>
      <c r="T6" s="121"/>
      <c r="U6" s="121"/>
      <c r="V6" s="121"/>
      <c r="W6" s="121"/>
      <c r="X6" s="166" t="s">
        <v>142</v>
      </c>
      <c r="Y6" s="121"/>
      <c r="Z6" s="121"/>
      <c r="AA6" s="121"/>
      <c r="AB6" s="563" t="s">
        <v>89</v>
      </c>
      <c r="AC6" s="564"/>
      <c r="AD6" s="564"/>
      <c r="AE6" s="564"/>
      <c r="AF6" s="565"/>
      <c r="AG6" s="121" t="s">
        <v>69</v>
      </c>
      <c r="AH6" s="60"/>
      <c r="AI6" s="60"/>
      <c r="AJ6" s="106"/>
      <c r="AK6" s="121"/>
      <c r="AL6" s="106"/>
      <c r="AM6" s="106"/>
      <c r="AN6" s="106"/>
      <c r="AO6" s="106"/>
      <c r="AP6" s="106"/>
      <c r="AQ6" s="106"/>
      <c r="AR6" s="106"/>
      <c r="AS6" s="106"/>
      <c r="AT6" s="138"/>
      <c r="AU6" s="345"/>
      <c r="AV6" s="342"/>
      <c r="AW6" s="342"/>
      <c r="AX6" s="342"/>
      <c r="AY6" s="342"/>
      <c r="AZ6" s="342"/>
      <c r="BA6" s="343"/>
      <c r="BB6" s="343"/>
      <c r="BC6" s="343"/>
    </row>
    <row r="7" spans="1:55" s="349" customFormat="1" ht="27.75" customHeight="1" x14ac:dyDescent="0.35">
      <c r="A7" s="536"/>
      <c r="B7" s="539"/>
      <c r="C7" s="552"/>
      <c r="D7" s="554"/>
      <c r="E7" s="307" t="s">
        <v>108</v>
      </c>
      <c r="F7" s="556"/>
      <c r="G7" s="558"/>
      <c r="H7" s="560"/>
      <c r="I7" s="562"/>
      <c r="J7" s="308" t="s">
        <v>4</v>
      </c>
      <c r="K7" s="309" t="s">
        <v>112</v>
      </c>
      <c r="L7" s="531"/>
      <c r="M7" s="532"/>
      <c r="N7" s="532"/>
      <c r="O7" s="532"/>
      <c r="P7" s="533"/>
      <c r="Q7" s="107" t="s">
        <v>24</v>
      </c>
      <c r="R7" s="107" t="s">
        <v>91</v>
      </c>
      <c r="S7" s="107" t="s">
        <v>92</v>
      </c>
      <c r="T7" s="91" t="s">
        <v>57</v>
      </c>
      <c r="U7" s="90" t="s">
        <v>87</v>
      </c>
      <c r="V7" s="92" t="s">
        <v>65</v>
      </c>
      <c r="W7" s="93" t="s">
        <v>64</v>
      </c>
      <c r="X7" s="163" cm="1">
        <f t="array" aca="1" ref="X7" ca="1">IF(ISNA($Q$5),Übertrag,INDIRECT($Q$5))</f>
        <v>0</v>
      </c>
      <c r="Y7" s="64" t="s">
        <v>66</v>
      </c>
      <c r="Z7" s="64" t="s">
        <v>67</v>
      </c>
      <c r="AA7" s="64" t="s">
        <v>68</v>
      </c>
      <c r="AB7" s="80"/>
      <c r="AC7" s="84">
        <f>I_GAZNAZVon</f>
        <v>2</v>
      </c>
      <c r="AD7" s="87">
        <v>3</v>
      </c>
      <c r="AE7" s="84">
        <f>I_GAZNAZBis</f>
        <v>4</v>
      </c>
      <c r="AF7" s="81"/>
      <c r="AG7" s="119" t="s">
        <v>63</v>
      </c>
      <c r="AH7" s="122" t="s">
        <v>90</v>
      </c>
      <c r="AI7" s="122" t="s">
        <v>143</v>
      </c>
      <c r="AJ7" s="117" t="s">
        <v>94</v>
      </c>
      <c r="AK7" s="118" t="s">
        <v>93</v>
      </c>
      <c r="AL7" s="117" t="s">
        <v>97</v>
      </c>
      <c r="AM7" s="117" t="s">
        <v>98</v>
      </c>
      <c r="AN7" s="117" t="s">
        <v>99</v>
      </c>
      <c r="AO7" s="117" t="s">
        <v>100</v>
      </c>
      <c r="AP7" s="117" t="s">
        <v>109</v>
      </c>
      <c r="AQ7" s="117" t="s">
        <v>95</v>
      </c>
      <c r="AR7" s="117" t="s">
        <v>110</v>
      </c>
      <c r="AS7" s="117" t="s">
        <v>96</v>
      </c>
      <c r="AT7" s="139" t="s">
        <v>161</v>
      </c>
      <c r="AU7" s="347"/>
      <c r="AV7" s="348"/>
      <c r="AW7" s="342"/>
      <c r="AX7" s="342"/>
      <c r="AY7" s="342"/>
      <c r="AZ7" s="342"/>
      <c r="BA7" s="343"/>
      <c r="BB7" s="343"/>
      <c r="BC7" s="343"/>
    </row>
    <row r="8" spans="1:55" s="346" customFormat="1" ht="28.5" customHeight="1" x14ac:dyDescent="0.35">
      <c r="A8" s="397">
        <f t="shared" ref="A8:A38" ca="1" si="0">IF($R8,$Q8,"")</f>
        <v>46266</v>
      </c>
      <c r="B8" s="77" t="str">
        <f t="shared" ref="B8:B38" ca="1" si="1">IF($R8,VLOOKUP(WEEKDAY($Q8,2),WOTA,2,FALSE),"")</f>
        <v>Di</v>
      </c>
      <c r="C8" s="76" t="str">
        <f t="shared" ref="C8:C38" ca="1" si="2">IF($R8," "&amp;IF($S8="",VLOOKUP($Q8,FListe,3,FALSE),$S8),"")</f>
        <v xml:space="preserve"> </v>
      </c>
      <c r="D8" s="171"/>
      <c r="E8" s="126" t="str">
        <f ca="1">IF(AND($R8,$T8&lt;&gt;"F"),IF($AC8=$AE8,"keine NAZ",TEXT($AC8,"hh:mm")&amp;"-"&amp;TEXT($AC8+$F8+$G8,"hh:mm")),"")</f>
        <v>08:00-16:00</v>
      </c>
      <c r="F8" s="386">
        <f t="shared" ref="F8:F38" ca="1" si="3">IF($R8,IF($T8="F",0,VLOOKUP($B8,GAZ,I_GAZNAZMP,FALSE)),"")</f>
        <v>0.33333333333333331</v>
      </c>
      <c r="G8" s="125">
        <f ca="1">IF($R8,IF((I8-H8)*24&gt;6,$AD8,IF(F8*24&gt;6,$AD8,0)),"")</f>
        <v>0</v>
      </c>
      <c r="H8" s="127"/>
      <c r="I8" s="59"/>
      <c r="J8" s="141" t="str">
        <f t="shared" ref="J8:J38" ca="1" si="4">IF(AND($R8,$AK8,NOT($Y8)),ROUND(($V8-$F8-$G8)*24,2),IF($D8="Z",$F8*-24,""))</f>
        <v/>
      </c>
      <c r="K8" s="388">
        <f t="shared" ref="K8:K38" ca="1" si="5">$X8</f>
        <v>0</v>
      </c>
      <c r="L8" s="542"/>
      <c r="M8" s="543"/>
      <c r="N8" s="543"/>
      <c r="O8" s="543"/>
      <c r="P8" s="544"/>
      <c r="Q8" s="108">
        <f ca="1">DATE(Jahr,$Q2,1)</f>
        <v>46266</v>
      </c>
      <c r="R8" s="115" t="b">
        <f t="shared" ref="R8:R38" ca="1" si="6">$Q$2=MONTH($Q8)</f>
        <v>1</v>
      </c>
      <c r="S8" s="109" t="str">
        <f t="shared" ref="S8:S38" si="7">IF(OR($D8="U",$D8="Z",$D8="ZK",$D8="K"),VLOOKUP($D8,UZK,2,FALSE),"")</f>
        <v/>
      </c>
      <c r="T8" s="61" t="str">
        <f t="shared" ref="T8:T38" ca="1" si="8">IF($R8,VLOOKUP($Q8,FListe,4,FALSE),"")</f>
        <v>A</v>
      </c>
      <c r="U8" s="61" t="str">
        <f t="shared" ref="U8:U38" ca="1" si="9">IF($R8,VLOOKUP($Q8,FListe,5,FALSE),"")</f>
        <v>A</v>
      </c>
      <c r="V8" s="96">
        <f>$I8-$H8</f>
        <v>0</v>
      </c>
      <c r="W8" s="57">
        <f ca="1">IF($R8,ROUND($V8-$F8-$AD8,15),"")</f>
        <v>-0.33333333333333298</v>
      </c>
      <c r="X8" s="164">
        <f t="shared" ref="X8:X38" ca="1" si="10">IF($J8&lt;&gt;"",$X7+$J8,$X7)</f>
        <v>0</v>
      </c>
      <c r="Y8" s="115" t="b">
        <f t="shared" ref="Y8:Y38" ca="1" si="11">($W8=0)</f>
        <v>0</v>
      </c>
      <c r="Z8" s="115" t="b">
        <f t="shared" ref="Z8:Z38" ca="1" si="12">($W8&gt;0)</f>
        <v>0</v>
      </c>
      <c r="AA8" s="115" t="b">
        <f t="shared" ref="AA8:AA38" ca="1" si="13">($W8&lt;0)</f>
        <v>1</v>
      </c>
      <c r="AB8" s="78">
        <f t="shared" ref="AB8:AB38" ca="1" si="14">IF($U8="F","",TIME(0,0,0))</f>
        <v>0</v>
      </c>
      <c r="AC8" s="85">
        <f t="shared" ref="AC8:AC38" ca="1" si="15">IF($U8="F","",IF(ISNA(VLOOKUP($B8,GAZ,AC$7,FALSE)),0,VLOOKUP($B8,GAZ,AC$7,FALSE)))</f>
        <v>0.33333333333333331</v>
      </c>
      <c r="AD8" s="88">
        <f t="shared" ref="AD8:AD38" ca="1" si="16">IF(OR($U8="F",$S8&lt;&gt;"",ISNA(VLOOKUP($B8,GAZ,AD$7,FALSE))),0,IF(NOT($AK8),VLOOKUP($B8,GAZ,11,FALSE),IF(($I8-$H8)*24&gt;6,VLOOKUP($B8,GAZ,3,FALSE),0)))</f>
        <v>0</v>
      </c>
      <c r="AE8" s="85">
        <f t="shared" ref="AE8:AE38" ca="1" si="17">IF($U8="F","",IF(ISNA(VLOOKUP($B8,GAZ,AE$7,FALSE)),0,VLOOKUP($B8,GAZ,AE$7,FALSE)))</f>
        <v>0.66666666666666663</v>
      </c>
      <c r="AF8" s="82">
        <f t="shared" ref="AF8:AF38" ca="1" si="18">IF($U8="F","",TIME(23,59,0))</f>
        <v>0.99930555555555556</v>
      </c>
      <c r="AG8" s="115" t="b">
        <f t="shared" ref="AG8:AG38" si="19">OR($H8&lt;&gt;"",$I8&lt;&gt;"")</f>
        <v>0</v>
      </c>
      <c r="AH8" s="115" t="b">
        <f t="shared" ref="AH8:AH38" ca="1" si="20">AND($T8&lt;&gt;"F",NOT($AG8),NOT($AC8=$AE8))</f>
        <v>1</v>
      </c>
      <c r="AI8" s="115" t="b">
        <f t="shared" ref="AI8:AI38" ca="1" si="21">AND($AH8,OR($D8="U",$D8="Z",$D8="K"))</f>
        <v>0</v>
      </c>
      <c r="AJ8" s="115" t="b">
        <f t="shared" ref="AJ8:AJ38" ca="1" si="22">AND($U8&lt;&gt;"F",$D8&lt;&gt;"U",$D8&lt;&gt;"Z",$D8&lt;&gt;"K",$R8)</f>
        <v>1</v>
      </c>
      <c r="AK8" s="115" t="b">
        <f t="shared" ref="AK8:AK38" si="23">AND($H8&lt;&gt;"",$I8&lt;&gt;"")</f>
        <v>0</v>
      </c>
      <c r="AL8" s="113">
        <f t="shared" ref="AL8:AL38" ca="1" si="24">IF($AJ8,TagUG,"")</f>
        <v>0</v>
      </c>
      <c r="AM8" s="113">
        <f t="shared" ref="AM8:AM38" ca="1" si="25">IF($AJ8,IF($I8="",IF(AND($L8&lt;&gt;"",$L8&lt;$AF8),$L8,IF(AND($M8&lt;&gt;"",$M8&lt;$AF8),$M8,TagOG)),$I8),"")</f>
        <v>0.99930555555555556</v>
      </c>
      <c r="AN8" s="113">
        <f ca="1">IF($AJ8,IF($H8="",$AB8,$H8),"")</f>
        <v>0</v>
      </c>
      <c r="AO8" s="113">
        <f t="shared" ref="AO8:AO38" ca="1" si="26">IF($AJ8,IF(AND($L8&lt;&gt;"",$L8&lt;$AF8),$L8,IF(AND($M8&lt;&gt;"",$M8&lt;$AF8),$M8,TagOG)),"")</f>
        <v>0.99930555555555556</v>
      </c>
      <c r="AP8" s="115" t="b">
        <f t="shared" ref="AP8:AP38" si="27">MOD($H8*24,0.25)=0</f>
        <v>1</v>
      </c>
      <c r="AQ8" s="115" t="b">
        <f t="shared" ref="AQ8:AQ38" ca="1" si="28">AND($AJ8,ISNUMBER($H8),$H8&gt;=$AB8,$H8&lt;=$AF8,OR($I8="",$H8&lt;=$I8))</f>
        <v>0</v>
      </c>
      <c r="AR8" s="115" t="b">
        <f t="shared" ref="AR8:AR38" si="29">MOD($I8*24,0.25)=0</f>
        <v>1</v>
      </c>
      <c r="AS8" s="115" t="b">
        <f t="shared" ref="AS8:AS38" ca="1" si="30">AND($AJ8,ISNUMBER($I8),$I8&gt;=$AB8,$I8&lt;=$AF8,OR($H8="",$I8&gt;=$H8))</f>
        <v>0</v>
      </c>
      <c r="AT8" s="140">
        <f t="shared" ref="AT8:AT38" si="31">IF(AND(ISBLANK($D8),ISBLANK($H8),ISBLANK($I8)),0,1)</f>
        <v>0</v>
      </c>
      <c r="AU8" s="350"/>
      <c r="AV8" s="342"/>
      <c r="AW8" s="342"/>
      <c r="AX8" s="342"/>
      <c r="AY8" s="342"/>
      <c r="AZ8" s="342"/>
      <c r="BA8" s="343"/>
      <c r="BB8" s="343"/>
      <c r="BC8" s="343"/>
    </row>
    <row r="9" spans="1:55" s="346" customFormat="1" ht="28.5" customHeight="1" x14ac:dyDescent="0.35">
      <c r="A9" s="397">
        <f t="shared" ca="1" si="0"/>
        <v>46267</v>
      </c>
      <c r="B9" s="77" t="str">
        <f t="shared" ca="1" si="1"/>
        <v>Mi</v>
      </c>
      <c r="C9" s="76" t="str">
        <f t="shared" ca="1" si="2"/>
        <v xml:space="preserve"> </v>
      </c>
      <c r="D9" s="171"/>
      <c r="E9" s="126" t="str">
        <f t="shared" ref="E9:E38" ca="1" si="32">IF(AND($R9,$T9&lt;&gt;"F"),IF($AC9=$AE9,"keine NAZ",TEXT($AC9,"hh:mm")&amp;"-"&amp;TEXT($AC9+$F9+$G9,"hh:mm")),"")</f>
        <v>08:00-16:00</v>
      </c>
      <c r="F9" s="386">
        <f t="shared" ca="1" si="3"/>
        <v>0.33333333333333331</v>
      </c>
      <c r="G9" s="125">
        <f t="shared" ref="G9:G38" ca="1" si="33">IF($R9,IF((I9-H9)*24&gt;6,$AD9,IF(F9*24&gt;6,$AD9,0)),"")</f>
        <v>0</v>
      </c>
      <c r="H9" s="127"/>
      <c r="I9" s="59"/>
      <c r="J9" s="141" t="str">
        <f t="shared" ca="1" si="4"/>
        <v/>
      </c>
      <c r="K9" s="388">
        <f t="shared" ca="1" si="5"/>
        <v>0</v>
      </c>
      <c r="L9" s="542"/>
      <c r="M9" s="543"/>
      <c r="N9" s="543"/>
      <c r="O9" s="543"/>
      <c r="P9" s="544"/>
      <c r="Q9" s="108">
        <f t="shared" ref="Q9:Q38" ca="1" si="34" xml:space="preserve"> Q8+1</f>
        <v>46267</v>
      </c>
      <c r="R9" s="115" t="b">
        <f t="shared" ca="1" si="6"/>
        <v>1</v>
      </c>
      <c r="S9" s="109" t="str">
        <f t="shared" si="7"/>
        <v/>
      </c>
      <c r="T9" s="61" t="str">
        <f t="shared" ca="1" si="8"/>
        <v>A</v>
      </c>
      <c r="U9" s="61" t="str">
        <f t="shared" ca="1" si="9"/>
        <v>A</v>
      </c>
      <c r="V9" s="96">
        <f t="shared" ref="V9:V38" si="35">$I9-$H9</f>
        <v>0</v>
      </c>
      <c r="W9" s="57">
        <f t="shared" ref="W9:W38" ca="1" si="36">IF($R9,ROUND($V9-$F9-$AD9,15),"")</f>
        <v>-0.33333333333333298</v>
      </c>
      <c r="X9" s="164">
        <f t="shared" ca="1" si="10"/>
        <v>0</v>
      </c>
      <c r="Y9" s="115" t="b">
        <f t="shared" ca="1" si="11"/>
        <v>0</v>
      </c>
      <c r="Z9" s="115" t="b">
        <f t="shared" ca="1" si="12"/>
        <v>0</v>
      </c>
      <c r="AA9" s="115" t="b">
        <f t="shared" ca="1" si="13"/>
        <v>1</v>
      </c>
      <c r="AB9" s="78">
        <f t="shared" ca="1" si="14"/>
        <v>0</v>
      </c>
      <c r="AC9" s="85">
        <f t="shared" ca="1" si="15"/>
        <v>0.33333333333333331</v>
      </c>
      <c r="AD9" s="88">
        <f t="shared" ca="1" si="16"/>
        <v>0</v>
      </c>
      <c r="AE9" s="85">
        <f t="shared" ca="1" si="17"/>
        <v>0.66666666666666663</v>
      </c>
      <c r="AF9" s="82">
        <f t="shared" ca="1" si="18"/>
        <v>0.99930555555555556</v>
      </c>
      <c r="AG9" s="115" t="b">
        <f t="shared" si="19"/>
        <v>0</v>
      </c>
      <c r="AH9" s="115" t="b">
        <f t="shared" ca="1" si="20"/>
        <v>1</v>
      </c>
      <c r="AI9" s="115" t="b">
        <f t="shared" ca="1" si="21"/>
        <v>0</v>
      </c>
      <c r="AJ9" s="115" t="b">
        <f t="shared" ca="1" si="22"/>
        <v>1</v>
      </c>
      <c r="AK9" s="115" t="b">
        <f t="shared" si="23"/>
        <v>0</v>
      </c>
      <c r="AL9" s="113">
        <f t="shared" ca="1" si="24"/>
        <v>0</v>
      </c>
      <c r="AM9" s="113">
        <f t="shared" ca="1" si="25"/>
        <v>0.99930555555555556</v>
      </c>
      <c r="AN9" s="113">
        <f t="shared" ref="AN9:AN38" ca="1" si="37">IF($AJ9,IF($H9="",TagUG,$H9),"")</f>
        <v>0</v>
      </c>
      <c r="AO9" s="113">
        <f t="shared" ca="1" si="26"/>
        <v>0.99930555555555556</v>
      </c>
      <c r="AP9" s="115" t="b">
        <f t="shared" si="27"/>
        <v>1</v>
      </c>
      <c r="AQ9" s="115" t="b">
        <f t="shared" ca="1" si="28"/>
        <v>0</v>
      </c>
      <c r="AR9" s="115" t="b">
        <f t="shared" si="29"/>
        <v>1</v>
      </c>
      <c r="AS9" s="115" t="b">
        <f t="shared" ca="1" si="30"/>
        <v>0</v>
      </c>
      <c r="AT9" s="140">
        <f t="shared" si="31"/>
        <v>0</v>
      </c>
      <c r="AU9" s="342"/>
      <c r="AV9" s="342"/>
      <c r="AW9" s="342"/>
      <c r="AX9" s="342"/>
      <c r="AY9" s="342"/>
      <c r="AZ9" s="342"/>
      <c r="BA9" s="343"/>
      <c r="BB9" s="343"/>
      <c r="BC9" s="343"/>
    </row>
    <row r="10" spans="1:55" s="346" customFormat="1" ht="28.5" customHeight="1" x14ac:dyDescent="0.35">
      <c r="A10" s="397">
        <f t="shared" ca="1" si="0"/>
        <v>46268</v>
      </c>
      <c r="B10" s="77" t="str">
        <f t="shared" ca="1" si="1"/>
        <v>Do</v>
      </c>
      <c r="C10" s="76" t="str">
        <f t="shared" ca="1" si="2"/>
        <v xml:space="preserve"> </v>
      </c>
      <c r="D10" s="171"/>
      <c r="E10" s="126" t="str">
        <f t="shared" ca="1" si="32"/>
        <v>08:00-16:00</v>
      </c>
      <c r="F10" s="386">
        <f t="shared" ca="1" si="3"/>
        <v>0.33333333333333331</v>
      </c>
      <c r="G10" s="125">
        <f t="shared" ca="1" si="33"/>
        <v>0</v>
      </c>
      <c r="H10" s="127"/>
      <c r="I10" s="59"/>
      <c r="J10" s="141" t="str">
        <f t="shared" ca="1" si="4"/>
        <v/>
      </c>
      <c r="K10" s="388">
        <f t="shared" ca="1" si="5"/>
        <v>0</v>
      </c>
      <c r="L10" s="542"/>
      <c r="M10" s="543"/>
      <c r="N10" s="543"/>
      <c r="O10" s="543"/>
      <c r="P10" s="544"/>
      <c r="Q10" s="108">
        <f t="shared" ca="1" si="34"/>
        <v>46268</v>
      </c>
      <c r="R10" s="115" t="b">
        <f t="shared" ca="1" si="6"/>
        <v>1</v>
      </c>
      <c r="S10" s="109" t="str">
        <f t="shared" si="7"/>
        <v/>
      </c>
      <c r="T10" s="61" t="str">
        <f t="shared" ca="1" si="8"/>
        <v>A</v>
      </c>
      <c r="U10" s="61" t="str">
        <f t="shared" ca="1" si="9"/>
        <v>A</v>
      </c>
      <c r="V10" s="96">
        <f t="shared" si="35"/>
        <v>0</v>
      </c>
      <c r="W10" s="57">
        <f t="shared" ca="1" si="36"/>
        <v>-0.33333333333333298</v>
      </c>
      <c r="X10" s="164">
        <f t="shared" ca="1" si="10"/>
        <v>0</v>
      </c>
      <c r="Y10" s="115" t="b">
        <f t="shared" ca="1" si="11"/>
        <v>0</v>
      </c>
      <c r="Z10" s="115" t="b">
        <f t="shared" ca="1" si="12"/>
        <v>0</v>
      </c>
      <c r="AA10" s="115" t="b">
        <f t="shared" ca="1" si="13"/>
        <v>1</v>
      </c>
      <c r="AB10" s="78">
        <f t="shared" ca="1" si="14"/>
        <v>0</v>
      </c>
      <c r="AC10" s="85">
        <f t="shared" ca="1" si="15"/>
        <v>0.33333333333333331</v>
      </c>
      <c r="AD10" s="88">
        <f t="shared" ca="1" si="16"/>
        <v>0</v>
      </c>
      <c r="AE10" s="85">
        <f t="shared" ca="1" si="17"/>
        <v>0.66666666666666663</v>
      </c>
      <c r="AF10" s="82">
        <f t="shared" ca="1" si="18"/>
        <v>0.99930555555555556</v>
      </c>
      <c r="AG10" s="115" t="b">
        <f t="shared" si="19"/>
        <v>0</v>
      </c>
      <c r="AH10" s="115" t="b">
        <f t="shared" ca="1" si="20"/>
        <v>1</v>
      </c>
      <c r="AI10" s="115" t="b">
        <f t="shared" ca="1" si="21"/>
        <v>0</v>
      </c>
      <c r="AJ10" s="115" t="b">
        <f t="shared" ca="1" si="22"/>
        <v>1</v>
      </c>
      <c r="AK10" s="115" t="b">
        <f t="shared" si="23"/>
        <v>0</v>
      </c>
      <c r="AL10" s="113">
        <f t="shared" ca="1" si="24"/>
        <v>0</v>
      </c>
      <c r="AM10" s="113">
        <f t="shared" ca="1" si="25"/>
        <v>0.99930555555555556</v>
      </c>
      <c r="AN10" s="113">
        <f t="shared" ca="1" si="37"/>
        <v>0</v>
      </c>
      <c r="AO10" s="113">
        <f t="shared" ca="1" si="26"/>
        <v>0.99930555555555556</v>
      </c>
      <c r="AP10" s="115" t="b">
        <f t="shared" si="27"/>
        <v>1</v>
      </c>
      <c r="AQ10" s="115" t="b">
        <f t="shared" ca="1" si="28"/>
        <v>0</v>
      </c>
      <c r="AR10" s="115" t="b">
        <f t="shared" si="29"/>
        <v>1</v>
      </c>
      <c r="AS10" s="115" t="b">
        <f t="shared" ca="1" si="30"/>
        <v>0</v>
      </c>
      <c r="AT10" s="140">
        <f t="shared" si="31"/>
        <v>0</v>
      </c>
      <c r="AU10" s="342"/>
      <c r="AV10" s="342"/>
      <c r="AW10" s="342"/>
      <c r="AX10" s="342"/>
      <c r="AY10" s="342"/>
      <c r="AZ10" s="342"/>
      <c r="BA10" s="343"/>
      <c r="BB10" s="343"/>
      <c r="BC10" s="343"/>
    </row>
    <row r="11" spans="1:55" s="346" customFormat="1" ht="28.5" customHeight="1" x14ac:dyDescent="0.35">
      <c r="A11" s="397">
        <f t="shared" ca="1" si="0"/>
        <v>46269</v>
      </c>
      <c r="B11" s="77" t="str">
        <f t="shared" ca="1" si="1"/>
        <v>Fr</v>
      </c>
      <c r="C11" s="76" t="str">
        <f t="shared" ca="1" si="2"/>
        <v xml:space="preserve"> </v>
      </c>
      <c r="D11" s="171"/>
      <c r="E11" s="126" t="str">
        <f t="shared" ca="1" si="32"/>
        <v>08:00-16:00</v>
      </c>
      <c r="F11" s="386">
        <f t="shared" ca="1" si="3"/>
        <v>0.33333333333333331</v>
      </c>
      <c r="G11" s="125">
        <f t="shared" ca="1" si="33"/>
        <v>0</v>
      </c>
      <c r="H11" s="127"/>
      <c r="I11" s="59"/>
      <c r="J11" s="141" t="str">
        <f t="shared" ca="1" si="4"/>
        <v/>
      </c>
      <c r="K11" s="388">
        <f t="shared" ca="1" si="5"/>
        <v>0</v>
      </c>
      <c r="L11" s="542"/>
      <c r="M11" s="543"/>
      <c r="N11" s="543"/>
      <c r="O11" s="543"/>
      <c r="P11" s="544"/>
      <c r="Q11" s="108">
        <f t="shared" ca="1" si="34"/>
        <v>46269</v>
      </c>
      <c r="R11" s="115" t="b">
        <f t="shared" ca="1" si="6"/>
        <v>1</v>
      </c>
      <c r="S11" s="109" t="str">
        <f t="shared" si="7"/>
        <v/>
      </c>
      <c r="T11" s="61" t="str">
        <f t="shared" ca="1" si="8"/>
        <v>A</v>
      </c>
      <c r="U11" s="61" t="str">
        <f t="shared" ca="1" si="9"/>
        <v>A</v>
      </c>
      <c r="V11" s="96">
        <f t="shared" si="35"/>
        <v>0</v>
      </c>
      <c r="W11" s="57">
        <f t="shared" ca="1" si="36"/>
        <v>-0.33333333333333298</v>
      </c>
      <c r="X11" s="164">
        <f t="shared" ca="1" si="10"/>
        <v>0</v>
      </c>
      <c r="Y11" s="115" t="b">
        <f t="shared" ca="1" si="11"/>
        <v>0</v>
      </c>
      <c r="Z11" s="115" t="b">
        <f t="shared" ca="1" si="12"/>
        <v>0</v>
      </c>
      <c r="AA11" s="115" t="b">
        <f t="shared" ca="1" si="13"/>
        <v>1</v>
      </c>
      <c r="AB11" s="78">
        <f t="shared" ca="1" si="14"/>
        <v>0</v>
      </c>
      <c r="AC11" s="85">
        <f t="shared" ca="1" si="15"/>
        <v>0.33333333333333331</v>
      </c>
      <c r="AD11" s="88">
        <f t="shared" ca="1" si="16"/>
        <v>0</v>
      </c>
      <c r="AE11" s="85">
        <f t="shared" ca="1" si="17"/>
        <v>0.66666666666666663</v>
      </c>
      <c r="AF11" s="82">
        <f t="shared" ca="1" si="18"/>
        <v>0.99930555555555556</v>
      </c>
      <c r="AG11" s="115" t="b">
        <f t="shared" si="19"/>
        <v>0</v>
      </c>
      <c r="AH11" s="115" t="b">
        <f t="shared" ca="1" si="20"/>
        <v>1</v>
      </c>
      <c r="AI11" s="115" t="b">
        <f t="shared" ca="1" si="21"/>
        <v>0</v>
      </c>
      <c r="AJ11" s="115" t="b">
        <f t="shared" ca="1" si="22"/>
        <v>1</v>
      </c>
      <c r="AK11" s="115" t="b">
        <f t="shared" si="23"/>
        <v>0</v>
      </c>
      <c r="AL11" s="113">
        <f t="shared" ca="1" si="24"/>
        <v>0</v>
      </c>
      <c r="AM11" s="113">
        <f t="shared" ca="1" si="25"/>
        <v>0.99930555555555556</v>
      </c>
      <c r="AN11" s="113">
        <f t="shared" ca="1" si="37"/>
        <v>0</v>
      </c>
      <c r="AO11" s="113">
        <f t="shared" ca="1" si="26"/>
        <v>0.99930555555555556</v>
      </c>
      <c r="AP11" s="115" t="b">
        <f t="shared" si="27"/>
        <v>1</v>
      </c>
      <c r="AQ11" s="115" t="b">
        <f t="shared" ca="1" si="28"/>
        <v>0</v>
      </c>
      <c r="AR11" s="115" t="b">
        <f t="shared" si="29"/>
        <v>1</v>
      </c>
      <c r="AS11" s="115" t="b">
        <f t="shared" ca="1" si="30"/>
        <v>0</v>
      </c>
      <c r="AT11" s="140">
        <f t="shared" si="31"/>
        <v>0</v>
      </c>
      <c r="AU11" s="342"/>
      <c r="AV11" s="342"/>
      <c r="AW11" s="342"/>
      <c r="AX11" s="342"/>
      <c r="AY11" s="342"/>
      <c r="AZ11" s="342"/>
      <c r="BA11" s="343"/>
      <c r="BB11" s="343"/>
      <c r="BC11" s="343"/>
    </row>
    <row r="12" spans="1:55" s="346" customFormat="1" ht="28.5" customHeight="1" x14ac:dyDescent="0.35">
      <c r="A12" s="397">
        <f t="shared" ca="1" si="0"/>
        <v>46270</v>
      </c>
      <c r="B12" s="77" t="str">
        <f t="shared" ca="1" si="1"/>
        <v>Sa</v>
      </c>
      <c r="C12" s="76" t="str">
        <f t="shared" ca="1" si="2"/>
        <v xml:space="preserve"> Wochenende</v>
      </c>
      <c r="D12" s="185"/>
      <c r="E12" s="126" t="str">
        <f t="shared" ca="1" si="32"/>
        <v/>
      </c>
      <c r="F12" s="386">
        <f t="shared" ca="1" si="3"/>
        <v>0</v>
      </c>
      <c r="G12" s="125">
        <f t="shared" ca="1" si="33"/>
        <v>0</v>
      </c>
      <c r="H12" s="127"/>
      <c r="I12" s="59"/>
      <c r="J12" s="141" t="str">
        <f t="shared" ca="1" si="4"/>
        <v/>
      </c>
      <c r="K12" s="388">
        <f t="shared" ca="1" si="5"/>
        <v>0</v>
      </c>
      <c r="L12" s="542"/>
      <c r="M12" s="543"/>
      <c r="N12" s="543"/>
      <c r="O12" s="543"/>
      <c r="P12" s="544"/>
      <c r="Q12" s="108">
        <f t="shared" ca="1" si="34"/>
        <v>46270</v>
      </c>
      <c r="R12" s="115" t="b">
        <f t="shared" ca="1" si="6"/>
        <v>1</v>
      </c>
      <c r="S12" s="109" t="str">
        <f t="shared" si="7"/>
        <v/>
      </c>
      <c r="T12" s="61" t="str">
        <f t="shared" ca="1" si="8"/>
        <v>F</v>
      </c>
      <c r="U12" s="61" t="str">
        <f t="shared" ca="1" si="9"/>
        <v>A</v>
      </c>
      <c r="V12" s="96">
        <f t="shared" si="35"/>
        <v>0</v>
      </c>
      <c r="W12" s="57">
        <f t="shared" ca="1" si="36"/>
        <v>0</v>
      </c>
      <c r="X12" s="164">
        <f t="shared" ca="1" si="10"/>
        <v>0</v>
      </c>
      <c r="Y12" s="115" t="b">
        <f t="shared" ca="1" si="11"/>
        <v>1</v>
      </c>
      <c r="Z12" s="115" t="b">
        <f t="shared" ca="1" si="12"/>
        <v>0</v>
      </c>
      <c r="AA12" s="115" t="b">
        <f t="shared" ca="1" si="13"/>
        <v>0</v>
      </c>
      <c r="AB12" s="78">
        <f t="shared" ca="1" si="14"/>
        <v>0</v>
      </c>
      <c r="AC12" s="85">
        <f t="shared" ca="1" si="15"/>
        <v>0</v>
      </c>
      <c r="AD12" s="88">
        <f t="shared" ca="1" si="16"/>
        <v>0</v>
      </c>
      <c r="AE12" s="85">
        <f t="shared" ca="1" si="17"/>
        <v>0</v>
      </c>
      <c r="AF12" s="82">
        <f t="shared" ca="1" si="18"/>
        <v>0.99930555555555556</v>
      </c>
      <c r="AG12" s="115" t="b">
        <f t="shared" si="19"/>
        <v>0</v>
      </c>
      <c r="AH12" s="115" t="b">
        <f t="shared" ca="1" si="20"/>
        <v>0</v>
      </c>
      <c r="AI12" s="115" t="b">
        <f t="shared" ca="1" si="21"/>
        <v>0</v>
      </c>
      <c r="AJ12" s="115" t="b">
        <f t="shared" ca="1" si="22"/>
        <v>1</v>
      </c>
      <c r="AK12" s="115" t="b">
        <f t="shared" si="23"/>
        <v>0</v>
      </c>
      <c r="AL12" s="113">
        <f t="shared" ca="1" si="24"/>
        <v>0</v>
      </c>
      <c r="AM12" s="113">
        <f t="shared" ca="1" si="25"/>
        <v>0.99930555555555556</v>
      </c>
      <c r="AN12" s="113">
        <f t="shared" ca="1" si="37"/>
        <v>0</v>
      </c>
      <c r="AO12" s="113">
        <f t="shared" ca="1" si="26"/>
        <v>0.99930555555555556</v>
      </c>
      <c r="AP12" s="115" t="b">
        <f t="shared" si="27"/>
        <v>1</v>
      </c>
      <c r="AQ12" s="115" t="b">
        <f t="shared" ca="1" si="28"/>
        <v>0</v>
      </c>
      <c r="AR12" s="115" t="b">
        <f t="shared" si="29"/>
        <v>1</v>
      </c>
      <c r="AS12" s="115" t="b">
        <f t="shared" ca="1" si="30"/>
        <v>0</v>
      </c>
      <c r="AT12" s="140">
        <f t="shared" si="31"/>
        <v>0</v>
      </c>
      <c r="AU12" s="342"/>
      <c r="AV12" s="342"/>
      <c r="AW12" s="342"/>
      <c r="AX12" s="342"/>
      <c r="AY12" s="342"/>
      <c r="AZ12" s="342"/>
      <c r="BA12" s="343"/>
      <c r="BB12" s="343"/>
      <c r="BC12" s="343"/>
    </row>
    <row r="13" spans="1:55" s="346" customFormat="1" ht="28.5" customHeight="1" x14ac:dyDescent="0.35">
      <c r="A13" s="397">
        <f t="shared" ca="1" si="0"/>
        <v>46271</v>
      </c>
      <c r="B13" s="77" t="str">
        <f t="shared" ca="1" si="1"/>
        <v>So</v>
      </c>
      <c r="C13" s="76" t="str">
        <f t="shared" ca="1" si="2"/>
        <v xml:space="preserve"> Wochenende</v>
      </c>
      <c r="D13" s="185"/>
      <c r="E13" s="126" t="str">
        <f t="shared" ca="1" si="32"/>
        <v/>
      </c>
      <c r="F13" s="386">
        <f t="shared" ca="1" si="3"/>
        <v>0</v>
      </c>
      <c r="G13" s="125">
        <f t="shared" ca="1" si="33"/>
        <v>0</v>
      </c>
      <c r="H13" s="184"/>
      <c r="I13" s="186"/>
      <c r="J13" s="141" t="str">
        <f t="shared" ca="1" si="4"/>
        <v/>
      </c>
      <c r="K13" s="388">
        <f t="shared" ca="1" si="5"/>
        <v>0</v>
      </c>
      <c r="L13" s="542"/>
      <c r="M13" s="543"/>
      <c r="N13" s="543"/>
      <c r="O13" s="543"/>
      <c r="P13" s="544"/>
      <c r="Q13" s="108">
        <f t="shared" ca="1" si="34"/>
        <v>46271</v>
      </c>
      <c r="R13" s="115" t="b">
        <f t="shared" ca="1" si="6"/>
        <v>1</v>
      </c>
      <c r="S13" s="109" t="str">
        <f t="shared" si="7"/>
        <v/>
      </c>
      <c r="T13" s="61" t="str">
        <f t="shared" ca="1" si="8"/>
        <v>F</v>
      </c>
      <c r="U13" s="61" t="str">
        <f t="shared" ca="1" si="9"/>
        <v>F</v>
      </c>
      <c r="V13" s="96">
        <f t="shared" si="35"/>
        <v>0</v>
      </c>
      <c r="W13" s="57">
        <f t="shared" ca="1" si="36"/>
        <v>0</v>
      </c>
      <c r="X13" s="164">
        <f t="shared" ca="1" si="10"/>
        <v>0</v>
      </c>
      <c r="Y13" s="115" t="b">
        <f t="shared" ca="1" si="11"/>
        <v>1</v>
      </c>
      <c r="Z13" s="115" t="b">
        <f t="shared" ca="1" si="12"/>
        <v>0</v>
      </c>
      <c r="AA13" s="115" t="b">
        <f t="shared" ca="1" si="13"/>
        <v>0</v>
      </c>
      <c r="AB13" s="78" t="str">
        <f t="shared" ca="1" si="14"/>
        <v/>
      </c>
      <c r="AC13" s="85" t="str">
        <f t="shared" ca="1" si="15"/>
        <v/>
      </c>
      <c r="AD13" s="88">
        <f t="shared" ca="1" si="16"/>
        <v>0</v>
      </c>
      <c r="AE13" s="85" t="str">
        <f t="shared" ca="1" si="17"/>
        <v/>
      </c>
      <c r="AF13" s="82" t="str">
        <f t="shared" ca="1" si="18"/>
        <v/>
      </c>
      <c r="AG13" s="115" t="b">
        <f t="shared" si="19"/>
        <v>0</v>
      </c>
      <c r="AH13" s="115" t="b">
        <f t="shared" ca="1" si="20"/>
        <v>0</v>
      </c>
      <c r="AI13" s="115" t="b">
        <f t="shared" ca="1" si="21"/>
        <v>0</v>
      </c>
      <c r="AJ13" s="115" t="b">
        <f t="shared" ca="1" si="22"/>
        <v>0</v>
      </c>
      <c r="AK13" s="115" t="b">
        <f t="shared" si="23"/>
        <v>0</v>
      </c>
      <c r="AL13" s="113" t="str">
        <f t="shared" ca="1" si="24"/>
        <v/>
      </c>
      <c r="AM13" s="113" t="str">
        <f t="shared" ca="1" si="25"/>
        <v/>
      </c>
      <c r="AN13" s="113" t="str">
        <f t="shared" ca="1" si="37"/>
        <v/>
      </c>
      <c r="AO13" s="113" t="str">
        <f t="shared" ca="1" si="26"/>
        <v/>
      </c>
      <c r="AP13" s="115" t="b">
        <f t="shared" si="27"/>
        <v>1</v>
      </c>
      <c r="AQ13" s="115" t="b">
        <f t="shared" ca="1" si="28"/>
        <v>0</v>
      </c>
      <c r="AR13" s="115" t="b">
        <f t="shared" si="29"/>
        <v>1</v>
      </c>
      <c r="AS13" s="115" t="b">
        <f t="shared" ca="1" si="30"/>
        <v>0</v>
      </c>
      <c r="AT13" s="140">
        <f t="shared" si="31"/>
        <v>0</v>
      </c>
      <c r="AU13" s="342"/>
      <c r="AV13" s="342"/>
      <c r="AW13" s="342"/>
      <c r="AX13" s="342"/>
      <c r="AY13" s="342"/>
      <c r="AZ13" s="342"/>
      <c r="BA13" s="343"/>
      <c r="BB13" s="343"/>
      <c r="BC13" s="343"/>
    </row>
    <row r="14" spans="1:55" s="346" customFormat="1" ht="28.5" customHeight="1" x14ac:dyDescent="0.35">
      <c r="A14" s="397">
        <f t="shared" ca="1" si="0"/>
        <v>46272</v>
      </c>
      <c r="B14" s="77" t="str">
        <f t="shared" ca="1" si="1"/>
        <v>Mo</v>
      </c>
      <c r="C14" s="76" t="str">
        <f t="shared" ca="1" si="2"/>
        <v xml:space="preserve"> </v>
      </c>
      <c r="D14" s="171"/>
      <c r="E14" s="126" t="str">
        <f t="shared" ca="1" si="32"/>
        <v>08:00-16:00</v>
      </c>
      <c r="F14" s="386">
        <f t="shared" ca="1" si="3"/>
        <v>0.33333333333333331</v>
      </c>
      <c r="G14" s="125">
        <f t="shared" ca="1" si="33"/>
        <v>0</v>
      </c>
      <c r="H14" s="127"/>
      <c r="I14" s="59"/>
      <c r="J14" s="141" t="str">
        <f t="shared" ca="1" si="4"/>
        <v/>
      </c>
      <c r="K14" s="388">
        <f t="shared" ca="1" si="5"/>
        <v>0</v>
      </c>
      <c r="L14" s="542"/>
      <c r="M14" s="543"/>
      <c r="N14" s="543"/>
      <c r="O14" s="543"/>
      <c r="P14" s="544"/>
      <c r="Q14" s="108">
        <f t="shared" ca="1" si="34"/>
        <v>46272</v>
      </c>
      <c r="R14" s="115" t="b">
        <f t="shared" ca="1" si="6"/>
        <v>1</v>
      </c>
      <c r="S14" s="109" t="str">
        <f t="shared" si="7"/>
        <v/>
      </c>
      <c r="T14" s="61" t="str">
        <f t="shared" ca="1" si="8"/>
        <v>A</v>
      </c>
      <c r="U14" s="61" t="str">
        <f t="shared" ca="1" si="9"/>
        <v>A</v>
      </c>
      <c r="V14" s="96">
        <f t="shared" si="35"/>
        <v>0</v>
      </c>
      <c r="W14" s="57">
        <f t="shared" ca="1" si="36"/>
        <v>-0.33333333333333298</v>
      </c>
      <c r="X14" s="164">
        <f t="shared" ca="1" si="10"/>
        <v>0</v>
      </c>
      <c r="Y14" s="115" t="b">
        <f t="shared" ca="1" si="11"/>
        <v>0</v>
      </c>
      <c r="Z14" s="115" t="b">
        <f t="shared" ca="1" si="12"/>
        <v>0</v>
      </c>
      <c r="AA14" s="115" t="b">
        <f t="shared" ca="1" si="13"/>
        <v>1</v>
      </c>
      <c r="AB14" s="78">
        <f t="shared" ca="1" si="14"/>
        <v>0</v>
      </c>
      <c r="AC14" s="85">
        <f t="shared" ca="1" si="15"/>
        <v>0.33333333333333331</v>
      </c>
      <c r="AD14" s="88">
        <f t="shared" ca="1" si="16"/>
        <v>0</v>
      </c>
      <c r="AE14" s="85">
        <f t="shared" ca="1" si="17"/>
        <v>0.66666666666666663</v>
      </c>
      <c r="AF14" s="82">
        <f t="shared" ca="1" si="18"/>
        <v>0.99930555555555556</v>
      </c>
      <c r="AG14" s="115" t="b">
        <f t="shared" si="19"/>
        <v>0</v>
      </c>
      <c r="AH14" s="115" t="b">
        <f t="shared" ca="1" si="20"/>
        <v>1</v>
      </c>
      <c r="AI14" s="115" t="b">
        <f t="shared" ca="1" si="21"/>
        <v>0</v>
      </c>
      <c r="AJ14" s="115" t="b">
        <f t="shared" ca="1" si="22"/>
        <v>1</v>
      </c>
      <c r="AK14" s="115" t="b">
        <f t="shared" si="23"/>
        <v>0</v>
      </c>
      <c r="AL14" s="113">
        <f t="shared" ca="1" si="24"/>
        <v>0</v>
      </c>
      <c r="AM14" s="113">
        <f t="shared" ca="1" si="25"/>
        <v>0.99930555555555556</v>
      </c>
      <c r="AN14" s="113">
        <f t="shared" ca="1" si="37"/>
        <v>0</v>
      </c>
      <c r="AO14" s="113">
        <f t="shared" ca="1" si="26"/>
        <v>0.99930555555555556</v>
      </c>
      <c r="AP14" s="115" t="b">
        <f t="shared" si="27"/>
        <v>1</v>
      </c>
      <c r="AQ14" s="115" t="b">
        <f t="shared" ca="1" si="28"/>
        <v>0</v>
      </c>
      <c r="AR14" s="115" t="b">
        <f t="shared" si="29"/>
        <v>1</v>
      </c>
      <c r="AS14" s="115" t="b">
        <f t="shared" ca="1" si="30"/>
        <v>0</v>
      </c>
      <c r="AT14" s="140">
        <f t="shared" si="31"/>
        <v>0</v>
      </c>
      <c r="AU14" s="342"/>
      <c r="AV14" s="342"/>
      <c r="AW14" s="342"/>
      <c r="AX14" s="342"/>
      <c r="AY14" s="342"/>
      <c r="AZ14" s="342"/>
      <c r="BA14" s="343"/>
      <c r="BB14" s="343"/>
      <c r="BC14" s="343"/>
    </row>
    <row r="15" spans="1:55" s="346" customFormat="1" ht="28.5" customHeight="1" x14ac:dyDescent="0.35">
      <c r="A15" s="397">
        <f t="shared" ca="1" si="0"/>
        <v>46273</v>
      </c>
      <c r="B15" s="77" t="str">
        <f t="shared" ca="1" si="1"/>
        <v>Di</v>
      </c>
      <c r="C15" s="76" t="str">
        <f t="shared" ca="1" si="2"/>
        <v xml:space="preserve"> </v>
      </c>
      <c r="D15" s="171"/>
      <c r="E15" s="126" t="str">
        <f t="shared" ca="1" si="32"/>
        <v>08:00-16:00</v>
      </c>
      <c r="F15" s="386">
        <f t="shared" ca="1" si="3"/>
        <v>0.33333333333333331</v>
      </c>
      <c r="G15" s="125">
        <f t="shared" ca="1" si="33"/>
        <v>0</v>
      </c>
      <c r="H15" s="127"/>
      <c r="I15" s="59"/>
      <c r="J15" s="141" t="str">
        <f t="shared" ca="1" si="4"/>
        <v/>
      </c>
      <c r="K15" s="388">
        <f t="shared" ca="1" si="5"/>
        <v>0</v>
      </c>
      <c r="L15" s="542"/>
      <c r="M15" s="543"/>
      <c r="N15" s="543"/>
      <c r="O15" s="543"/>
      <c r="P15" s="544"/>
      <c r="Q15" s="108">
        <f t="shared" ca="1" si="34"/>
        <v>46273</v>
      </c>
      <c r="R15" s="115" t="b">
        <f t="shared" ca="1" si="6"/>
        <v>1</v>
      </c>
      <c r="S15" s="109" t="str">
        <f t="shared" si="7"/>
        <v/>
      </c>
      <c r="T15" s="61" t="str">
        <f t="shared" ca="1" si="8"/>
        <v>A</v>
      </c>
      <c r="U15" s="61" t="str">
        <f t="shared" ca="1" si="9"/>
        <v>A</v>
      </c>
      <c r="V15" s="96">
        <f t="shared" si="35"/>
        <v>0</v>
      </c>
      <c r="W15" s="57">
        <f t="shared" ca="1" si="36"/>
        <v>-0.33333333333333298</v>
      </c>
      <c r="X15" s="164">
        <f t="shared" ca="1" si="10"/>
        <v>0</v>
      </c>
      <c r="Y15" s="115" t="b">
        <f t="shared" ca="1" si="11"/>
        <v>0</v>
      </c>
      <c r="Z15" s="115" t="b">
        <f t="shared" ca="1" si="12"/>
        <v>0</v>
      </c>
      <c r="AA15" s="115" t="b">
        <f t="shared" ca="1" si="13"/>
        <v>1</v>
      </c>
      <c r="AB15" s="78">
        <f t="shared" ca="1" si="14"/>
        <v>0</v>
      </c>
      <c r="AC15" s="85">
        <f t="shared" ca="1" si="15"/>
        <v>0.33333333333333331</v>
      </c>
      <c r="AD15" s="88">
        <f t="shared" ca="1" si="16"/>
        <v>0</v>
      </c>
      <c r="AE15" s="85">
        <f t="shared" ca="1" si="17"/>
        <v>0.66666666666666663</v>
      </c>
      <c r="AF15" s="82">
        <f t="shared" ca="1" si="18"/>
        <v>0.99930555555555556</v>
      </c>
      <c r="AG15" s="115" t="b">
        <f t="shared" si="19"/>
        <v>0</v>
      </c>
      <c r="AH15" s="115" t="b">
        <f t="shared" ca="1" si="20"/>
        <v>1</v>
      </c>
      <c r="AI15" s="115" t="b">
        <f t="shared" ca="1" si="21"/>
        <v>0</v>
      </c>
      <c r="AJ15" s="115" t="b">
        <f t="shared" ca="1" si="22"/>
        <v>1</v>
      </c>
      <c r="AK15" s="115" t="b">
        <f t="shared" si="23"/>
        <v>0</v>
      </c>
      <c r="AL15" s="113">
        <f t="shared" ca="1" si="24"/>
        <v>0</v>
      </c>
      <c r="AM15" s="113">
        <f t="shared" ca="1" si="25"/>
        <v>0.99930555555555556</v>
      </c>
      <c r="AN15" s="113">
        <f t="shared" ca="1" si="37"/>
        <v>0</v>
      </c>
      <c r="AO15" s="113">
        <f t="shared" ca="1" si="26"/>
        <v>0.99930555555555556</v>
      </c>
      <c r="AP15" s="115" t="b">
        <f t="shared" si="27"/>
        <v>1</v>
      </c>
      <c r="AQ15" s="115" t="b">
        <f t="shared" ca="1" si="28"/>
        <v>0</v>
      </c>
      <c r="AR15" s="115" t="b">
        <f t="shared" si="29"/>
        <v>1</v>
      </c>
      <c r="AS15" s="115" t="b">
        <f t="shared" ca="1" si="30"/>
        <v>0</v>
      </c>
      <c r="AT15" s="140">
        <f t="shared" si="31"/>
        <v>0</v>
      </c>
      <c r="AU15" s="342"/>
      <c r="AV15" s="342"/>
      <c r="AW15" s="342"/>
      <c r="AX15" s="342"/>
      <c r="AY15" s="342"/>
      <c r="AZ15" s="342"/>
      <c r="BA15" s="343"/>
      <c r="BB15" s="343"/>
      <c r="BC15" s="343"/>
    </row>
    <row r="16" spans="1:55" s="346" customFormat="1" ht="28.5" customHeight="1" x14ac:dyDescent="0.35">
      <c r="A16" s="397">
        <f t="shared" ca="1" si="0"/>
        <v>46274</v>
      </c>
      <c r="B16" s="77" t="str">
        <f t="shared" ca="1" si="1"/>
        <v>Mi</v>
      </c>
      <c r="C16" s="76" t="str">
        <f t="shared" ca="1" si="2"/>
        <v xml:space="preserve"> </v>
      </c>
      <c r="D16" s="171"/>
      <c r="E16" s="126" t="str">
        <f t="shared" ca="1" si="32"/>
        <v>08:00-16:00</v>
      </c>
      <c r="F16" s="386">
        <f t="shared" ca="1" si="3"/>
        <v>0.33333333333333331</v>
      </c>
      <c r="G16" s="125">
        <f t="shared" ca="1" si="33"/>
        <v>0</v>
      </c>
      <c r="H16" s="127"/>
      <c r="I16" s="59"/>
      <c r="J16" s="141" t="str">
        <f t="shared" ca="1" si="4"/>
        <v/>
      </c>
      <c r="K16" s="388">
        <f t="shared" ca="1" si="5"/>
        <v>0</v>
      </c>
      <c r="L16" s="542"/>
      <c r="M16" s="543"/>
      <c r="N16" s="543"/>
      <c r="O16" s="543"/>
      <c r="P16" s="544"/>
      <c r="Q16" s="108">
        <f t="shared" ca="1" si="34"/>
        <v>46274</v>
      </c>
      <c r="R16" s="115" t="b">
        <f t="shared" ca="1" si="6"/>
        <v>1</v>
      </c>
      <c r="S16" s="109" t="str">
        <f t="shared" si="7"/>
        <v/>
      </c>
      <c r="T16" s="61" t="str">
        <f t="shared" ca="1" si="8"/>
        <v>A</v>
      </c>
      <c r="U16" s="61" t="str">
        <f t="shared" ca="1" si="9"/>
        <v>A</v>
      </c>
      <c r="V16" s="96">
        <f t="shared" si="35"/>
        <v>0</v>
      </c>
      <c r="W16" s="57">
        <f t="shared" ca="1" si="36"/>
        <v>-0.33333333333333298</v>
      </c>
      <c r="X16" s="164">
        <f t="shared" ca="1" si="10"/>
        <v>0</v>
      </c>
      <c r="Y16" s="115" t="b">
        <f t="shared" ca="1" si="11"/>
        <v>0</v>
      </c>
      <c r="Z16" s="115" t="b">
        <f t="shared" ca="1" si="12"/>
        <v>0</v>
      </c>
      <c r="AA16" s="115" t="b">
        <f t="shared" ca="1" si="13"/>
        <v>1</v>
      </c>
      <c r="AB16" s="78">
        <f t="shared" ca="1" si="14"/>
        <v>0</v>
      </c>
      <c r="AC16" s="85">
        <f t="shared" ca="1" si="15"/>
        <v>0.33333333333333331</v>
      </c>
      <c r="AD16" s="88">
        <f t="shared" ca="1" si="16"/>
        <v>0</v>
      </c>
      <c r="AE16" s="85">
        <f t="shared" ca="1" si="17"/>
        <v>0.66666666666666663</v>
      </c>
      <c r="AF16" s="82">
        <f t="shared" ca="1" si="18"/>
        <v>0.99930555555555556</v>
      </c>
      <c r="AG16" s="115" t="b">
        <f t="shared" si="19"/>
        <v>0</v>
      </c>
      <c r="AH16" s="115" t="b">
        <f t="shared" ca="1" si="20"/>
        <v>1</v>
      </c>
      <c r="AI16" s="115" t="b">
        <f t="shared" ca="1" si="21"/>
        <v>0</v>
      </c>
      <c r="AJ16" s="115" t="b">
        <f t="shared" ca="1" si="22"/>
        <v>1</v>
      </c>
      <c r="AK16" s="115" t="b">
        <f t="shared" si="23"/>
        <v>0</v>
      </c>
      <c r="AL16" s="113">
        <f t="shared" ca="1" si="24"/>
        <v>0</v>
      </c>
      <c r="AM16" s="113">
        <f t="shared" ca="1" si="25"/>
        <v>0.99930555555555556</v>
      </c>
      <c r="AN16" s="113">
        <f t="shared" ca="1" si="37"/>
        <v>0</v>
      </c>
      <c r="AO16" s="113">
        <f t="shared" ca="1" si="26"/>
        <v>0.99930555555555556</v>
      </c>
      <c r="AP16" s="115" t="b">
        <f t="shared" si="27"/>
        <v>1</v>
      </c>
      <c r="AQ16" s="115" t="b">
        <f t="shared" ca="1" si="28"/>
        <v>0</v>
      </c>
      <c r="AR16" s="115" t="b">
        <f t="shared" si="29"/>
        <v>1</v>
      </c>
      <c r="AS16" s="115" t="b">
        <f t="shared" ca="1" si="30"/>
        <v>0</v>
      </c>
      <c r="AT16" s="140">
        <f t="shared" si="31"/>
        <v>0</v>
      </c>
      <c r="AU16" s="342"/>
      <c r="AV16" s="342"/>
      <c r="AW16" s="342"/>
      <c r="AX16" s="342"/>
      <c r="AY16" s="342"/>
      <c r="AZ16" s="342"/>
      <c r="BA16" s="343"/>
      <c r="BB16" s="343"/>
      <c r="BC16" s="343"/>
    </row>
    <row r="17" spans="1:55" s="346" customFormat="1" ht="28.5" customHeight="1" x14ac:dyDescent="0.35">
      <c r="A17" s="397">
        <f t="shared" ca="1" si="0"/>
        <v>46275</v>
      </c>
      <c r="B17" s="77" t="str">
        <f t="shared" ca="1" si="1"/>
        <v>Do</v>
      </c>
      <c r="C17" s="76" t="str">
        <f t="shared" ca="1" si="2"/>
        <v xml:space="preserve"> </v>
      </c>
      <c r="D17" s="171"/>
      <c r="E17" s="126" t="str">
        <f t="shared" ca="1" si="32"/>
        <v>08:00-16:00</v>
      </c>
      <c r="F17" s="386">
        <f t="shared" ca="1" si="3"/>
        <v>0.33333333333333331</v>
      </c>
      <c r="G17" s="125">
        <f t="shared" ca="1" si="33"/>
        <v>0</v>
      </c>
      <c r="H17" s="127"/>
      <c r="I17" s="59"/>
      <c r="J17" s="141" t="str">
        <f t="shared" ca="1" si="4"/>
        <v/>
      </c>
      <c r="K17" s="388">
        <f t="shared" ca="1" si="5"/>
        <v>0</v>
      </c>
      <c r="L17" s="542"/>
      <c r="M17" s="543"/>
      <c r="N17" s="543"/>
      <c r="O17" s="543"/>
      <c r="P17" s="544"/>
      <c r="Q17" s="108">
        <f t="shared" ca="1" si="34"/>
        <v>46275</v>
      </c>
      <c r="R17" s="115" t="b">
        <f t="shared" ca="1" si="6"/>
        <v>1</v>
      </c>
      <c r="S17" s="109" t="str">
        <f t="shared" si="7"/>
        <v/>
      </c>
      <c r="T17" s="61" t="str">
        <f t="shared" ca="1" si="8"/>
        <v>A</v>
      </c>
      <c r="U17" s="61" t="str">
        <f t="shared" ca="1" si="9"/>
        <v>A</v>
      </c>
      <c r="V17" s="96">
        <f t="shared" si="35"/>
        <v>0</v>
      </c>
      <c r="W17" s="57">
        <f t="shared" ca="1" si="36"/>
        <v>-0.33333333333333298</v>
      </c>
      <c r="X17" s="164">
        <f t="shared" ca="1" si="10"/>
        <v>0</v>
      </c>
      <c r="Y17" s="115" t="b">
        <f t="shared" ca="1" si="11"/>
        <v>0</v>
      </c>
      <c r="Z17" s="115" t="b">
        <f t="shared" ca="1" si="12"/>
        <v>0</v>
      </c>
      <c r="AA17" s="115" t="b">
        <f t="shared" ca="1" si="13"/>
        <v>1</v>
      </c>
      <c r="AB17" s="78">
        <f t="shared" ca="1" si="14"/>
        <v>0</v>
      </c>
      <c r="AC17" s="85">
        <f t="shared" ca="1" si="15"/>
        <v>0.33333333333333331</v>
      </c>
      <c r="AD17" s="88">
        <f t="shared" ca="1" si="16"/>
        <v>0</v>
      </c>
      <c r="AE17" s="85">
        <f t="shared" ca="1" si="17"/>
        <v>0.66666666666666663</v>
      </c>
      <c r="AF17" s="82">
        <f t="shared" ca="1" si="18"/>
        <v>0.99930555555555556</v>
      </c>
      <c r="AG17" s="115" t="b">
        <f t="shared" si="19"/>
        <v>0</v>
      </c>
      <c r="AH17" s="115" t="b">
        <f t="shared" ca="1" si="20"/>
        <v>1</v>
      </c>
      <c r="AI17" s="115" t="b">
        <f t="shared" ca="1" si="21"/>
        <v>0</v>
      </c>
      <c r="AJ17" s="115" t="b">
        <f t="shared" ca="1" si="22"/>
        <v>1</v>
      </c>
      <c r="AK17" s="115" t="b">
        <f t="shared" si="23"/>
        <v>0</v>
      </c>
      <c r="AL17" s="113">
        <f t="shared" ca="1" si="24"/>
        <v>0</v>
      </c>
      <c r="AM17" s="113">
        <f t="shared" ca="1" si="25"/>
        <v>0.99930555555555556</v>
      </c>
      <c r="AN17" s="113">
        <f t="shared" ca="1" si="37"/>
        <v>0</v>
      </c>
      <c r="AO17" s="113">
        <f t="shared" ca="1" si="26"/>
        <v>0.99930555555555556</v>
      </c>
      <c r="AP17" s="115" t="b">
        <f t="shared" si="27"/>
        <v>1</v>
      </c>
      <c r="AQ17" s="115" t="b">
        <f t="shared" ca="1" si="28"/>
        <v>0</v>
      </c>
      <c r="AR17" s="115" t="b">
        <f t="shared" si="29"/>
        <v>1</v>
      </c>
      <c r="AS17" s="115" t="b">
        <f t="shared" ca="1" si="30"/>
        <v>0</v>
      </c>
      <c r="AT17" s="140">
        <f t="shared" si="31"/>
        <v>0</v>
      </c>
      <c r="AU17" s="342"/>
      <c r="AV17" s="342"/>
      <c r="AW17" s="342"/>
      <c r="AX17" s="342"/>
      <c r="AY17" s="342"/>
      <c r="AZ17" s="342"/>
      <c r="BA17" s="343"/>
      <c r="BB17" s="343"/>
      <c r="BC17" s="343"/>
    </row>
    <row r="18" spans="1:55" s="346" customFormat="1" ht="28.5" customHeight="1" x14ac:dyDescent="0.35">
      <c r="A18" s="397">
        <f t="shared" ca="1" si="0"/>
        <v>46276</v>
      </c>
      <c r="B18" s="77" t="str">
        <f t="shared" ca="1" si="1"/>
        <v>Fr</v>
      </c>
      <c r="C18" s="76" t="str">
        <f t="shared" ca="1" si="2"/>
        <v xml:space="preserve"> </v>
      </c>
      <c r="D18" s="171"/>
      <c r="E18" s="126" t="str">
        <f t="shared" ca="1" si="32"/>
        <v>08:00-16:00</v>
      </c>
      <c r="F18" s="386">
        <f t="shared" ca="1" si="3"/>
        <v>0.33333333333333331</v>
      </c>
      <c r="G18" s="125">
        <f t="shared" ca="1" si="33"/>
        <v>0</v>
      </c>
      <c r="H18" s="127"/>
      <c r="I18" s="59"/>
      <c r="J18" s="141" t="str">
        <f t="shared" ca="1" si="4"/>
        <v/>
      </c>
      <c r="K18" s="388">
        <f t="shared" ca="1" si="5"/>
        <v>0</v>
      </c>
      <c r="L18" s="542"/>
      <c r="M18" s="543"/>
      <c r="N18" s="543"/>
      <c r="O18" s="543"/>
      <c r="P18" s="544"/>
      <c r="Q18" s="108">
        <f t="shared" ca="1" si="34"/>
        <v>46276</v>
      </c>
      <c r="R18" s="115" t="b">
        <f t="shared" ca="1" si="6"/>
        <v>1</v>
      </c>
      <c r="S18" s="109" t="str">
        <f t="shared" si="7"/>
        <v/>
      </c>
      <c r="T18" s="61" t="str">
        <f t="shared" ca="1" si="8"/>
        <v>A</v>
      </c>
      <c r="U18" s="61" t="str">
        <f t="shared" ca="1" si="9"/>
        <v>A</v>
      </c>
      <c r="V18" s="96">
        <f t="shared" si="35"/>
        <v>0</v>
      </c>
      <c r="W18" s="57">
        <f t="shared" ca="1" si="36"/>
        <v>-0.33333333333333298</v>
      </c>
      <c r="X18" s="164">
        <f t="shared" ca="1" si="10"/>
        <v>0</v>
      </c>
      <c r="Y18" s="115" t="b">
        <f t="shared" ca="1" si="11"/>
        <v>0</v>
      </c>
      <c r="Z18" s="115" t="b">
        <f t="shared" ca="1" si="12"/>
        <v>0</v>
      </c>
      <c r="AA18" s="115" t="b">
        <f t="shared" ca="1" si="13"/>
        <v>1</v>
      </c>
      <c r="AB18" s="78">
        <f t="shared" ca="1" si="14"/>
        <v>0</v>
      </c>
      <c r="AC18" s="85">
        <f t="shared" ca="1" si="15"/>
        <v>0.33333333333333331</v>
      </c>
      <c r="AD18" s="88">
        <f t="shared" ca="1" si="16"/>
        <v>0</v>
      </c>
      <c r="AE18" s="85">
        <f t="shared" ca="1" si="17"/>
        <v>0.66666666666666663</v>
      </c>
      <c r="AF18" s="82">
        <f t="shared" ca="1" si="18"/>
        <v>0.99930555555555556</v>
      </c>
      <c r="AG18" s="115" t="b">
        <f t="shared" si="19"/>
        <v>0</v>
      </c>
      <c r="AH18" s="115" t="b">
        <f t="shared" ca="1" si="20"/>
        <v>1</v>
      </c>
      <c r="AI18" s="115" t="b">
        <f t="shared" ca="1" si="21"/>
        <v>0</v>
      </c>
      <c r="AJ18" s="115" t="b">
        <f t="shared" ca="1" si="22"/>
        <v>1</v>
      </c>
      <c r="AK18" s="115" t="b">
        <f t="shared" si="23"/>
        <v>0</v>
      </c>
      <c r="AL18" s="113">
        <f t="shared" ca="1" si="24"/>
        <v>0</v>
      </c>
      <c r="AM18" s="113">
        <f t="shared" ca="1" si="25"/>
        <v>0.99930555555555556</v>
      </c>
      <c r="AN18" s="113">
        <f t="shared" ca="1" si="37"/>
        <v>0</v>
      </c>
      <c r="AO18" s="113">
        <f t="shared" ca="1" si="26"/>
        <v>0.99930555555555556</v>
      </c>
      <c r="AP18" s="115" t="b">
        <f t="shared" si="27"/>
        <v>1</v>
      </c>
      <c r="AQ18" s="115" t="b">
        <f t="shared" ca="1" si="28"/>
        <v>0</v>
      </c>
      <c r="AR18" s="115" t="b">
        <f t="shared" si="29"/>
        <v>1</v>
      </c>
      <c r="AS18" s="115" t="b">
        <f t="shared" ca="1" si="30"/>
        <v>0</v>
      </c>
      <c r="AT18" s="140">
        <f t="shared" si="31"/>
        <v>0</v>
      </c>
      <c r="AU18" s="342"/>
      <c r="AV18" s="342"/>
      <c r="AW18" s="342"/>
      <c r="AX18" s="342"/>
      <c r="AY18" s="342"/>
      <c r="AZ18" s="342"/>
      <c r="BA18" s="343"/>
      <c r="BB18" s="343"/>
      <c r="BC18" s="343"/>
    </row>
    <row r="19" spans="1:55" s="346" customFormat="1" ht="28.5" customHeight="1" x14ac:dyDescent="0.35">
      <c r="A19" s="397">
        <f t="shared" ca="1" si="0"/>
        <v>46277</v>
      </c>
      <c r="B19" s="77" t="str">
        <f t="shared" ca="1" si="1"/>
        <v>Sa</v>
      </c>
      <c r="C19" s="76" t="str">
        <f t="shared" ca="1" si="2"/>
        <v xml:space="preserve"> Wochenende</v>
      </c>
      <c r="D19" s="185"/>
      <c r="E19" s="126" t="str">
        <f t="shared" ca="1" si="32"/>
        <v/>
      </c>
      <c r="F19" s="386">
        <f t="shared" ca="1" si="3"/>
        <v>0</v>
      </c>
      <c r="G19" s="125">
        <f t="shared" ca="1" si="33"/>
        <v>0</v>
      </c>
      <c r="H19" s="127"/>
      <c r="I19" s="59"/>
      <c r="J19" s="141" t="str">
        <f t="shared" ca="1" si="4"/>
        <v/>
      </c>
      <c r="K19" s="388">
        <f t="shared" ca="1" si="5"/>
        <v>0</v>
      </c>
      <c r="L19" s="542"/>
      <c r="M19" s="543"/>
      <c r="N19" s="543"/>
      <c r="O19" s="543"/>
      <c r="P19" s="544"/>
      <c r="Q19" s="108">
        <f t="shared" ca="1" si="34"/>
        <v>46277</v>
      </c>
      <c r="R19" s="115" t="b">
        <f t="shared" ca="1" si="6"/>
        <v>1</v>
      </c>
      <c r="S19" s="109" t="str">
        <f t="shared" si="7"/>
        <v/>
      </c>
      <c r="T19" s="61" t="str">
        <f t="shared" ca="1" si="8"/>
        <v>F</v>
      </c>
      <c r="U19" s="61" t="str">
        <f t="shared" ca="1" si="9"/>
        <v>A</v>
      </c>
      <c r="V19" s="96">
        <f t="shared" si="35"/>
        <v>0</v>
      </c>
      <c r="W19" s="57">
        <f t="shared" ca="1" si="36"/>
        <v>0</v>
      </c>
      <c r="X19" s="164">
        <f t="shared" ca="1" si="10"/>
        <v>0</v>
      </c>
      <c r="Y19" s="115" t="b">
        <f t="shared" ca="1" si="11"/>
        <v>1</v>
      </c>
      <c r="Z19" s="115" t="b">
        <f t="shared" ca="1" si="12"/>
        <v>0</v>
      </c>
      <c r="AA19" s="115" t="b">
        <f t="shared" ca="1" si="13"/>
        <v>0</v>
      </c>
      <c r="AB19" s="78">
        <f t="shared" ca="1" si="14"/>
        <v>0</v>
      </c>
      <c r="AC19" s="85">
        <f t="shared" ca="1" si="15"/>
        <v>0</v>
      </c>
      <c r="AD19" s="88">
        <f t="shared" ca="1" si="16"/>
        <v>0</v>
      </c>
      <c r="AE19" s="85">
        <f t="shared" ca="1" si="17"/>
        <v>0</v>
      </c>
      <c r="AF19" s="82">
        <f t="shared" ca="1" si="18"/>
        <v>0.99930555555555556</v>
      </c>
      <c r="AG19" s="115" t="b">
        <f t="shared" si="19"/>
        <v>0</v>
      </c>
      <c r="AH19" s="115" t="b">
        <f t="shared" ca="1" si="20"/>
        <v>0</v>
      </c>
      <c r="AI19" s="115" t="b">
        <f t="shared" ca="1" si="21"/>
        <v>0</v>
      </c>
      <c r="AJ19" s="115" t="b">
        <f t="shared" ca="1" si="22"/>
        <v>1</v>
      </c>
      <c r="AK19" s="115" t="b">
        <f t="shared" si="23"/>
        <v>0</v>
      </c>
      <c r="AL19" s="113">
        <f t="shared" ca="1" si="24"/>
        <v>0</v>
      </c>
      <c r="AM19" s="113">
        <f t="shared" ca="1" si="25"/>
        <v>0.99930555555555556</v>
      </c>
      <c r="AN19" s="113">
        <f t="shared" ca="1" si="37"/>
        <v>0</v>
      </c>
      <c r="AO19" s="113">
        <f t="shared" ca="1" si="26"/>
        <v>0.99930555555555556</v>
      </c>
      <c r="AP19" s="115" t="b">
        <f t="shared" si="27"/>
        <v>1</v>
      </c>
      <c r="AQ19" s="115" t="b">
        <f t="shared" ca="1" si="28"/>
        <v>0</v>
      </c>
      <c r="AR19" s="115" t="b">
        <f t="shared" si="29"/>
        <v>1</v>
      </c>
      <c r="AS19" s="115" t="b">
        <f t="shared" ca="1" si="30"/>
        <v>0</v>
      </c>
      <c r="AT19" s="140">
        <f t="shared" si="31"/>
        <v>0</v>
      </c>
      <c r="AU19" s="342"/>
      <c r="AV19" s="342"/>
      <c r="AW19" s="342"/>
      <c r="AX19" s="342"/>
      <c r="AY19" s="342"/>
      <c r="AZ19" s="342"/>
      <c r="BA19" s="343"/>
      <c r="BB19" s="343"/>
      <c r="BC19" s="343"/>
    </row>
    <row r="20" spans="1:55" s="346" customFormat="1" ht="28.5" customHeight="1" x14ac:dyDescent="0.35">
      <c r="A20" s="397">
        <f t="shared" ca="1" si="0"/>
        <v>46278</v>
      </c>
      <c r="B20" s="77" t="str">
        <f t="shared" ca="1" si="1"/>
        <v>So</v>
      </c>
      <c r="C20" s="76" t="str">
        <f t="shared" ca="1" si="2"/>
        <v xml:space="preserve"> Wochenende</v>
      </c>
      <c r="D20" s="185"/>
      <c r="E20" s="126" t="str">
        <f t="shared" ca="1" si="32"/>
        <v/>
      </c>
      <c r="F20" s="386">
        <f t="shared" ca="1" si="3"/>
        <v>0</v>
      </c>
      <c r="G20" s="125">
        <f t="shared" ca="1" si="33"/>
        <v>0</v>
      </c>
      <c r="H20" s="184"/>
      <c r="I20" s="186"/>
      <c r="J20" s="141" t="str">
        <f t="shared" ca="1" si="4"/>
        <v/>
      </c>
      <c r="K20" s="388">
        <f t="shared" ca="1" si="5"/>
        <v>0</v>
      </c>
      <c r="L20" s="542"/>
      <c r="M20" s="543"/>
      <c r="N20" s="543"/>
      <c r="O20" s="543"/>
      <c r="P20" s="544"/>
      <c r="Q20" s="108">
        <f t="shared" ca="1" si="34"/>
        <v>46278</v>
      </c>
      <c r="R20" s="115" t="b">
        <f t="shared" ca="1" si="6"/>
        <v>1</v>
      </c>
      <c r="S20" s="109" t="str">
        <f t="shared" si="7"/>
        <v/>
      </c>
      <c r="T20" s="61" t="str">
        <f t="shared" ca="1" si="8"/>
        <v>F</v>
      </c>
      <c r="U20" s="61" t="str">
        <f t="shared" ca="1" si="9"/>
        <v>F</v>
      </c>
      <c r="V20" s="96">
        <f t="shared" si="35"/>
        <v>0</v>
      </c>
      <c r="W20" s="57">
        <f t="shared" ca="1" si="36"/>
        <v>0</v>
      </c>
      <c r="X20" s="164">
        <f t="shared" ca="1" si="10"/>
        <v>0</v>
      </c>
      <c r="Y20" s="115" t="b">
        <f t="shared" ca="1" si="11"/>
        <v>1</v>
      </c>
      <c r="Z20" s="115" t="b">
        <f t="shared" ca="1" si="12"/>
        <v>0</v>
      </c>
      <c r="AA20" s="115" t="b">
        <f t="shared" ca="1" si="13"/>
        <v>0</v>
      </c>
      <c r="AB20" s="78" t="str">
        <f t="shared" ca="1" si="14"/>
        <v/>
      </c>
      <c r="AC20" s="85" t="str">
        <f t="shared" ca="1" si="15"/>
        <v/>
      </c>
      <c r="AD20" s="88">
        <f t="shared" ca="1" si="16"/>
        <v>0</v>
      </c>
      <c r="AE20" s="85" t="str">
        <f t="shared" ca="1" si="17"/>
        <v/>
      </c>
      <c r="AF20" s="82" t="str">
        <f t="shared" ca="1" si="18"/>
        <v/>
      </c>
      <c r="AG20" s="115" t="b">
        <f t="shared" si="19"/>
        <v>0</v>
      </c>
      <c r="AH20" s="115" t="b">
        <f t="shared" ca="1" si="20"/>
        <v>0</v>
      </c>
      <c r="AI20" s="115" t="b">
        <f t="shared" ca="1" si="21"/>
        <v>0</v>
      </c>
      <c r="AJ20" s="115" t="b">
        <f t="shared" ca="1" si="22"/>
        <v>0</v>
      </c>
      <c r="AK20" s="115" t="b">
        <f t="shared" si="23"/>
        <v>0</v>
      </c>
      <c r="AL20" s="113" t="str">
        <f t="shared" ca="1" si="24"/>
        <v/>
      </c>
      <c r="AM20" s="113" t="str">
        <f t="shared" ca="1" si="25"/>
        <v/>
      </c>
      <c r="AN20" s="113" t="str">
        <f t="shared" ca="1" si="37"/>
        <v/>
      </c>
      <c r="AO20" s="113" t="str">
        <f t="shared" ca="1" si="26"/>
        <v/>
      </c>
      <c r="AP20" s="115" t="b">
        <f t="shared" si="27"/>
        <v>1</v>
      </c>
      <c r="AQ20" s="115" t="b">
        <f t="shared" ca="1" si="28"/>
        <v>0</v>
      </c>
      <c r="AR20" s="115" t="b">
        <f t="shared" si="29"/>
        <v>1</v>
      </c>
      <c r="AS20" s="115" t="b">
        <f t="shared" ca="1" si="30"/>
        <v>0</v>
      </c>
      <c r="AT20" s="140">
        <f t="shared" si="31"/>
        <v>0</v>
      </c>
      <c r="AU20" s="342"/>
      <c r="AV20" s="342"/>
      <c r="AW20" s="342"/>
      <c r="AX20" s="342"/>
      <c r="AY20" s="342"/>
      <c r="AZ20" s="342"/>
      <c r="BA20" s="343"/>
      <c r="BB20" s="343"/>
      <c r="BC20" s="343"/>
    </row>
    <row r="21" spans="1:55" s="346" customFormat="1" ht="28.5" customHeight="1" x14ac:dyDescent="0.35">
      <c r="A21" s="397">
        <f t="shared" ca="1" si="0"/>
        <v>46279</v>
      </c>
      <c r="B21" s="77" t="str">
        <f t="shared" ca="1" si="1"/>
        <v>Mo</v>
      </c>
      <c r="C21" s="76" t="str">
        <f t="shared" ca="1" si="2"/>
        <v xml:space="preserve"> </v>
      </c>
      <c r="D21" s="171"/>
      <c r="E21" s="126" t="str">
        <f t="shared" ca="1" si="32"/>
        <v>08:00-16:00</v>
      </c>
      <c r="F21" s="386">
        <f t="shared" ca="1" si="3"/>
        <v>0.33333333333333331</v>
      </c>
      <c r="G21" s="125">
        <f t="shared" ca="1" si="33"/>
        <v>0</v>
      </c>
      <c r="H21" s="127"/>
      <c r="I21" s="59"/>
      <c r="J21" s="141" t="str">
        <f t="shared" ca="1" si="4"/>
        <v/>
      </c>
      <c r="K21" s="388">
        <f t="shared" ca="1" si="5"/>
        <v>0</v>
      </c>
      <c r="L21" s="542"/>
      <c r="M21" s="543"/>
      <c r="N21" s="543"/>
      <c r="O21" s="543"/>
      <c r="P21" s="544"/>
      <c r="Q21" s="108">
        <f t="shared" ca="1" si="34"/>
        <v>46279</v>
      </c>
      <c r="R21" s="115" t="b">
        <f t="shared" ca="1" si="6"/>
        <v>1</v>
      </c>
      <c r="S21" s="109" t="str">
        <f t="shared" si="7"/>
        <v/>
      </c>
      <c r="T21" s="61" t="str">
        <f t="shared" ca="1" si="8"/>
        <v>A</v>
      </c>
      <c r="U21" s="61" t="str">
        <f t="shared" ca="1" si="9"/>
        <v>A</v>
      </c>
      <c r="V21" s="96">
        <f t="shared" si="35"/>
        <v>0</v>
      </c>
      <c r="W21" s="57">
        <f t="shared" ca="1" si="36"/>
        <v>-0.33333333333333298</v>
      </c>
      <c r="X21" s="164">
        <f t="shared" ca="1" si="10"/>
        <v>0</v>
      </c>
      <c r="Y21" s="115" t="b">
        <f t="shared" ca="1" si="11"/>
        <v>0</v>
      </c>
      <c r="Z21" s="115" t="b">
        <f t="shared" ca="1" si="12"/>
        <v>0</v>
      </c>
      <c r="AA21" s="115" t="b">
        <f t="shared" ca="1" si="13"/>
        <v>1</v>
      </c>
      <c r="AB21" s="78">
        <f t="shared" ca="1" si="14"/>
        <v>0</v>
      </c>
      <c r="AC21" s="85">
        <f t="shared" ca="1" si="15"/>
        <v>0.33333333333333331</v>
      </c>
      <c r="AD21" s="88">
        <f t="shared" ca="1" si="16"/>
        <v>0</v>
      </c>
      <c r="AE21" s="85">
        <f t="shared" ca="1" si="17"/>
        <v>0.66666666666666663</v>
      </c>
      <c r="AF21" s="82">
        <f t="shared" ca="1" si="18"/>
        <v>0.99930555555555556</v>
      </c>
      <c r="AG21" s="115" t="b">
        <f t="shared" si="19"/>
        <v>0</v>
      </c>
      <c r="AH21" s="115" t="b">
        <f t="shared" ca="1" si="20"/>
        <v>1</v>
      </c>
      <c r="AI21" s="115" t="b">
        <f t="shared" ca="1" si="21"/>
        <v>0</v>
      </c>
      <c r="AJ21" s="115" t="b">
        <f t="shared" ca="1" si="22"/>
        <v>1</v>
      </c>
      <c r="AK21" s="115" t="b">
        <f t="shared" si="23"/>
        <v>0</v>
      </c>
      <c r="AL21" s="113">
        <f t="shared" ca="1" si="24"/>
        <v>0</v>
      </c>
      <c r="AM21" s="113">
        <f t="shared" ca="1" si="25"/>
        <v>0.99930555555555556</v>
      </c>
      <c r="AN21" s="113">
        <f t="shared" ca="1" si="37"/>
        <v>0</v>
      </c>
      <c r="AO21" s="113">
        <f t="shared" ca="1" si="26"/>
        <v>0.99930555555555556</v>
      </c>
      <c r="AP21" s="115" t="b">
        <f t="shared" si="27"/>
        <v>1</v>
      </c>
      <c r="AQ21" s="115" t="b">
        <f t="shared" ca="1" si="28"/>
        <v>0</v>
      </c>
      <c r="AR21" s="115" t="b">
        <f t="shared" si="29"/>
        <v>1</v>
      </c>
      <c r="AS21" s="115" t="b">
        <f t="shared" ca="1" si="30"/>
        <v>0</v>
      </c>
      <c r="AT21" s="140">
        <f t="shared" si="31"/>
        <v>0</v>
      </c>
      <c r="AU21" s="342"/>
      <c r="AV21" s="342"/>
      <c r="AW21" s="342"/>
      <c r="AX21" s="342"/>
      <c r="AY21" s="342"/>
      <c r="AZ21" s="342"/>
      <c r="BA21" s="343"/>
      <c r="BB21" s="343"/>
      <c r="BC21" s="343"/>
    </row>
    <row r="22" spans="1:55" s="346" customFormat="1" ht="28.5" customHeight="1" x14ac:dyDescent="0.35">
      <c r="A22" s="397">
        <f t="shared" ca="1" si="0"/>
        <v>46280</v>
      </c>
      <c r="B22" s="77" t="str">
        <f t="shared" ca="1" si="1"/>
        <v>Di</v>
      </c>
      <c r="C22" s="76" t="str">
        <f t="shared" ca="1" si="2"/>
        <v xml:space="preserve"> </v>
      </c>
      <c r="D22" s="171"/>
      <c r="E22" s="126" t="str">
        <f t="shared" ca="1" si="32"/>
        <v>08:00-16:00</v>
      </c>
      <c r="F22" s="386">
        <f t="shared" ca="1" si="3"/>
        <v>0.33333333333333331</v>
      </c>
      <c r="G22" s="125">
        <f t="shared" ca="1" si="33"/>
        <v>0</v>
      </c>
      <c r="H22" s="127"/>
      <c r="I22" s="59"/>
      <c r="J22" s="141" t="str">
        <f t="shared" ca="1" si="4"/>
        <v/>
      </c>
      <c r="K22" s="388">
        <f t="shared" ca="1" si="5"/>
        <v>0</v>
      </c>
      <c r="L22" s="542"/>
      <c r="M22" s="543"/>
      <c r="N22" s="543"/>
      <c r="O22" s="543"/>
      <c r="P22" s="544"/>
      <c r="Q22" s="108">
        <f t="shared" ca="1" si="34"/>
        <v>46280</v>
      </c>
      <c r="R22" s="115" t="b">
        <f t="shared" ca="1" si="6"/>
        <v>1</v>
      </c>
      <c r="S22" s="109" t="str">
        <f t="shared" si="7"/>
        <v/>
      </c>
      <c r="T22" s="61" t="str">
        <f t="shared" ca="1" si="8"/>
        <v>A</v>
      </c>
      <c r="U22" s="61" t="str">
        <f t="shared" ca="1" si="9"/>
        <v>A</v>
      </c>
      <c r="V22" s="96">
        <f t="shared" si="35"/>
        <v>0</v>
      </c>
      <c r="W22" s="57">
        <f t="shared" ca="1" si="36"/>
        <v>-0.33333333333333298</v>
      </c>
      <c r="X22" s="164">
        <f t="shared" ca="1" si="10"/>
        <v>0</v>
      </c>
      <c r="Y22" s="115" t="b">
        <f t="shared" ca="1" si="11"/>
        <v>0</v>
      </c>
      <c r="Z22" s="115" t="b">
        <f t="shared" ca="1" si="12"/>
        <v>0</v>
      </c>
      <c r="AA22" s="115" t="b">
        <f t="shared" ca="1" si="13"/>
        <v>1</v>
      </c>
      <c r="AB22" s="78">
        <f t="shared" ca="1" si="14"/>
        <v>0</v>
      </c>
      <c r="AC22" s="85">
        <f t="shared" ca="1" si="15"/>
        <v>0.33333333333333331</v>
      </c>
      <c r="AD22" s="88">
        <f t="shared" ca="1" si="16"/>
        <v>0</v>
      </c>
      <c r="AE22" s="85">
        <f t="shared" ca="1" si="17"/>
        <v>0.66666666666666663</v>
      </c>
      <c r="AF22" s="82">
        <f t="shared" ca="1" si="18"/>
        <v>0.99930555555555556</v>
      </c>
      <c r="AG22" s="115" t="b">
        <f t="shared" si="19"/>
        <v>0</v>
      </c>
      <c r="AH22" s="115" t="b">
        <f t="shared" ca="1" si="20"/>
        <v>1</v>
      </c>
      <c r="AI22" s="115" t="b">
        <f t="shared" ca="1" si="21"/>
        <v>0</v>
      </c>
      <c r="AJ22" s="115" t="b">
        <f t="shared" ca="1" si="22"/>
        <v>1</v>
      </c>
      <c r="AK22" s="115" t="b">
        <f t="shared" si="23"/>
        <v>0</v>
      </c>
      <c r="AL22" s="113">
        <f t="shared" ca="1" si="24"/>
        <v>0</v>
      </c>
      <c r="AM22" s="113">
        <f t="shared" ca="1" si="25"/>
        <v>0.99930555555555556</v>
      </c>
      <c r="AN22" s="113">
        <f t="shared" ca="1" si="37"/>
        <v>0</v>
      </c>
      <c r="AO22" s="113">
        <f t="shared" ca="1" si="26"/>
        <v>0.99930555555555556</v>
      </c>
      <c r="AP22" s="115" t="b">
        <f t="shared" si="27"/>
        <v>1</v>
      </c>
      <c r="AQ22" s="115" t="b">
        <f t="shared" ca="1" si="28"/>
        <v>0</v>
      </c>
      <c r="AR22" s="115" t="b">
        <f t="shared" si="29"/>
        <v>1</v>
      </c>
      <c r="AS22" s="115" t="b">
        <f t="shared" ca="1" si="30"/>
        <v>0</v>
      </c>
      <c r="AT22" s="140">
        <f t="shared" si="31"/>
        <v>0</v>
      </c>
      <c r="AU22" s="342"/>
      <c r="AV22" s="342"/>
      <c r="AW22" s="342"/>
      <c r="AX22" s="342"/>
      <c r="AY22" s="342"/>
      <c r="AZ22" s="342"/>
      <c r="BA22" s="343"/>
      <c r="BB22" s="343"/>
      <c r="BC22" s="343"/>
    </row>
    <row r="23" spans="1:55" s="346" customFormat="1" ht="28.5" customHeight="1" x14ac:dyDescent="0.35">
      <c r="A23" s="397">
        <f t="shared" ca="1" si="0"/>
        <v>46281</v>
      </c>
      <c r="B23" s="77" t="str">
        <f t="shared" ca="1" si="1"/>
        <v>Mi</v>
      </c>
      <c r="C23" s="76" t="str">
        <f t="shared" ca="1" si="2"/>
        <v xml:space="preserve"> </v>
      </c>
      <c r="D23" s="171"/>
      <c r="E23" s="126" t="str">
        <f t="shared" ca="1" si="32"/>
        <v>08:00-16:00</v>
      </c>
      <c r="F23" s="386">
        <f t="shared" ca="1" si="3"/>
        <v>0.33333333333333331</v>
      </c>
      <c r="G23" s="125">
        <f t="shared" ca="1" si="33"/>
        <v>0</v>
      </c>
      <c r="H23" s="127"/>
      <c r="I23" s="59"/>
      <c r="J23" s="141" t="str">
        <f t="shared" ca="1" si="4"/>
        <v/>
      </c>
      <c r="K23" s="388">
        <f t="shared" ca="1" si="5"/>
        <v>0</v>
      </c>
      <c r="L23" s="542"/>
      <c r="M23" s="543"/>
      <c r="N23" s="543"/>
      <c r="O23" s="543"/>
      <c r="P23" s="544"/>
      <c r="Q23" s="108">
        <f t="shared" ca="1" si="34"/>
        <v>46281</v>
      </c>
      <c r="R23" s="115" t="b">
        <f t="shared" ca="1" si="6"/>
        <v>1</v>
      </c>
      <c r="S23" s="109" t="str">
        <f t="shared" si="7"/>
        <v/>
      </c>
      <c r="T23" s="61" t="str">
        <f t="shared" ca="1" si="8"/>
        <v>A</v>
      </c>
      <c r="U23" s="61" t="str">
        <f t="shared" ca="1" si="9"/>
        <v>A</v>
      </c>
      <c r="V23" s="96">
        <f t="shared" si="35"/>
        <v>0</v>
      </c>
      <c r="W23" s="57">
        <f t="shared" ca="1" si="36"/>
        <v>-0.33333333333333298</v>
      </c>
      <c r="X23" s="164">
        <f t="shared" ca="1" si="10"/>
        <v>0</v>
      </c>
      <c r="Y23" s="115" t="b">
        <f t="shared" ca="1" si="11"/>
        <v>0</v>
      </c>
      <c r="Z23" s="115" t="b">
        <f t="shared" ca="1" si="12"/>
        <v>0</v>
      </c>
      <c r="AA23" s="115" t="b">
        <f t="shared" ca="1" si="13"/>
        <v>1</v>
      </c>
      <c r="AB23" s="78">
        <f t="shared" ca="1" si="14"/>
        <v>0</v>
      </c>
      <c r="AC23" s="85">
        <f t="shared" ca="1" si="15"/>
        <v>0.33333333333333331</v>
      </c>
      <c r="AD23" s="88">
        <f t="shared" ca="1" si="16"/>
        <v>0</v>
      </c>
      <c r="AE23" s="85">
        <f t="shared" ca="1" si="17"/>
        <v>0.66666666666666663</v>
      </c>
      <c r="AF23" s="82">
        <f t="shared" ca="1" si="18"/>
        <v>0.99930555555555556</v>
      </c>
      <c r="AG23" s="115" t="b">
        <f t="shared" si="19"/>
        <v>0</v>
      </c>
      <c r="AH23" s="115" t="b">
        <f t="shared" ca="1" si="20"/>
        <v>1</v>
      </c>
      <c r="AI23" s="115" t="b">
        <f t="shared" ca="1" si="21"/>
        <v>0</v>
      </c>
      <c r="AJ23" s="115" t="b">
        <f t="shared" ca="1" si="22"/>
        <v>1</v>
      </c>
      <c r="AK23" s="115" t="b">
        <f t="shared" si="23"/>
        <v>0</v>
      </c>
      <c r="AL23" s="113">
        <f t="shared" ca="1" si="24"/>
        <v>0</v>
      </c>
      <c r="AM23" s="113">
        <f t="shared" ca="1" si="25"/>
        <v>0.99930555555555556</v>
      </c>
      <c r="AN23" s="113">
        <f t="shared" ca="1" si="37"/>
        <v>0</v>
      </c>
      <c r="AO23" s="113">
        <f t="shared" ca="1" si="26"/>
        <v>0.99930555555555556</v>
      </c>
      <c r="AP23" s="115" t="b">
        <f t="shared" si="27"/>
        <v>1</v>
      </c>
      <c r="AQ23" s="115" t="b">
        <f t="shared" ca="1" si="28"/>
        <v>0</v>
      </c>
      <c r="AR23" s="115" t="b">
        <f t="shared" si="29"/>
        <v>1</v>
      </c>
      <c r="AS23" s="115" t="b">
        <f t="shared" ca="1" si="30"/>
        <v>0</v>
      </c>
      <c r="AT23" s="140">
        <f t="shared" si="31"/>
        <v>0</v>
      </c>
      <c r="AU23" s="342"/>
      <c r="AV23" s="342"/>
      <c r="AW23" s="342"/>
      <c r="AX23" s="342"/>
      <c r="AY23" s="342"/>
      <c r="AZ23" s="342"/>
      <c r="BA23" s="343"/>
      <c r="BB23" s="343"/>
      <c r="BC23" s="343"/>
    </row>
    <row r="24" spans="1:55" s="346" customFormat="1" ht="28.5" customHeight="1" x14ac:dyDescent="0.35">
      <c r="A24" s="397">
        <f t="shared" ca="1" si="0"/>
        <v>46282</v>
      </c>
      <c r="B24" s="77" t="str">
        <f t="shared" ca="1" si="1"/>
        <v>Do</v>
      </c>
      <c r="C24" s="76" t="str">
        <f t="shared" ca="1" si="2"/>
        <v xml:space="preserve"> </v>
      </c>
      <c r="D24" s="171"/>
      <c r="E24" s="126" t="str">
        <f t="shared" ca="1" si="32"/>
        <v>08:00-16:00</v>
      </c>
      <c r="F24" s="386">
        <f t="shared" ca="1" si="3"/>
        <v>0.33333333333333331</v>
      </c>
      <c r="G24" s="125">
        <f t="shared" ca="1" si="33"/>
        <v>0</v>
      </c>
      <c r="H24" s="127"/>
      <c r="I24" s="59"/>
      <c r="J24" s="141" t="str">
        <f t="shared" ca="1" si="4"/>
        <v/>
      </c>
      <c r="K24" s="388">
        <f t="shared" ca="1" si="5"/>
        <v>0</v>
      </c>
      <c r="L24" s="542"/>
      <c r="M24" s="543"/>
      <c r="N24" s="543"/>
      <c r="O24" s="543"/>
      <c r="P24" s="544"/>
      <c r="Q24" s="108">
        <f t="shared" ca="1" si="34"/>
        <v>46282</v>
      </c>
      <c r="R24" s="115" t="b">
        <f t="shared" ca="1" si="6"/>
        <v>1</v>
      </c>
      <c r="S24" s="109" t="str">
        <f t="shared" si="7"/>
        <v/>
      </c>
      <c r="T24" s="61" t="str">
        <f t="shared" ca="1" si="8"/>
        <v>A</v>
      </c>
      <c r="U24" s="61" t="str">
        <f t="shared" ca="1" si="9"/>
        <v>A</v>
      </c>
      <c r="V24" s="96">
        <f t="shared" si="35"/>
        <v>0</v>
      </c>
      <c r="W24" s="57">
        <f t="shared" ca="1" si="36"/>
        <v>-0.33333333333333298</v>
      </c>
      <c r="X24" s="164">
        <f t="shared" ca="1" si="10"/>
        <v>0</v>
      </c>
      <c r="Y24" s="115" t="b">
        <f t="shared" ca="1" si="11"/>
        <v>0</v>
      </c>
      <c r="Z24" s="115" t="b">
        <f t="shared" ca="1" si="12"/>
        <v>0</v>
      </c>
      <c r="AA24" s="115" t="b">
        <f t="shared" ca="1" si="13"/>
        <v>1</v>
      </c>
      <c r="AB24" s="78">
        <f t="shared" ca="1" si="14"/>
        <v>0</v>
      </c>
      <c r="AC24" s="85">
        <f t="shared" ca="1" si="15"/>
        <v>0.33333333333333331</v>
      </c>
      <c r="AD24" s="88">
        <f t="shared" ca="1" si="16"/>
        <v>0</v>
      </c>
      <c r="AE24" s="85">
        <f t="shared" ca="1" si="17"/>
        <v>0.66666666666666663</v>
      </c>
      <c r="AF24" s="82">
        <f t="shared" ca="1" si="18"/>
        <v>0.99930555555555556</v>
      </c>
      <c r="AG24" s="115" t="b">
        <f t="shared" si="19"/>
        <v>0</v>
      </c>
      <c r="AH24" s="115" t="b">
        <f t="shared" ca="1" si="20"/>
        <v>1</v>
      </c>
      <c r="AI24" s="115" t="b">
        <f t="shared" ca="1" si="21"/>
        <v>0</v>
      </c>
      <c r="AJ24" s="115" t="b">
        <f t="shared" ca="1" si="22"/>
        <v>1</v>
      </c>
      <c r="AK24" s="115" t="b">
        <f t="shared" si="23"/>
        <v>0</v>
      </c>
      <c r="AL24" s="113">
        <f t="shared" ca="1" si="24"/>
        <v>0</v>
      </c>
      <c r="AM24" s="113">
        <f t="shared" ca="1" si="25"/>
        <v>0.99930555555555556</v>
      </c>
      <c r="AN24" s="113">
        <f t="shared" ca="1" si="37"/>
        <v>0</v>
      </c>
      <c r="AO24" s="113">
        <f t="shared" ca="1" si="26"/>
        <v>0.99930555555555556</v>
      </c>
      <c r="AP24" s="115" t="b">
        <f t="shared" si="27"/>
        <v>1</v>
      </c>
      <c r="AQ24" s="115" t="b">
        <f t="shared" ca="1" si="28"/>
        <v>0</v>
      </c>
      <c r="AR24" s="115" t="b">
        <f t="shared" si="29"/>
        <v>1</v>
      </c>
      <c r="AS24" s="115" t="b">
        <f t="shared" ca="1" si="30"/>
        <v>0</v>
      </c>
      <c r="AT24" s="140">
        <f t="shared" si="31"/>
        <v>0</v>
      </c>
      <c r="AU24" s="342"/>
      <c r="AV24" s="342"/>
      <c r="AW24" s="342"/>
      <c r="AX24" s="342"/>
      <c r="AY24" s="342"/>
      <c r="AZ24" s="342"/>
      <c r="BA24" s="343"/>
      <c r="BB24" s="343"/>
      <c r="BC24" s="343"/>
    </row>
    <row r="25" spans="1:55" s="346" customFormat="1" ht="28.5" customHeight="1" x14ac:dyDescent="0.35">
      <c r="A25" s="397">
        <f t="shared" ca="1" si="0"/>
        <v>46283</v>
      </c>
      <c r="B25" s="77" t="str">
        <f t="shared" ca="1" si="1"/>
        <v>Fr</v>
      </c>
      <c r="C25" s="76" t="str">
        <f t="shared" ca="1" si="2"/>
        <v xml:space="preserve"> </v>
      </c>
      <c r="D25" s="171"/>
      <c r="E25" s="126" t="str">
        <f t="shared" ca="1" si="32"/>
        <v>08:00-16:00</v>
      </c>
      <c r="F25" s="386">
        <f t="shared" ca="1" si="3"/>
        <v>0.33333333333333331</v>
      </c>
      <c r="G25" s="125">
        <f t="shared" ca="1" si="33"/>
        <v>0</v>
      </c>
      <c r="H25" s="127"/>
      <c r="I25" s="59"/>
      <c r="J25" s="141" t="str">
        <f t="shared" ca="1" si="4"/>
        <v/>
      </c>
      <c r="K25" s="388">
        <f t="shared" ca="1" si="5"/>
        <v>0</v>
      </c>
      <c r="L25" s="542"/>
      <c r="M25" s="543"/>
      <c r="N25" s="543"/>
      <c r="O25" s="543"/>
      <c r="P25" s="544"/>
      <c r="Q25" s="108">
        <f t="shared" ca="1" si="34"/>
        <v>46283</v>
      </c>
      <c r="R25" s="115" t="b">
        <f t="shared" ca="1" si="6"/>
        <v>1</v>
      </c>
      <c r="S25" s="109" t="str">
        <f t="shared" si="7"/>
        <v/>
      </c>
      <c r="T25" s="61" t="str">
        <f t="shared" ca="1" si="8"/>
        <v>A</v>
      </c>
      <c r="U25" s="61" t="str">
        <f t="shared" ca="1" si="9"/>
        <v>A</v>
      </c>
      <c r="V25" s="96">
        <f t="shared" si="35"/>
        <v>0</v>
      </c>
      <c r="W25" s="57">
        <f t="shared" ca="1" si="36"/>
        <v>-0.33333333333333298</v>
      </c>
      <c r="X25" s="164">
        <f t="shared" ca="1" si="10"/>
        <v>0</v>
      </c>
      <c r="Y25" s="115" t="b">
        <f t="shared" ca="1" si="11"/>
        <v>0</v>
      </c>
      <c r="Z25" s="115" t="b">
        <f t="shared" ca="1" si="12"/>
        <v>0</v>
      </c>
      <c r="AA25" s="115" t="b">
        <f t="shared" ca="1" si="13"/>
        <v>1</v>
      </c>
      <c r="AB25" s="78">
        <f t="shared" ca="1" si="14"/>
        <v>0</v>
      </c>
      <c r="AC25" s="85">
        <f t="shared" ca="1" si="15"/>
        <v>0.33333333333333331</v>
      </c>
      <c r="AD25" s="88">
        <f t="shared" ca="1" si="16"/>
        <v>0</v>
      </c>
      <c r="AE25" s="85">
        <f t="shared" ca="1" si="17"/>
        <v>0.66666666666666663</v>
      </c>
      <c r="AF25" s="82">
        <f t="shared" ca="1" si="18"/>
        <v>0.99930555555555556</v>
      </c>
      <c r="AG25" s="115" t="b">
        <f t="shared" si="19"/>
        <v>0</v>
      </c>
      <c r="AH25" s="115" t="b">
        <f t="shared" ca="1" si="20"/>
        <v>1</v>
      </c>
      <c r="AI25" s="115" t="b">
        <f t="shared" ca="1" si="21"/>
        <v>0</v>
      </c>
      <c r="AJ25" s="115" t="b">
        <f t="shared" ca="1" si="22"/>
        <v>1</v>
      </c>
      <c r="AK25" s="115" t="b">
        <f t="shared" si="23"/>
        <v>0</v>
      </c>
      <c r="AL25" s="113">
        <f t="shared" ca="1" si="24"/>
        <v>0</v>
      </c>
      <c r="AM25" s="113">
        <f t="shared" ca="1" si="25"/>
        <v>0.99930555555555556</v>
      </c>
      <c r="AN25" s="113">
        <f t="shared" ca="1" si="37"/>
        <v>0</v>
      </c>
      <c r="AO25" s="113">
        <f t="shared" ca="1" si="26"/>
        <v>0.99930555555555556</v>
      </c>
      <c r="AP25" s="115" t="b">
        <f t="shared" si="27"/>
        <v>1</v>
      </c>
      <c r="AQ25" s="115" t="b">
        <f t="shared" ca="1" si="28"/>
        <v>0</v>
      </c>
      <c r="AR25" s="115" t="b">
        <f t="shared" si="29"/>
        <v>1</v>
      </c>
      <c r="AS25" s="115" t="b">
        <f t="shared" ca="1" si="30"/>
        <v>0</v>
      </c>
      <c r="AT25" s="140">
        <f t="shared" si="31"/>
        <v>0</v>
      </c>
      <c r="AU25" s="342"/>
      <c r="AV25" s="342"/>
      <c r="AW25" s="342"/>
      <c r="AX25" s="342"/>
      <c r="AY25" s="342"/>
      <c r="AZ25" s="342"/>
      <c r="BA25" s="343"/>
      <c r="BB25" s="343"/>
      <c r="BC25" s="343"/>
    </row>
    <row r="26" spans="1:55" s="346" customFormat="1" ht="28.5" customHeight="1" x14ac:dyDescent="0.35">
      <c r="A26" s="397">
        <f t="shared" ca="1" si="0"/>
        <v>46284</v>
      </c>
      <c r="B26" s="77" t="str">
        <f t="shared" ca="1" si="1"/>
        <v>Sa</v>
      </c>
      <c r="C26" s="76" t="str">
        <f t="shared" ca="1" si="2"/>
        <v xml:space="preserve"> Wochenende</v>
      </c>
      <c r="D26" s="185"/>
      <c r="E26" s="126" t="str">
        <f t="shared" ca="1" si="32"/>
        <v/>
      </c>
      <c r="F26" s="386">
        <f t="shared" ca="1" si="3"/>
        <v>0</v>
      </c>
      <c r="G26" s="125">
        <f t="shared" ca="1" si="33"/>
        <v>0</v>
      </c>
      <c r="H26" s="127"/>
      <c r="I26" s="59"/>
      <c r="J26" s="141" t="str">
        <f t="shared" ca="1" si="4"/>
        <v/>
      </c>
      <c r="K26" s="388">
        <f t="shared" ca="1" si="5"/>
        <v>0</v>
      </c>
      <c r="L26" s="542"/>
      <c r="M26" s="543"/>
      <c r="N26" s="543"/>
      <c r="O26" s="543"/>
      <c r="P26" s="544"/>
      <c r="Q26" s="108">
        <f t="shared" ca="1" si="34"/>
        <v>46284</v>
      </c>
      <c r="R26" s="115" t="b">
        <f t="shared" ca="1" si="6"/>
        <v>1</v>
      </c>
      <c r="S26" s="109" t="str">
        <f t="shared" si="7"/>
        <v/>
      </c>
      <c r="T26" s="61" t="str">
        <f t="shared" ca="1" si="8"/>
        <v>F</v>
      </c>
      <c r="U26" s="61" t="str">
        <f t="shared" ca="1" si="9"/>
        <v>A</v>
      </c>
      <c r="V26" s="96">
        <f t="shared" si="35"/>
        <v>0</v>
      </c>
      <c r="W26" s="57">
        <f t="shared" ca="1" si="36"/>
        <v>0</v>
      </c>
      <c r="X26" s="164">
        <f t="shared" ca="1" si="10"/>
        <v>0</v>
      </c>
      <c r="Y26" s="115" t="b">
        <f t="shared" ca="1" si="11"/>
        <v>1</v>
      </c>
      <c r="Z26" s="115" t="b">
        <f t="shared" ca="1" si="12"/>
        <v>0</v>
      </c>
      <c r="AA26" s="115" t="b">
        <f t="shared" ca="1" si="13"/>
        <v>0</v>
      </c>
      <c r="AB26" s="78">
        <f t="shared" ca="1" si="14"/>
        <v>0</v>
      </c>
      <c r="AC26" s="85">
        <f t="shared" ca="1" si="15"/>
        <v>0</v>
      </c>
      <c r="AD26" s="88">
        <f t="shared" ca="1" si="16"/>
        <v>0</v>
      </c>
      <c r="AE26" s="85">
        <f t="shared" ca="1" si="17"/>
        <v>0</v>
      </c>
      <c r="AF26" s="82">
        <f t="shared" ca="1" si="18"/>
        <v>0.99930555555555556</v>
      </c>
      <c r="AG26" s="115" t="b">
        <f t="shared" si="19"/>
        <v>0</v>
      </c>
      <c r="AH26" s="115" t="b">
        <f t="shared" ca="1" si="20"/>
        <v>0</v>
      </c>
      <c r="AI26" s="115" t="b">
        <f t="shared" ca="1" si="21"/>
        <v>0</v>
      </c>
      <c r="AJ26" s="115" t="b">
        <f t="shared" ca="1" si="22"/>
        <v>1</v>
      </c>
      <c r="AK26" s="115" t="b">
        <f t="shared" si="23"/>
        <v>0</v>
      </c>
      <c r="AL26" s="113">
        <f t="shared" ca="1" si="24"/>
        <v>0</v>
      </c>
      <c r="AM26" s="113">
        <f t="shared" ca="1" si="25"/>
        <v>0.99930555555555556</v>
      </c>
      <c r="AN26" s="113">
        <f t="shared" ca="1" si="37"/>
        <v>0</v>
      </c>
      <c r="AO26" s="113">
        <f t="shared" ca="1" si="26"/>
        <v>0.99930555555555556</v>
      </c>
      <c r="AP26" s="115" t="b">
        <f t="shared" si="27"/>
        <v>1</v>
      </c>
      <c r="AQ26" s="115" t="b">
        <f t="shared" ca="1" si="28"/>
        <v>0</v>
      </c>
      <c r="AR26" s="115" t="b">
        <f t="shared" si="29"/>
        <v>1</v>
      </c>
      <c r="AS26" s="115" t="b">
        <f t="shared" ca="1" si="30"/>
        <v>0</v>
      </c>
      <c r="AT26" s="140">
        <f t="shared" si="31"/>
        <v>0</v>
      </c>
      <c r="AU26" s="342"/>
      <c r="AV26" s="342"/>
      <c r="AW26" s="342"/>
      <c r="AX26" s="342"/>
      <c r="AY26" s="342"/>
      <c r="AZ26" s="342"/>
      <c r="BA26" s="343"/>
      <c r="BB26" s="343"/>
      <c r="BC26" s="343"/>
    </row>
    <row r="27" spans="1:55" s="346" customFormat="1" ht="28.5" customHeight="1" x14ac:dyDescent="0.35">
      <c r="A27" s="397">
        <f t="shared" ca="1" si="0"/>
        <v>46285</v>
      </c>
      <c r="B27" s="77" t="str">
        <f t="shared" ca="1" si="1"/>
        <v>So</v>
      </c>
      <c r="C27" s="76" t="str">
        <f t="shared" ca="1" si="2"/>
        <v xml:space="preserve"> Wochenende</v>
      </c>
      <c r="D27" s="185"/>
      <c r="E27" s="126" t="str">
        <f t="shared" ca="1" si="32"/>
        <v/>
      </c>
      <c r="F27" s="386">
        <f t="shared" ca="1" si="3"/>
        <v>0</v>
      </c>
      <c r="G27" s="125">
        <f t="shared" ca="1" si="33"/>
        <v>0</v>
      </c>
      <c r="H27" s="184"/>
      <c r="I27" s="186"/>
      <c r="J27" s="141" t="str">
        <f t="shared" ca="1" si="4"/>
        <v/>
      </c>
      <c r="K27" s="388">
        <f t="shared" ca="1" si="5"/>
        <v>0</v>
      </c>
      <c r="L27" s="542"/>
      <c r="M27" s="543"/>
      <c r="N27" s="543"/>
      <c r="O27" s="543"/>
      <c r="P27" s="544"/>
      <c r="Q27" s="108">
        <f t="shared" ca="1" si="34"/>
        <v>46285</v>
      </c>
      <c r="R27" s="115" t="b">
        <f t="shared" ca="1" si="6"/>
        <v>1</v>
      </c>
      <c r="S27" s="109" t="str">
        <f t="shared" si="7"/>
        <v/>
      </c>
      <c r="T27" s="61" t="str">
        <f t="shared" ca="1" si="8"/>
        <v>F</v>
      </c>
      <c r="U27" s="61" t="str">
        <f t="shared" ca="1" si="9"/>
        <v>F</v>
      </c>
      <c r="V27" s="96">
        <f t="shared" si="35"/>
        <v>0</v>
      </c>
      <c r="W27" s="57">
        <f t="shared" ca="1" si="36"/>
        <v>0</v>
      </c>
      <c r="X27" s="164">
        <f t="shared" ca="1" si="10"/>
        <v>0</v>
      </c>
      <c r="Y27" s="115" t="b">
        <f t="shared" ca="1" si="11"/>
        <v>1</v>
      </c>
      <c r="Z27" s="115" t="b">
        <f t="shared" ca="1" si="12"/>
        <v>0</v>
      </c>
      <c r="AA27" s="115" t="b">
        <f t="shared" ca="1" si="13"/>
        <v>0</v>
      </c>
      <c r="AB27" s="78" t="str">
        <f t="shared" ca="1" si="14"/>
        <v/>
      </c>
      <c r="AC27" s="85" t="str">
        <f t="shared" ca="1" si="15"/>
        <v/>
      </c>
      <c r="AD27" s="88">
        <f t="shared" ca="1" si="16"/>
        <v>0</v>
      </c>
      <c r="AE27" s="85" t="str">
        <f t="shared" ca="1" si="17"/>
        <v/>
      </c>
      <c r="AF27" s="82" t="str">
        <f t="shared" ca="1" si="18"/>
        <v/>
      </c>
      <c r="AG27" s="115" t="b">
        <f t="shared" si="19"/>
        <v>0</v>
      </c>
      <c r="AH27" s="115" t="b">
        <f t="shared" ca="1" si="20"/>
        <v>0</v>
      </c>
      <c r="AI27" s="115" t="b">
        <f t="shared" ca="1" si="21"/>
        <v>0</v>
      </c>
      <c r="AJ27" s="115" t="b">
        <f t="shared" ca="1" si="22"/>
        <v>0</v>
      </c>
      <c r="AK27" s="115" t="b">
        <f t="shared" si="23"/>
        <v>0</v>
      </c>
      <c r="AL27" s="113" t="str">
        <f t="shared" ca="1" si="24"/>
        <v/>
      </c>
      <c r="AM27" s="113" t="str">
        <f t="shared" ca="1" si="25"/>
        <v/>
      </c>
      <c r="AN27" s="113" t="str">
        <f t="shared" ca="1" si="37"/>
        <v/>
      </c>
      <c r="AO27" s="113" t="str">
        <f t="shared" ca="1" si="26"/>
        <v/>
      </c>
      <c r="AP27" s="115" t="b">
        <f t="shared" si="27"/>
        <v>1</v>
      </c>
      <c r="AQ27" s="115" t="b">
        <f t="shared" ca="1" si="28"/>
        <v>0</v>
      </c>
      <c r="AR27" s="115" t="b">
        <f t="shared" si="29"/>
        <v>1</v>
      </c>
      <c r="AS27" s="115" t="b">
        <f t="shared" ca="1" si="30"/>
        <v>0</v>
      </c>
      <c r="AT27" s="140">
        <f t="shared" si="31"/>
        <v>0</v>
      </c>
      <c r="AU27" s="342"/>
      <c r="AV27" s="342"/>
      <c r="AW27" s="342"/>
      <c r="AX27" s="342"/>
      <c r="AY27" s="342"/>
      <c r="AZ27" s="342"/>
      <c r="BA27" s="343"/>
      <c r="BB27" s="343"/>
      <c r="BC27" s="343"/>
    </row>
    <row r="28" spans="1:55" s="346" customFormat="1" ht="28.5" customHeight="1" x14ac:dyDescent="0.35">
      <c r="A28" s="397">
        <f t="shared" ca="1" si="0"/>
        <v>46286</v>
      </c>
      <c r="B28" s="77" t="str">
        <f t="shared" ca="1" si="1"/>
        <v>Mo</v>
      </c>
      <c r="C28" s="76" t="str">
        <f t="shared" ca="1" si="2"/>
        <v xml:space="preserve"> </v>
      </c>
      <c r="D28" s="171"/>
      <c r="E28" s="126" t="str">
        <f t="shared" ca="1" si="32"/>
        <v>08:00-16:00</v>
      </c>
      <c r="F28" s="386">
        <f t="shared" ca="1" si="3"/>
        <v>0.33333333333333331</v>
      </c>
      <c r="G28" s="125">
        <f t="shared" ca="1" si="33"/>
        <v>0</v>
      </c>
      <c r="H28" s="127"/>
      <c r="I28" s="59"/>
      <c r="J28" s="141" t="str">
        <f t="shared" ca="1" si="4"/>
        <v/>
      </c>
      <c r="K28" s="388">
        <f t="shared" ca="1" si="5"/>
        <v>0</v>
      </c>
      <c r="L28" s="542"/>
      <c r="M28" s="543"/>
      <c r="N28" s="543"/>
      <c r="O28" s="543"/>
      <c r="P28" s="544"/>
      <c r="Q28" s="108">
        <f t="shared" ca="1" si="34"/>
        <v>46286</v>
      </c>
      <c r="R28" s="115" t="b">
        <f t="shared" ca="1" si="6"/>
        <v>1</v>
      </c>
      <c r="S28" s="109" t="str">
        <f t="shared" si="7"/>
        <v/>
      </c>
      <c r="T28" s="61" t="str">
        <f t="shared" ca="1" si="8"/>
        <v>A</v>
      </c>
      <c r="U28" s="61" t="str">
        <f t="shared" ca="1" si="9"/>
        <v>A</v>
      </c>
      <c r="V28" s="96">
        <f t="shared" si="35"/>
        <v>0</v>
      </c>
      <c r="W28" s="57">
        <f t="shared" ca="1" si="36"/>
        <v>-0.33333333333333298</v>
      </c>
      <c r="X28" s="164">
        <f t="shared" ca="1" si="10"/>
        <v>0</v>
      </c>
      <c r="Y28" s="115" t="b">
        <f t="shared" ca="1" si="11"/>
        <v>0</v>
      </c>
      <c r="Z28" s="115" t="b">
        <f t="shared" ca="1" si="12"/>
        <v>0</v>
      </c>
      <c r="AA28" s="115" t="b">
        <f t="shared" ca="1" si="13"/>
        <v>1</v>
      </c>
      <c r="AB28" s="78">
        <f t="shared" ca="1" si="14"/>
        <v>0</v>
      </c>
      <c r="AC28" s="85">
        <f t="shared" ca="1" si="15"/>
        <v>0.33333333333333331</v>
      </c>
      <c r="AD28" s="88">
        <f t="shared" ca="1" si="16"/>
        <v>0</v>
      </c>
      <c r="AE28" s="85">
        <f t="shared" ca="1" si="17"/>
        <v>0.66666666666666663</v>
      </c>
      <c r="AF28" s="82">
        <f t="shared" ca="1" si="18"/>
        <v>0.99930555555555556</v>
      </c>
      <c r="AG28" s="115" t="b">
        <f t="shared" si="19"/>
        <v>0</v>
      </c>
      <c r="AH28" s="115" t="b">
        <f t="shared" ca="1" si="20"/>
        <v>1</v>
      </c>
      <c r="AI28" s="115" t="b">
        <f t="shared" ca="1" si="21"/>
        <v>0</v>
      </c>
      <c r="AJ28" s="115" t="b">
        <f t="shared" ca="1" si="22"/>
        <v>1</v>
      </c>
      <c r="AK28" s="115" t="b">
        <f t="shared" si="23"/>
        <v>0</v>
      </c>
      <c r="AL28" s="113">
        <f t="shared" ca="1" si="24"/>
        <v>0</v>
      </c>
      <c r="AM28" s="113">
        <f t="shared" ca="1" si="25"/>
        <v>0.99930555555555556</v>
      </c>
      <c r="AN28" s="113">
        <f t="shared" ca="1" si="37"/>
        <v>0</v>
      </c>
      <c r="AO28" s="113">
        <f t="shared" ca="1" si="26"/>
        <v>0.99930555555555556</v>
      </c>
      <c r="AP28" s="115" t="b">
        <f t="shared" si="27"/>
        <v>1</v>
      </c>
      <c r="AQ28" s="115" t="b">
        <f t="shared" ca="1" si="28"/>
        <v>0</v>
      </c>
      <c r="AR28" s="115" t="b">
        <f t="shared" si="29"/>
        <v>1</v>
      </c>
      <c r="AS28" s="115" t="b">
        <f t="shared" ca="1" si="30"/>
        <v>0</v>
      </c>
      <c r="AT28" s="140">
        <f t="shared" si="31"/>
        <v>0</v>
      </c>
      <c r="AU28" s="342"/>
      <c r="AV28" s="342"/>
      <c r="AW28" s="342"/>
      <c r="AX28" s="342"/>
      <c r="AY28" s="342"/>
      <c r="AZ28" s="342"/>
      <c r="BA28" s="343"/>
      <c r="BB28" s="343"/>
      <c r="BC28" s="343"/>
    </row>
    <row r="29" spans="1:55" s="346" customFormat="1" ht="28.5" customHeight="1" x14ac:dyDescent="0.35">
      <c r="A29" s="397">
        <f t="shared" ca="1" si="0"/>
        <v>46287</v>
      </c>
      <c r="B29" s="77" t="str">
        <f t="shared" ca="1" si="1"/>
        <v>Di</v>
      </c>
      <c r="C29" s="76" t="str">
        <f t="shared" ca="1" si="2"/>
        <v xml:space="preserve"> </v>
      </c>
      <c r="D29" s="171"/>
      <c r="E29" s="126" t="str">
        <f t="shared" ca="1" si="32"/>
        <v>08:00-16:00</v>
      </c>
      <c r="F29" s="386">
        <f t="shared" ca="1" si="3"/>
        <v>0.33333333333333331</v>
      </c>
      <c r="G29" s="125">
        <f t="shared" ca="1" si="33"/>
        <v>0</v>
      </c>
      <c r="H29" s="127"/>
      <c r="I29" s="59"/>
      <c r="J29" s="141" t="str">
        <f t="shared" ca="1" si="4"/>
        <v/>
      </c>
      <c r="K29" s="388">
        <f t="shared" ca="1" si="5"/>
        <v>0</v>
      </c>
      <c r="L29" s="542"/>
      <c r="M29" s="543"/>
      <c r="N29" s="543"/>
      <c r="O29" s="543"/>
      <c r="P29" s="544"/>
      <c r="Q29" s="108">
        <f t="shared" ca="1" si="34"/>
        <v>46287</v>
      </c>
      <c r="R29" s="115" t="b">
        <f t="shared" ca="1" si="6"/>
        <v>1</v>
      </c>
      <c r="S29" s="109" t="str">
        <f t="shared" si="7"/>
        <v/>
      </c>
      <c r="T29" s="61" t="str">
        <f t="shared" ca="1" si="8"/>
        <v>A</v>
      </c>
      <c r="U29" s="61" t="str">
        <f t="shared" ca="1" si="9"/>
        <v>A</v>
      </c>
      <c r="V29" s="96">
        <f t="shared" si="35"/>
        <v>0</v>
      </c>
      <c r="W29" s="57">
        <f t="shared" ca="1" si="36"/>
        <v>-0.33333333333333298</v>
      </c>
      <c r="X29" s="164">
        <f t="shared" ca="1" si="10"/>
        <v>0</v>
      </c>
      <c r="Y29" s="115" t="b">
        <f t="shared" ca="1" si="11"/>
        <v>0</v>
      </c>
      <c r="Z29" s="115" t="b">
        <f t="shared" ca="1" si="12"/>
        <v>0</v>
      </c>
      <c r="AA29" s="115" t="b">
        <f t="shared" ca="1" si="13"/>
        <v>1</v>
      </c>
      <c r="AB29" s="78">
        <f t="shared" ca="1" si="14"/>
        <v>0</v>
      </c>
      <c r="AC29" s="85">
        <f t="shared" ca="1" si="15"/>
        <v>0.33333333333333331</v>
      </c>
      <c r="AD29" s="88">
        <f t="shared" ca="1" si="16"/>
        <v>0</v>
      </c>
      <c r="AE29" s="85">
        <f t="shared" ca="1" si="17"/>
        <v>0.66666666666666663</v>
      </c>
      <c r="AF29" s="82">
        <f t="shared" ca="1" si="18"/>
        <v>0.99930555555555556</v>
      </c>
      <c r="AG29" s="115" t="b">
        <f t="shared" si="19"/>
        <v>0</v>
      </c>
      <c r="AH29" s="115" t="b">
        <f t="shared" ca="1" si="20"/>
        <v>1</v>
      </c>
      <c r="AI29" s="115" t="b">
        <f t="shared" ca="1" si="21"/>
        <v>0</v>
      </c>
      <c r="AJ29" s="115" t="b">
        <f t="shared" ca="1" si="22"/>
        <v>1</v>
      </c>
      <c r="AK29" s="115" t="b">
        <f t="shared" si="23"/>
        <v>0</v>
      </c>
      <c r="AL29" s="113">
        <f t="shared" ca="1" si="24"/>
        <v>0</v>
      </c>
      <c r="AM29" s="113">
        <f t="shared" ca="1" si="25"/>
        <v>0.99930555555555556</v>
      </c>
      <c r="AN29" s="113">
        <f t="shared" ca="1" si="37"/>
        <v>0</v>
      </c>
      <c r="AO29" s="113">
        <f t="shared" ca="1" si="26"/>
        <v>0.99930555555555556</v>
      </c>
      <c r="AP29" s="115" t="b">
        <f t="shared" si="27"/>
        <v>1</v>
      </c>
      <c r="AQ29" s="115" t="b">
        <f t="shared" ca="1" si="28"/>
        <v>0</v>
      </c>
      <c r="AR29" s="115" t="b">
        <f t="shared" si="29"/>
        <v>1</v>
      </c>
      <c r="AS29" s="115" t="b">
        <f t="shared" ca="1" si="30"/>
        <v>0</v>
      </c>
      <c r="AT29" s="140">
        <f t="shared" si="31"/>
        <v>0</v>
      </c>
      <c r="AU29" s="342"/>
      <c r="AV29" s="342"/>
      <c r="AW29" s="342"/>
      <c r="AX29" s="342"/>
      <c r="AY29" s="342"/>
      <c r="AZ29" s="342"/>
      <c r="BA29" s="343"/>
      <c r="BB29" s="343"/>
      <c r="BC29" s="343"/>
    </row>
    <row r="30" spans="1:55" s="346" customFormat="1" ht="28.5" customHeight="1" x14ac:dyDescent="0.35">
      <c r="A30" s="397">
        <f t="shared" ca="1" si="0"/>
        <v>46288</v>
      </c>
      <c r="B30" s="77" t="str">
        <f t="shared" ca="1" si="1"/>
        <v>Mi</v>
      </c>
      <c r="C30" s="76" t="str">
        <f t="shared" ca="1" si="2"/>
        <v xml:space="preserve"> </v>
      </c>
      <c r="D30" s="171"/>
      <c r="E30" s="126" t="str">
        <f t="shared" ca="1" si="32"/>
        <v>08:00-16:00</v>
      </c>
      <c r="F30" s="386">
        <f t="shared" ca="1" si="3"/>
        <v>0.33333333333333331</v>
      </c>
      <c r="G30" s="125">
        <f t="shared" ca="1" si="33"/>
        <v>0</v>
      </c>
      <c r="H30" s="127"/>
      <c r="I30" s="59"/>
      <c r="J30" s="141" t="str">
        <f t="shared" ca="1" si="4"/>
        <v/>
      </c>
      <c r="K30" s="388">
        <f t="shared" ca="1" si="5"/>
        <v>0</v>
      </c>
      <c r="L30" s="542"/>
      <c r="M30" s="543"/>
      <c r="N30" s="543"/>
      <c r="O30" s="543"/>
      <c r="P30" s="544"/>
      <c r="Q30" s="108">
        <f t="shared" ca="1" si="34"/>
        <v>46288</v>
      </c>
      <c r="R30" s="115" t="b">
        <f t="shared" ca="1" si="6"/>
        <v>1</v>
      </c>
      <c r="S30" s="109" t="str">
        <f t="shared" si="7"/>
        <v/>
      </c>
      <c r="T30" s="61" t="str">
        <f t="shared" ca="1" si="8"/>
        <v>A</v>
      </c>
      <c r="U30" s="61" t="str">
        <f t="shared" ca="1" si="9"/>
        <v>A</v>
      </c>
      <c r="V30" s="96">
        <f t="shared" si="35"/>
        <v>0</v>
      </c>
      <c r="W30" s="57">
        <f t="shared" ca="1" si="36"/>
        <v>-0.33333333333333298</v>
      </c>
      <c r="X30" s="164">
        <f t="shared" ca="1" si="10"/>
        <v>0</v>
      </c>
      <c r="Y30" s="115" t="b">
        <f t="shared" ca="1" si="11"/>
        <v>0</v>
      </c>
      <c r="Z30" s="115" t="b">
        <f t="shared" ca="1" si="12"/>
        <v>0</v>
      </c>
      <c r="AA30" s="115" t="b">
        <f t="shared" ca="1" si="13"/>
        <v>1</v>
      </c>
      <c r="AB30" s="78">
        <f t="shared" ca="1" si="14"/>
        <v>0</v>
      </c>
      <c r="AC30" s="85">
        <f t="shared" ca="1" si="15"/>
        <v>0.33333333333333331</v>
      </c>
      <c r="AD30" s="88">
        <f t="shared" ca="1" si="16"/>
        <v>0</v>
      </c>
      <c r="AE30" s="85">
        <f t="shared" ca="1" si="17"/>
        <v>0.66666666666666663</v>
      </c>
      <c r="AF30" s="82">
        <f t="shared" ca="1" si="18"/>
        <v>0.99930555555555556</v>
      </c>
      <c r="AG30" s="115" t="b">
        <f t="shared" si="19"/>
        <v>0</v>
      </c>
      <c r="AH30" s="115" t="b">
        <f t="shared" ca="1" si="20"/>
        <v>1</v>
      </c>
      <c r="AI30" s="115" t="b">
        <f t="shared" ca="1" si="21"/>
        <v>0</v>
      </c>
      <c r="AJ30" s="115" t="b">
        <f t="shared" ca="1" si="22"/>
        <v>1</v>
      </c>
      <c r="AK30" s="115" t="b">
        <f t="shared" si="23"/>
        <v>0</v>
      </c>
      <c r="AL30" s="113">
        <f t="shared" ca="1" si="24"/>
        <v>0</v>
      </c>
      <c r="AM30" s="113">
        <f t="shared" ca="1" si="25"/>
        <v>0.99930555555555556</v>
      </c>
      <c r="AN30" s="113">
        <f t="shared" ca="1" si="37"/>
        <v>0</v>
      </c>
      <c r="AO30" s="113">
        <f t="shared" ca="1" si="26"/>
        <v>0.99930555555555556</v>
      </c>
      <c r="AP30" s="115" t="b">
        <f t="shared" si="27"/>
        <v>1</v>
      </c>
      <c r="AQ30" s="115" t="b">
        <f t="shared" ca="1" si="28"/>
        <v>0</v>
      </c>
      <c r="AR30" s="115" t="b">
        <f t="shared" si="29"/>
        <v>1</v>
      </c>
      <c r="AS30" s="115" t="b">
        <f t="shared" ca="1" si="30"/>
        <v>0</v>
      </c>
      <c r="AT30" s="140">
        <f t="shared" si="31"/>
        <v>0</v>
      </c>
      <c r="AU30" s="342"/>
      <c r="AV30" s="342"/>
      <c r="AW30" s="342"/>
      <c r="AX30" s="342"/>
      <c r="AY30" s="342"/>
      <c r="AZ30" s="342"/>
      <c r="BA30" s="343"/>
      <c r="BB30" s="343"/>
      <c r="BC30" s="343"/>
    </row>
    <row r="31" spans="1:55" s="346" customFormat="1" ht="28.5" customHeight="1" x14ac:dyDescent="0.35">
      <c r="A31" s="397">
        <f t="shared" ca="1" si="0"/>
        <v>46289</v>
      </c>
      <c r="B31" s="77" t="str">
        <f t="shared" ca="1" si="1"/>
        <v>Do</v>
      </c>
      <c r="C31" s="76" t="str">
        <f t="shared" ca="1" si="2"/>
        <v xml:space="preserve"> </v>
      </c>
      <c r="D31" s="171"/>
      <c r="E31" s="126" t="str">
        <f t="shared" ca="1" si="32"/>
        <v>08:00-16:00</v>
      </c>
      <c r="F31" s="386">
        <f t="shared" ca="1" si="3"/>
        <v>0.33333333333333331</v>
      </c>
      <c r="G31" s="125">
        <f t="shared" ca="1" si="33"/>
        <v>0</v>
      </c>
      <c r="H31" s="127"/>
      <c r="I31" s="59"/>
      <c r="J31" s="141" t="str">
        <f t="shared" ca="1" si="4"/>
        <v/>
      </c>
      <c r="K31" s="388">
        <f t="shared" ca="1" si="5"/>
        <v>0</v>
      </c>
      <c r="L31" s="542"/>
      <c r="M31" s="543"/>
      <c r="N31" s="543"/>
      <c r="O31" s="543"/>
      <c r="P31" s="544"/>
      <c r="Q31" s="108">
        <f t="shared" ca="1" si="34"/>
        <v>46289</v>
      </c>
      <c r="R31" s="115" t="b">
        <f t="shared" ca="1" si="6"/>
        <v>1</v>
      </c>
      <c r="S31" s="109" t="str">
        <f t="shared" si="7"/>
        <v/>
      </c>
      <c r="T31" s="61" t="str">
        <f t="shared" ca="1" si="8"/>
        <v>A</v>
      </c>
      <c r="U31" s="61" t="str">
        <f t="shared" ca="1" si="9"/>
        <v>A</v>
      </c>
      <c r="V31" s="96">
        <f t="shared" si="35"/>
        <v>0</v>
      </c>
      <c r="W31" s="57">
        <f t="shared" ca="1" si="36"/>
        <v>-0.33333333333333298</v>
      </c>
      <c r="X31" s="164">
        <f t="shared" ca="1" si="10"/>
        <v>0</v>
      </c>
      <c r="Y31" s="115" t="b">
        <f t="shared" ca="1" si="11"/>
        <v>0</v>
      </c>
      <c r="Z31" s="115" t="b">
        <f t="shared" ca="1" si="12"/>
        <v>0</v>
      </c>
      <c r="AA31" s="115" t="b">
        <f t="shared" ca="1" si="13"/>
        <v>1</v>
      </c>
      <c r="AB31" s="78">
        <f t="shared" ca="1" si="14"/>
        <v>0</v>
      </c>
      <c r="AC31" s="85">
        <f t="shared" ca="1" si="15"/>
        <v>0.33333333333333331</v>
      </c>
      <c r="AD31" s="88">
        <f t="shared" ca="1" si="16"/>
        <v>0</v>
      </c>
      <c r="AE31" s="85">
        <f t="shared" ca="1" si="17"/>
        <v>0.66666666666666663</v>
      </c>
      <c r="AF31" s="82">
        <f t="shared" ca="1" si="18"/>
        <v>0.99930555555555556</v>
      </c>
      <c r="AG31" s="115" t="b">
        <f t="shared" si="19"/>
        <v>0</v>
      </c>
      <c r="AH31" s="115" t="b">
        <f t="shared" ca="1" si="20"/>
        <v>1</v>
      </c>
      <c r="AI31" s="115" t="b">
        <f t="shared" ca="1" si="21"/>
        <v>0</v>
      </c>
      <c r="AJ31" s="115" t="b">
        <f t="shared" ca="1" si="22"/>
        <v>1</v>
      </c>
      <c r="AK31" s="115" t="b">
        <f t="shared" si="23"/>
        <v>0</v>
      </c>
      <c r="AL31" s="113">
        <f t="shared" ca="1" si="24"/>
        <v>0</v>
      </c>
      <c r="AM31" s="113">
        <f t="shared" ca="1" si="25"/>
        <v>0.99930555555555556</v>
      </c>
      <c r="AN31" s="113">
        <f t="shared" ca="1" si="37"/>
        <v>0</v>
      </c>
      <c r="AO31" s="113">
        <f t="shared" ca="1" si="26"/>
        <v>0.99930555555555556</v>
      </c>
      <c r="AP31" s="115" t="b">
        <f t="shared" si="27"/>
        <v>1</v>
      </c>
      <c r="AQ31" s="115" t="b">
        <f t="shared" ca="1" si="28"/>
        <v>0</v>
      </c>
      <c r="AR31" s="115" t="b">
        <f t="shared" si="29"/>
        <v>1</v>
      </c>
      <c r="AS31" s="115" t="b">
        <f t="shared" ca="1" si="30"/>
        <v>0</v>
      </c>
      <c r="AT31" s="140">
        <f t="shared" si="31"/>
        <v>0</v>
      </c>
      <c r="AU31" s="342"/>
      <c r="AV31" s="342"/>
      <c r="AW31" s="342"/>
      <c r="AX31" s="342"/>
      <c r="AY31" s="342"/>
      <c r="AZ31" s="342"/>
      <c r="BA31" s="343"/>
      <c r="BB31" s="343"/>
      <c r="BC31" s="343"/>
    </row>
    <row r="32" spans="1:55" s="346" customFormat="1" ht="28.5" customHeight="1" x14ac:dyDescent="0.35">
      <c r="A32" s="397">
        <f t="shared" ca="1" si="0"/>
        <v>46290</v>
      </c>
      <c r="B32" s="77" t="str">
        <f t="shared" ca="1" si="1"/>
        <v>Fr</v>
      </c>
      <c r="C32" s="76" t="str">
        <f t="shared" ca="1" si="2"/>
        <v xml:space="preserve"> </v>
      </c>
      <c r="D32" s="171"/>
      <c r="E32" s="126" t="str">
        <f t="shared" ca="1" si="32"/>
        <v>08:00-16:00</v>
      </c>
      <c r="F32" s="386">
        <f t="shared" ca="1" si="3"/>
        <v>0.33333333333333331</v>
      </c>
      <c r="G32" s="125">
        <f t="shared" ca="1" si="33"/>
        <v>0</v>
      </c>
      <c r="H32" s="127"/>
      <c r="I32" s="59"/>
      <c r="J32" s="141" t="str">
        <f t="shared" ca="1" si="4"/>
        <v/>
      </c>
      <c r="K32" s="388">
        <f t="shared" ca="1" si="5"/>
        <v>0</v>
      </c>
      <c r="L32" s="542"/>
      <c r="M32" s="543"/>
      <c r="N32" s="543"/>
      <c r="O32" s="543"/>
      <c r="P32" s="544"/>
      <c r="Q32" s="108">
        <f t="shared" ca="1" si="34"/>
        <v>46290</v>
      </c>
      <c r="R32" s="115" t="b">
        <f t="shared" ca="1" si="6"/>
        <v>1</v>
      </c>
      <c r="S32" s="109" t="str">
        <f t="shared" si="7"/>
        <v/>
      </c>
      <c r="T32" s="61" t="str">
        <f t="shared" ca="1" si="8"/>
        <v>A</v>
      </c>
      <c r="U32" s="61" t="str">
        <f t="shared" ca="1" si="9"/>
        <v>A</v>
      </c>
      <c r="V32" s="96">
        <f t="shared" si="35"/>
        <v>0</v>
      </c>
      <c r="W32" s="57">
        <f t="shared" ca="1" si="36"/>
        <v>-0.33333333333333298</v>
      </c>
      <c r="X32" s="164">
        <f t="shared" ca="1" si="10"/>
        <v>0</v>
      </c>
      <c r="Y32" s="115" t="b">
        <f t="shared" ca="1" si="11"/>
        <v>0</v>
      </c>
      <c r="Z32" s="115" t="b">
        <f t="shared" ca="1" si="12"/>
        <v>0</v>
      </c>
      <c r="AA32" s="115" t="b">
        <f t="shared" ca="1" si="13"/>
        <v>1</v>
      </c>
      <c r="AB32" s="78">
        <f t="shared" ca="1" si="14"/>
        <v>0</v>
      </c>
      <c r="AC32" s="85">
        <f t="shared" ca="1" si="15"/>
        <v>0.33333333333333331</v>
      </c>
      <c r="AD32" s="88">
        <f t="shared" ca="1" si="16"/>
        <v>0</v>
      </c>
      <c r="AE32" s="85">
        <f t="shared" ca="1" si="17"/>
        <v>0.66666666666666663</v>
      </c>
      <c r="AF32" s="82">
        <f t="shared" ca="1" si="18"/>
        <v>0.99930555555555556</v>
      </c>
      <c r="AG32" s="115" t="b">
        <f t="shared" si="19"/>
        <v>0</v>
      </c>
      <c r="AH32" s="115" t="b">
        <f t="shared" ca="1" si="20"/>
        <v>1</v>
      </c>
      <c r="AI32" s="115" t="b">
        <f t="shared" ca="1" si="21"/>
        <v>0</v>
      </c>
      <c r="AJ32" s="115" t="b">
        <f t="shared" ca="1" si="22"/>
        <v>1</v>
      </c>
      <c r="AK32" s="115" t="b">
        <f t="shared" si="23"/>
        <v>0</v>
      </c>
      <c r="AL32" s="113">
        <f t="shared" ca="1" si="24"/>
        <v>0</v>
      </c>
      <c r="AM32" s="113">
        <f t="shared" ca="1" si="25"/>
        <v>0.99930555555555556</v>
      </c>
      <c r="AN32" s="113">
        <f t="shared" ca="1" si="37"/>
        <v>0</v>
      </c>
      <c r="AO32" s="113">
        <f t="shared" ca="1" si="26"/>
        <v>0.99930555555555556</v>
      </c>
      <c r="AP32" s="115" t="b">
        <f t="shared" si="27"/>
        <v>1</v>
      </c>
      <c r="AQ32" s="115" t="b">
        <f t="shared" ca="1" si="28"/>
        <v>0</v>
      </c>
      <c r="AR32" s="115" t="b">
        <f t="shared" si="29"/>
        <v>1</v>
      </c>
      <c r="AS32" s="115" t="b">
        <f t="shared" ca="1" si="30"/>
        <v>0</v>
      </c>
      <c r="AT32" s="140">
        <f t="shared" si="31"/>
        <v>0</v>
      </c>
      <c r="AU32" s="342"/>
      <c r="AV32" s="342"/>
      <c r="AW32" s="342"/>
      <c r="AX32" s="342"/>
      <c r="AY32" s="342"/>
      <c r="AZ32" s="342"/>
      <c r="BA32" s="343"/>
      <c r="BB32" s="343"/>
      <c r="BC32" s="343"/>
    </row>
    <row r="33" spans="1:55" s="346" customFormat="1" ht="28.5" customHeight="1" x14ac:dyDescent="0.35">
      <c r="A33" s="397">
        <f t="shared" ca="1" si="0"/>
        <v>46291</v>
      </c>
      <c r="B33" s="77" t="str">
        <f t="shared" ca="1" si="1"/>
        <v>Sa</v>
      </c>
      <c r="C33" s="76" t="str">
        <f t="shared" ca="1" si="2"/>
        <v xml:space="preserve"> Wochenende</v>
      </c>
      <c r="D33" s="185"/>
      <c r="E33" s="126" t="str">
        <f t="shared" ca="1" si="32"/>
        <v/>
      </c>
      <c r="F33" s="386">
        <f t="shared" ca="1" si="3"/>
        <v>0</v>
      </c>
      <c r="G33" s="125">
        <f t="shared" ca="1" si="33"/>
        <v>0</v>
      </c>
      <c r="H33" s="127"/>
      <c r="I33" s="59"/>
      <c r="J33" s="141" t="str">
        <f t="shared" ca="1" si="4"/>
        <v/>
      </c>
      <c r="K33" s="388">
        <f t="shared" ca="1" si="5"/>
        <v>0</v>
      </c>
      <c r="L33" s="542"/>
      <c r="M33" s="543"/>
      <c r="N33" s="543"/>
      <c r="O33" s="543"/>
      <c r="P33" s="544"/>
      <c r="Q33" s="108">
        <f t="shared" ca="1" si="34"/>
        <v>46291</v>
      </c>
      <c r="R33" s="115" t="b">
        <f t="shared" ca="1" si="6"/>
        <v>1</v>
      </c>
      <c r="S33" s="109" t="str">
        <f t="shared" si="7"/>
        <v/>
      </c>
      <c r="T33" s="61" t="str">
        <f t="shared" ca="1" si="8"/>
        <v>F</v>
      </c>
      <c r="U33" s="61" t="str">
        <f t="shared" ca="1" si="9"/>
        <v>A</v>
      </c>
      <c r="V33" s="96">
        <f t="shared" si="35"/>
        <v>0</v>
      </c>
      <c r="W33" s="57">
        <f t="shared" ca="1" si="36"/>
        <v>0</v>
      </c>
      <c r="X33" s="164">
        <f t="shared" ca="1" si="10"/>
        <v>0</v>
      </c>
      <c r="Y33" s="115" t="b">
        <f t="shared" ca="1" si="11"/>
        <v>1</v>
      </c>
      <c r="Z33" s="115" t="b">
        <f t="shared" ca="1" si="12"/>
        <v>0</v>
      </c>
      <c r="AA33" s="115" t="b">
        <f t="shared" ca="1" si="13"/>
        <v>0</v>
      </c>
      <c r="AB33" s="78">
        <f t="shared" ca="1" si="14"/>
        <v>0</v>
      </c>
      <c r="AC33" s="85">
        <f t="shared" ca="1" si="15"/>
        <v>0</v>
      </c>
      <c r="AD33" s="88">
        <f t="shared" ca="1" si="16"/>
        <v>0</v>
      </c>
      <c r="AE33" s="85">
        <f t="shared" ca="1" si="17"/>
        <v>0</v>
      </c>
      <c r="AF33" s="82">
        <f t="shared" ca="1" si="18"/>
        <v>0.99930555555555556</v>
      </c>
      <c r="AG33" s="115" t="b">
        <f t="shared" si="19"/>
        <v>0</v>
      </c>
      <c r="AH33" s="115" t="b">
        <f t="shared" ca="1" si="20"/>
        <v>0</v>
      </c>
      <c r="AI33" s="115" t="b">
        <f t="shared" ca="1" si="21"/>
        <v>0</v>
      </c>
      <c r="AJ33" s="115" t="b">
        <f t="shared" ca="1" si="22"/>
        <v>1</v>
      </c>
      <c r="AK33" s="115" t="b">
        <f t="shared" si="23"/>
        <v>0</v>
      </c>
      <c r="AL33" s="113">
        <f t="shared" ca="1" si="24"/>
        <v>0</v>
      </c>
      <c r="AM33" s="113">
        <f t="shared" ca="1" si="25"/>
        <v>0.99930555555555556</v>
      </c>
      <c r="AN33" s="113">
        <f t="shared" ca="1" si="37"/>
        <v>0</v>
      </c>
      <c r="AO33" s="113">
        <f t="shared" ca="1" si="26"/>
        <v>0.99930555555555556</v>
      </c>
      <c r="AP33" s="115" t="b">
        <f t="shared" si="27"/>
        <v>1</v>
      </c>
      <c r="AQ33" s="115" t="b">
        <f t="shared" ca="1" si="28"/>
        <v>0</v>
      </c>
      <c r="AR33" s="115" t="b">
        <f t="shared" si="29"/>
        <v>1</v>
      </c>
      <c r="AS33" s="115" t="b">
        <f t="shared" ca="1" si="30"/>
        <v>0</v>
      </c>
      <c r="AT33" s="140">
        <f t="shared" si="31"/>
        <v>0</v>
      </c>
      <c r="AU33" s="342"/>
      <c r="AV33" s="342"/>
      <c r="AW33" s="342"/>
      <c r="AX33" s="342"/>
      <c r="AY33" s="342"/>
      <c r="AZ33" s="342"/>
      <c r="BA33" s="343"/>
      <c r="BB33" s="343"/>
      <c r="BC33" s="343"/>
    </row>
    <row r="34" spans="1:55" s="346" customFormat="1" ht="28.5" customHeight="1" x14ac:dyDescent="0.35">
      <c r="A34" s="397">
        <f t="shared" ca="1" si="0"/>
        <v>46292</v>
      </c>
      <c r="B34" s="77" t="str">
        <f t="shared" ca="1" si="1"/>
        <v>So</v>
      </c>
      <c r="C34" s="76" t="str">
        <f t="shared" ca="1" si="2"/>
        <v xml:space="preserve"> Wochenende</v>
      </c>
      <c r="D34" s="185"/>
      <c r="E34" s="126" t="str">
        <f t="shared" ca="1" si="32"/>
        <v/>
      </c>
      <c r="F34" s="386">
        <f t="shared" ca="1" si="3"/>
        <v>0</v>
      </c>
      <c r="G34" s="125">
        <f t="shared" ca="1" si="33"/>
        <v>0</v>
      </c>
      <c r="H34" s="184"/>
      <c r="I34" s="186"/>
      <c r="J34" s="141" t="str">
        <f t="shared" ca="1" si="4"/>
        <v/>
      </c>
      <c r="K34" s="388">
        <f t="shared" ca="1" si="5"/>
        <v>0</v>
      </c>
      <c r="L34" s="542"/>
      <c r="M34" s="543"/>
      <c r="N34" s="543"/>
      <c r="O34" s="543"/>
      <c r="P34" s="544"/>
      <c r="Q34" s="108">
        <f t="shared" ca="1" si="34"/>
        <v>46292</v>
      </c>
      <c r="R34" s="115" t="b">
        <f t="shared" ca="1" si="6"/>
        <v>1</v>
      </c>
      <c r="S34" s="109" t="str">
        <f t="shared" si="7"/>
        <v/>
      </c>
      <c r="T34" s="61" t="str">
        <f t="shared" ca="1" si="8"/>
        <v>F</v>
      </c>
      <c r="U34" s="61" t="str">
        <f t="shared" ca="1" si="9"/>
        <v>F</v>
      </c>
      <c r="V34" s="96">
        <f t="shared" si="35"/>
        <v>0</v>
      </c>
      <c r="W34" s="57">
        <f t="shared" ca="1" si="36"/>
        <v>0</v>
      </c>
      <c r="X34" s="164">
        <f t="shared" ca="1" si="10"/>
        <v>0</v>
      </c>
      <c r="Y34" s="115" t="b">
        <f t="shared" ca="1" si="11"/>
        <v>1</v>
      </c>
      <c r="Z34" s="115" t="b">
        <f t="shared" ca="1" si="12"/>
        <v>0</v>
      </c>
      <c r="AA34" s="115" t="b">
        <f t="shared" ca="1" si="13"/>
        <v>0</v>
      </c>
      <c r="AB34" s="78" t="str">
        <f t="shared" ca="1" si="14"/>
        <v/>
      </c>
      <c r="AC34" s="85" t="str">
        <f t="shared" ca="1" si="15"/>
        <v/>
      </c>
      <c r="AD34" s="88">
        <f t="shared" ca="1" si="16"/>
        <v>0</v>
      </c>
      <c r="AE34" s="85" t="str">
        <f t="shared" ca="1" si="17"/>
        <v/>
      </c>
      <c r="AF34" s="82" t="str">
        <f t="shared" ca="1" si="18"/>
        <v/>
      </c>
      <c r="AG34" s="115" t="b">
        <f t="shared" si="19"/>
        <v>0</v>
      </c>
      <c r="AH34" s="115" t="b">
        <f t="shared" ca="1" si="20"/>
        <v>0</v>
      </c>
      <c r="AI34" s="115" t="b">
        <f t="shared" ca="1" si="21"/>
        <v>0</v>
      </c>
      <c r="AJ34" s="115" t="b">
        <f t="shared" ca="1" si="22"/>
        <v>0</v>
      </c>
      <c r="AK34" s="115" t="b">
        <f t="shared" si="23"/>
        <v>0</v>
      </c>
      <c r="AL34" s="113" t="str">
        <f t="shared" ca="1" si="24"/>
        <v/>
      </c>
      <c r="AM34" s="113" t="str">
        <f t="shared" ca="1" si="25"/>
        <v/>
      </c>
      <c r="AN34" s="113" t="str">
        <f t="shared" ca="1" si="37"/>
        <v/>
      </c>
      <c r="AO34" s="113" t="str">
        <f t="shared" ca="1" si="26"/>
        <v/>
      </c>
      <c r="AP34" s="115" t="b">
        <f t="shared" si="27"/>
        <v>1</v>
      </c>
      <c r="AQ34" s="115" t="b">
        <f t="shared" ca="1" si="28"/>
        <v>0</v>
      </c>
      <c r="AR34" s="115" t="b">
        <f t="shared" si="29"/>
        <v>1</v>
      </c>
      <c r="AS34" s="115" t="b">
        <f t="shared" ca="1" si="30"/>
        <v>0</v>
      </c>
      <c r="AT34" s="140">
        <f t="shared" si="31"/>
        <v>0</v>
      </c>
      <c r="AU34" s="342"/>
      <c r="AV34" s="342"/>
      <c r="AW34" s="342"/>
      <c r="AX34" s="342"/>
      <c r="AY34" s="342"/>
      <c r="AZ34" s="342"/>
      <c r="BA34" s="343"/>
      <c r="BB34" s="343"/>
      <c r="BC34" s="343"/>
    </row>
    <row r="35" spans="1:55" s="346" customFormat="1" ht="28.5" customHeight="1" x14ac:dyDescent="0.35">
      <c r="A35" s="397">
        <f t="shared" ca="1" si="0"/>
        <v>46293</v>
      </c>
      <c r="B35" s="77" t="str">
        <f t="shared" ca="1" si="1"/>
        <v>Mo</v>
      </c>
      <c r="C35" s="76" t="str">
        <f t="shared" ca="1" si="2"/>
        <v xml:space="preserve"> </v>
      </c>
      <c r="D35" s="171"/>
      <c r="E35" s="126" t="str">
        <f t="shared" ca="1" si="32"/>
        <v>08:00-16:00</v>
      </c>
      <c r="F35" s="386">
        <f t="shared" ca="1" si="3"/>
        <v>0.33333333333333331</v>
      </c>
      <c r="G35" s="125">
        <f t="shared" ca="1" si="33"/>
        <v>0</v>
      </c>
      <c r="H35" s="127"/>
      <c r="I35" s="59"/>
      <c r="J35" s="141" t="str">
        <f t="shared" ca="1" si="4"/>
        <v/>
      </c>
      <c r="K35" s="388">
        <f t="shared" ca="1" si="5"/>
        <v>0</v>
      </c>
      <c r="L35" s="542"/>
      <c r="M35" s="543"/>
      <c r="N35" s="543"/>
      <c r="O35" s="543"/>
      <c r="P35" s="544"/>
      <c r="Q35" s="108">
        <f t="shared" ca="1" si="34"/>
        <v>46293</v>
      </c>
      <c r="R35" s="115" t="b">
        <f t="shared" ca="1" si="6"/>
        <v>1</v>
      </c>
      <c r="S35" s="109" t="str">
        <f t="shared" si="7"/>
        <v/>
      </c>
      <c r="T35" s="61" t="str">
        <f t="shared" ca="1" si="8"/>
        <v>A</v>
      </c>
      <c r="U35" s="61" t="str">
        <f t="shared" ca="1" si="9"/>
        <v>A</v>
      </c>
      <c r="V35" s="96">
        <f t="shared" si="35"/>
        <v>0</v>
      </c>
      <c r="W35" s="57">
        <f t="shared" ca="1" si="36"/>
        <v>-0.33333333333333298</v>
      </c>
      <c r="X35" s="164">
        <f t="shared" ca="1" si="10"/>
        <v>0</v>
      </c>
      <c r="Y35" s="115" t="b">
        <f t="shared" ca="1" si="11"/>
        <v>0</v>
      </c>
      <c r="Z35" s="115" t="b">
        <f t="shared" ca="1" si="12"/>
        <v>0</v>
      </c>
      <c r="AA35" s="115" t="b">
        <f t="shared" ca="1" si="13"/>
        <v>1</v>
      </c>
      <c r="AB35" s="78">
        <f t="shared" ca="1" si="14"/>
        <v>0</v>
      </c>
      <c r="AC35" s="85">
        <f t="shared" ca="1" si="15"/>
        <v>0.33333333333333331</v>
      </c>
      <c r="AD35" s="88">
        <f t="shared" ca="1" si="16"/>
        <v>0</v>
      </c>
      <c r="AE35" s="85">
        <f t="shared" ca="1" si="17"/>
        <v>0.66666666666666663</v>
      </c>
      <c r="AF35" s="82">
        <f t="shared" ca="1" si="18"/>
        <v>0.99930555555555556</v>
      </c>
      <c r="AG35" s="115" t="b">
        <f t="shared" si="19"/>
        <v>0</v>
      </c>
      <c r="AH35" s="115" t="b">
        <f t="shared" ca="1" si="20"/>
        <v>1</v>
      </c>
      <c r="AI35" s="115" t="b">
        <f t="shared" ca="1" si="21"/>
        <v>0</v>
      </c>
      <c r="AJ35" s="115" t="b">
        <f t="shared" ca="1" si="22"/>
        <v>1</v>
      </c>
      <c r="AK35" s="115" t="b">
        <f t="shared" si="23"/>
        <v>0</v>
      </c>
      <c r="AL35" s="113">
        <f t="shared" ca="1" si="24"/>
        <v>0</v>
      </c>
      <c r="AM35" s="113">
        <f t="shared" ca="1" si="25"/>
        <v>0.99930555555555556</v>
      </c>
      <c r="AN35" s="113">
        <f t="shared" ca="1" si="37"/>
        <v>0</v>
      </c>
      <c r="AO35" s="113">
        <f t="shared" ca="1" si="26"/>
        <v>0.99930555555555556</v>
      </c>
      <c r="AP35" s="115" t="b">
        <f t="shared" si="27"/>
        <v>1</v>
      </c>
      <c r="AQ35" s="115" t="b">
        <f t="shared" ca="1" si="28"/>
        <v>0</v>
      </c>
      <c r="AR35" s="115" t="b">
        <f t="shared" si="29"/>
        <v>1</v>
      </c>
      <c r="AS35" s="115" t="b">
        <f t="shared" ca="1" si="30"/>
        <v>0</v>
      </c>
      <c r="AT35" s="140">
        <f t="shared" si="31"/>
        <v>0</v>
      </c>
      <c r="AU35" s="342"/>
      <c r="AV35" s="342"/>
      <c r="AW35" s="342"/>
      <c r="AX35" s="342"/>
      <c r="AY35" s="342"/>
      <c r="AZ35" s="342"/>
      <c r="BA35" s="343"/>
      <c r="BB35" s="343"/>
      <c r="BC35" s="343"/>
    </row>
    <row r="36" spans="1:55" s="346" customFormat="1" ht="28.5" customHeight="1" x14ac:dyDescent="0.35">
      <c r="A36" s="397">
        <f t="shared" ca="1" si="0"/>
        <v>46294</v>
      </c>
      <c r="B36" s="77" t="str">
        <f t="shared" ca="1" si="1"/>
        <v>Di</v>
      </c>
      <c r="C36" s="76" t="str">
        <f t="shared" ca="1" si="2"/>
        <v xml:space="preserve"> </v>
      </c>
      <c r="D36" s="171"/>
      <c r="E36" s="126" t="str">
        <f t="shared" ca="1" si="32"/>
        <v>08:00-16:00</v>
      </c>
      <c r="F36" s="386">
        <f t="shared" ca="1" si="3"/>
        <v>0.33333333333333331</v>
      </c>
      <c r="G36" s="125">
        <f t="shared" ca="1" si="33"/>
        <v>0</v>
      </c>
      <c r="H36" s="127"/>
      <c r="I36" s="59"/>
      <c r="J36" s="141" t="str">
        <f t="shared" ca="1" si="4"/>
        <v/>
      </c>
      <c r="K36" s="388">
        <f t="shared" ca="1" si="5"/>
        <v>0</v>
      </c>
      <c r="L36" s="542"/>
      <c r="M36" s="543"/>
      <c r="N36" s="543"/>
      <c r="O36" s="543"/>
      <c r="P36" s="544"/>
      <c r="Q36" s="108">
        <f t="shared" ca="1" si="34"/>
        <v>46294</v>
      </c>
      <c r="R36" s="115" t="b">
        <f t="shared" ca="1" si="6"/>
        <v>1</v>
      </c>
      <c r="S36" s="109" t="str">
        <f t="shared" si="7"/>
        <v/>
      </c>
      <c r="T36" s="61" t="str">
        <f t="shared" ca="1" si="8"/>
        <v>A</v>
      </c>
      <c r="U36" s="61" t="str">
        <f t="shared" ca="1" si="9"/>
        <v>A</v>
      </c>
      <c r="V36" s="96">
        <f t="shared" si="35"/>
        <v>0</v>
      </c>
      <c r="W36" s="57">
        <f t="shared" ca="1" si="36"/>
        <v>-0.33333333333333298</v>
      </c>
      <c r="X36" s="164">
        <f t="shared" ca="1" si="10"/>
        <v>0</v>
      </c>
      <c r="Y36" s="115" t="b">
        <f t="shared" ca="1" si="11"/>
        <v>0</v>
      </c>
      <c r="Z36" s="115" t="b">
        <f t="shared" ca="1" si="12"/>
        <v>0</v>
      </c>
      <c r="AA36" s="115" t="b">
        <f t="shared" ca="1" si="13"/>
        <v>1</v>
      </c>
      <c r="AB36" s="78">
        <f t="shared" ca="1" si="14"/>
        <v>0</v>
      </c>
      <c r="AC36" s="85">
        <f t="shared" ca="1" si="15"/>
        <v>0.33333333333333331</v>
      </c>
      <c r="AD36" s="88">
        <f t="shared" ca="1" si="16"/>
        <v>0</v>
      </c>
      <c r="AE36" s="85">
        <f t="shared" ca="1" si="17"/>
        <v>0.66666666666666663</v>
      </c>
      <c r="AF36" s="82">
        <f t="shared" ca="1" si="18"/>
        <v>0.99930555555555556</v>
      </c>
      <c r="AG36" s="115" t="b">
        <f t="shared" si="19"/>
        <v>0</v>
      </c>
      <c r="AH36" s="115" t="b">
        <f t="shared" ca="1" si="20"/>
        <v>1</v>
      </c>
      <c r="AI36" s="115" t="b">
        <f t="shared" ca="1" si="21"/>
        <v>0</v>
      </c>
      <c r="AJ36" s="115" t="b">
        <f t="shared" ca="1" si="22"/>
        <v>1</v>
      </c>
      <c r="AK36" s="115" t="b">
        <f t="shared" si="23"/>
        <v>0</v>
      </c>
      <c r="AL36" s="113">
        <f t="shared" ca="1" si="24"/>
        <v>0</v>
      </c>
      <c r="AM36" s="113">
        <f t="shared" ca="1" si="25"/>
        <v>0.99930555555555556</v>
      </c>
      <c r="AN36" s="113">
        <f t="shared" ca="1" si="37"/>
        <v>0</v>
      </c>
      <c r="AO36" s="113">
        <f t="shared" ca="1" si="26"/>
        <v>0.99930555555555556</v>
      </c>
      <c r="AP36" s="115" t="b">
        <f t="shared" si="27"/>
        <v>1</v>
      </c>
      <c r="AQ36" s="115" t="b">
        <f t="shared" ca="1" si="28"/>
        <v>0</v>
      </c>
      <c r="AR36" s="115" t="b">
        <f t="shared" si="29"/>
        <v>1</v>
      </c>
      <c r="AS36" s="115" t="b">
        <f t="shared" ca="1" si="30"/>
        <v>0</v>
      </c>
      <c r="AT36" s="140">
        <f t="shared" si="31"/>
        <v>0</v>
      </c>
      <c r="AU36" s="342"/>
      <c r="AV36" s="342"/>
      <c r="AW36" s="342"/>
      <c r="AX36" s="342"/>
      <c r="AY36" s="342"/>
      <c r="AZ36" s="342"/>
      <c r="BA36" s="343"/>
      <c r="BB36" s="343"/>
      <c r="BC36" s="343"/>
    </row>
    <row r="37" spans="1:55" s="346" customFormat="1" ht="28.5" customHeight="1" x14ac:dyDescent="0.35">
      <c r="A37" s="397">
        <f t="shared" ca="1" si="0"/>
        <v>46295</v>
      </c>
      <c r="B37" s="77" t="str">
        <f t="shared" ca="1" si="1"/>
        <v>Mi</v>
      </c>
      <c r="C37" s="76" t="str">
        <f t="shared" ca="1" si="2"/>
        <v xml:space="preserve"> </v>
      </c>
      <c r="D37" s="171"/>
      <c r="E37" s="126" t="str">
        <f t="shared" ca="1" si="32"/>
        <v>08:00-16:00</v>
      </c>
      <c r="F37" s="386">
        <f t="shared" ca="1" si="3"/>
        <v>0.33333333333333331</v>
      </c>
      <c r="G37" s="125">
        <f t="shared" ca="1" si="33"/>
        <v>0</v>
      </c>
      <c r="H37" s="127"/>
      <c r="I37" s="59"/>
      <c r="J37" s="141" t="str">
        <f t="shared" ca="1" si="4"/>
        <v/>
      </c>
      <c r="K37" s="388">
        <f t="shared" ca="1" si="5"/>
        <v>0</v>
      </c>
      <c r="L37" s="542"/>
      <c r="M37" s="543"/>
      <c r="N37" s="543"/>
      <c r="O37" s="543"/>
      <c r="P37" s="544"/>
      <c r="Q37" s="108">
        <f t="shared" ca="1" si="34"/>
        <v>46295</v>
      </c>
      <c r="R37" s="115" t="b">
        <f t="shared" ca="1" si="6"/>
        <v>1</v>
      </c>
      <c r="S37" s="109" t="str">
        <f t="shared" si="7"/>
        <v/>
      </c>
      <c r="T37" s="61" t="str">
        <f t="shared" ca="1" si="8"/>
        <v>A</v>
      </c>
      <c r="U37" s="61" t="str">
        <f t="shared" ca="1" si="9"/>
        <v>A</v>
      </c>
      <c r="V37" s="96">
        <f t="shared" si="35"/>
        <v>0</v>
      </c>
      <c r="W37" s="57">
        <f t="shared" ca="1" si="36"/>
        <v>-0.33333333333333298</v>
      </c>
      <c r="X37" s="164">
        <f t="shared" ca="1" si="10"/>
        <v>0</v>
      </c>
      <c r="Y37" s="115" t="b">
        <f t="shared" ca="1" si="11"/>
        <v>0</v>
      </c>
      <c r="Z37" s="115" t="b">
        <f t="shared" ca="1" si="12"/>
        <v>0</v>
      </c>
      <c r="AA37" s="115" t="b">
        <f t="shared" ca="1" si="13"/>
        <v>1</v>
      </c>
      <c r="AB37" s="78">
        <f t="shared" ca="1" si="14"/>
        <v>0</v>
      </c>
      <c r="AC37" s="85">
        <f t="shared" ca="1" si="15"/>
        <v>0.33333333333333331</v>
      </c>
      <c r="AD37" s="88">
        <f t="shared" ca="1" si="16"/>
        <v>0</v>
      </c>
      <c r="AE37" s="85">
        <f t="shared" ca="1" si="17"/>
        <v>0.66666666666666663</v>
      </c>
      <c r="AF37" s="82">
        <f t="shared" ca="1" si="18"/>
        <v>0.99930555555555556</v>
      </c>
      <c r="AG37" s="115" t="b">
        <f t="shared" si="19"/>
        <v>0</v>
      </c>
      <c r="AH37" s="115" t="b">
        <f t="shared" ca="1" si="20"/>
        <v>1</v>
      </c>
      <c r="AI37" s="115" t="b">
        <f t="shared" ca="1" si="21"/>
        <v>0</v>
      </c>
      <c r="AJ37" s="115" t="b">
        <f t="shared" ca="1" si="22"/>
        <v>1</v>
      </c>
      <c r="AK37" s="115" t="b">
        <f t="shared" si="23"/>
        <v>0</v>
      </c>
      <c r="AL37" s="113">
        <f t="shared" ca="1" si="24"/>
        <v>0</v>
      </c>
      <c r="AM37" s="113">
        <f t="shared" ca="1" si="25"/>
        <v>0.99930555555555556</v>
      </c>
      <c r="AN37" s="113">
        <f t="shared" ca="1" si="37"/>
        <v>0</v>
      </c>
      <c r="AO37" s="113">
        <f t="shared" ca="1" si="26"/>
        <v>0.99930555555555556</v>
      </c>
      <c r="AP37" s="115" t="b">
        <f t="shared" si="27"/>
        <v>1</v>
      </c>
      <c r="AQ37" s="115" t="b">
        <f t="shared" ca="1" si="28"/>
        <v>0</v>
      </c>
      <c r="AR37" s="115" t="b">
        <f t="shared" si="29"/>
        <v>1</v>
      </c>
      <c r="AS37" s="115" t="b">
        <f t="shared" ca="1" si="30"/>
        <v>0</v>
      </c>
      <c r="AT37" s="140">
        <f t="shared" si="31"/>
        <v>0</v>
      </c>
      <c r="AU37" s="342"/>
      <c r="AV37" s="342"/>
      <c r="AW37" s="342"/>
      <c r="AX37" s="342"/>
      <c r="AY37" s="342"/>
      <c r="AZ37" s="342"/>
      <c r="BA37" s="343"/>
      <c r="BB37" s="343"/>
      <c r="BC37" s="343"/>
    </row>
    <row r="38" spans="1:55" s="346" customFormat="1" ht="28.5" customHeight="1" thickBot="1" x14ac:dyDescent="0.4">
      <c r="A38" s="397" t="str">
        <f t="shared" ca="1" si="0"/>
        <v/>
      </c>
      <c r="B38" s="77" t="str">
        <f t="shared" ca="1" si="1"/>
        <v/>
      </c>
      <c r="C38" s="76" t="str">
        <f t="shared" ca="1" si="2"/>
        <v/>
      </c>
      <c r="D38" s="185"/>
      <c r="E38" s="126" t="str">
        <f t="shared" ca="1" si="32"/>
        <v/>
      </c>
      <c r="F38" s="387" t="str">
        <f t="shared" ca="1" si="3"/>
        <v/>
      </c>
      <c r="G38" s="125" t="str">
        <f t="shared" ca="1" si="33"/>
        <v/>
      </c>
      <c r="H38" s="411"/>
      <c r="I38" s="412"/>
      <c r="J38" s="142" t="str">
        <f t="shared" ca="1" si="4"/>
        <v/>
      </c>
      <c r="K38" s="388">
        <f t="shared" ca="1" si="5"/>
        <v>0</v>
      </c>
      <c r="L38" s="542"/>
      <c r="M38" s="543"/>
      <c r="N38" s="543"/>
      <c r="O38" s="543"/>
      <c r="P38" s="544"/>
      <c r="Q38" s="110">
        <f t="shared" ca="1" si="34"/>
        <v>46296</v>
      </c>
      <c r="R38" s="115" t="b">
        <f t="shared" ca="1" si="6"/>
        <v>0</v>
      </c>
      <c r="S38" s="111" t="str">
        <f t="shared" si="7"/>
        <v/>
      </c>
      <c r="T38" s="62" t="str">
        <f t="shared" ca="1" si="8"/>
        <v/>
      </c>
      <c r="U38" s="62" t="str">
        <f t="shared" ca="1" si="9"/>
        <v/>
      </c>
      <c r="V38" s="97">
        <f t="shared" si="35"/>
        <v>0</v>
      </c>
      <c r="W38" s="58" t="str">
        <f t="shared" ca="1" si="36"/>
        <v/>
      </c>
      <c r="X38" s="165">
        <f t="shared" ca="1" si="10"/>
        <v>0</v>
      </c>
      <c r="Y38" s="116" t="b">
        <f t="shared" ca="1" si="11"/>
        <v>0</v>
      </c>
      <c r="Z38" s="116" t="b">
        <f t="shared" ca="1" si="12"/>
        <v>1</v>
      </c>
      <c r="AA38" s="116" t="b">
        <f t="shared" ca="1" si="13"/>
        <v>0</v>
      </c>
      <c r="AB38" s="79">
        <f t="shared" ca="1" si="14"/>
        <v>0</v>
      </c>
      <c r="AC38" s="86">
        <f t="shared" ca="1" si="15"/>
        <v>0</v>
      </c>
      <c r="AD38" s="89">
        <f t="shared" ca="1" si="16"/>
        <v>0</v>
      </c>
      <c r="AE38" s="86">
        <f t="shared" ca="1" si="17"/>
        <v>0</v>
      </c>
      <c r="AF38" s="83">
        <f t="shared" ca="1" si="18"/>
        <v>0.99930555555555556</v>
      </c>
      <c r="AG38" s="116" t="b">
        <f t="shared" si="19"/>
        <v>0</v>
      </c>
      <c r="AH38" s="116" t="b">
        <f t="shared" ca="1" si="20"/>
        <v>0</v>
      </c>
      <c r="AI38" s="116" t="b">
        <f t="shared" ca="1" si="21"/>
        <v>0</v>
      </c>
      <c r="AJ38" s="116" t="b">
        <f t="shared" ca="1" si="22"/>
        <v>0</v>
      </c>
      <c r="AK38" s="116" t="b">
        <f t="shared" si="23"/>
        <v>0</v>
      </c>
      <c r="AL38" s="114" t="str">
        <f t="shared" ca="1" si="24"/>
        <v/>
      </c>
      <c r="AM38" s="114" t="str">
        <f t="shared" ca="1" si="25"/>
        <v/>
      </c>
      <c r="AN38" s="114" t="str">
        <f t="shared" ca="1" si="37"/>
        <v/>
      </c>
      <c r="AO38" s="114" t="str">
        <f t="shared" ca="1" si="26"/>
        <v/>
      </c>
      <c r="AP38" s="116" t="b">
        <f t="shared" si="27"/>
        <v>1</v>
      </c>
      <c r="AQ38" s="116" t="b">
        <f t="shared" ca="1" si="28"/>
        <v>0</v>
      </c>
      <c r="AR38" s="116" t="b">
        <f t="shared" si="29"/>
        <v>1</v>
      </c>
      <c r="AS38" s="116" t="b">
        <f t="shared" ca="1" si="30"/>
        <v>0</v>
      </c>
      <c r="AT38" s="208">
        <f t="shared" si="31"/>
        <v>0</v>
      </c>
      <c r="AU38" s="342"/>
      <c r="AV38" s="342"/>
      <c r="AW38" s="342"/>
      <c r="AX38" s="342"/>
      <c r="AY38" s="342"/>
      <c r="AZ38" s="342"/>
      <c r="BA38" s="343"/>
      <c r="BB38" s="343"/>
      <c r="BC38" s="343"/>
    </row>
    <row r="39" spans="1:55" s="346" customFormat="1" ht="29.25" customHeight="1" thickTop="1" thickBot="1" x14ac:dyDescent="0.4">
      <c r="A39" s="310" t="s">
        <v>62</v>
      </c>
      <c r="B39" s="56">
        <f ca="1">COUNTIF(T$8:T$38,"A")</f>
        <v>22</v>
      </c>
      <c r="C39" s="569"/>
      <c r="D39" s="570"/>
      <c r="E39" s="575" t="str">
        <f>"Monat Std.-Saldo (~15min) &gt; "</f>
        <v xml:space="preserve">Monat Std.-Saldo (~15min) &gt; </v>
      </c>
      <c r="F39" s="576"/>
      <c r="G39" s="576"/>
      <c r="H39" s="576"/>
      <c r="I39" s="577"/>
      <c r="J39" s="144">
        <f ca="1">ROUND(SUM(J8:J38)*4,0)/4</f>
        <v>0</v>
      </c>
      <c r="K39" s="578"/>
      <c r="L39" s="579"/>
      <c r="M39" s="579"/>
      <c r="N39" s="579"/>
      <c r="O39" s="579"/>
      <c r="P39" s="580"/>
      <c r="Q39" s="389"/>
      <c r="R39" s="352"/>
      <c r="S39" s="352"/>
      <c r="T39" s="353"/>
      <c r="U39" s="354"/>
      <c r="V39" s="372"/>
      <c r="W39" s="355"/>
      <c r="X39" s="355"/>
      <c r="Y39" s="356"/>
      <c r="Z39" s="10"/>
      <c r="AA39" s="10"/>
      <c r="AB39" s="357"/>
      <c r="AC39" s="357"/>
      <c r="AD39" s="357"/>
      <c r="AE39" s="357"/>
      <c r="AF39" s="357"/>
      <c r="AG39" s="356"/>
      <c r="AH39" s="358"/>
      <c r="AI39" s="358"/>
      <c r="AJ39" s="359"/>
      <c r="AK39" s="356"/>
      <c r="AL39" s="359"/>
      <c r="AM39" s="359"/>
      <c r="AN39" s="359"/>
      <c r="AO39" s="359"/>
      <c r="AP39" s="359"/>
      <c r="AQ39" s="359"/>
      <c r="AR39" s="359"/>
      <c r="AS39" s="359"/>
      <c r="AT39" s="359"/>
      <c r="AU39" s="342"/>
      <c r="AV39" s="342"/>
      <c r="AW39" s="342"/>
      <c r="AX39" s="342"/>
      <c r="AY39" s="342"/>
      <c r="AZ39" s="342"/>
      <c r="BA39" s="343"/>
      <c r="BB39" s="343"/>
      <c r="BC39" s="343"/>
    </row>
    <row r="40" spans="1:55" s="346" customFormat="1" ht="29.25" customHeight="1" thickTop="1" thickBot="1" x14ac:dyDescent="0.4">
      <c r="A40" s="311" t="s">
        <v>59</v>
      </c>
      <c r="B40" s="124">
        <f>COUNTIF(D$8:D$38,"Z")</f>
        <v>0</v>
      </c>
      <c r="C40" s="571"/>
      <c r="D40" s="572"/>
      <c r="E40" s="587" t="s">
        <v>105</v>
      </c>
      <c r="F40" s="588"/>
      <c r="G40" s="588"/>
      <c r="H40" s="588"/>
      <c r="I40" s="589"/>
      <c r="J40" s="143">
        <f ca="1">$K5</f>
        <v>0</v>
      </c>
      <c r="K40" s="581"/>
      <c r="L40" s="582"/>
      <c r="M40" s="582"/>
      <c r="N40" s="582"/>
      <c r="O40" s="582"/>
      <c r="P40" s="583"/>
      <c r="Q40" s="188" t="s">
        <v>147</v>
      </c>
      <c r="R40" s="367"/>
      <c r="S40" s="368"/>
      <c r="T40" s="360"/>
      <c r="U40" s="361"/>
      <c r="V40" s="362"/>
      <c r="W40" s="363"/>
      <c r="X40" s="363"/>
      <c r="Y40" s="10"/>
      <c r="Z40" s="10"/>
      <c r="AA40" s="364"/>
      <c r="AB40" s="365"/>
      <c r="AC40" s="365"/>
      <c r="AD40" s="365"/>
      <c r="AE40" s="365"/>
      <c r="AF40" s="365"/>
      <c r="AG40" s="356"/>
      <c r="AH40" s="366"/>
      <c r="AI40" s="366"/>
      <c r="AJ40" s="359"/>
      <c r="AK40" s="356"/>
      <c r="AL40" s="359"/>
      <c r="AM40" s="359"/>
      <c r="AN40" s="359"/>
      <c r="AO40" s="359"/>
      <c r="AP40" s="359"/>
      <c r="AQ40" s="359"/>
      <c r="AR40" s="359"/>
      <c r="AS40" s="359"/>
      <c r="AT40" s="359"/>
      <c r="AU40" s="342"/>
      <c r="AV40" s="342"/>
      <c r="AW40" s="342"/>
      <c r="AX40" s="342"/>
      <c r="AY40" s="342"/>
      <c r="AZ40" s="342"/>
      <c r="BA40" s="343"/>
      <c r="BB40" s="343"/>
      <c r="BC40" s="343"/>
    </row>
    <row r="41" spans="1:55" s="346" customFormat="1" ht="29.25" customHeight="1" thickTop="1" thickBot="1" x14ac:dyDescent="0.4">
      <c r="A41" s="312" t="s">
        <v>58</v>
      </c>
      <c r="B41" s="130">
        <f>COUNTIF(D$8:D$38,"U")</f>
        <v>0</v>
      </c>
      <c r="C41" s="571"/>
      <c r="D41" s="572"/>
      <c r="E41" s="590" t="s">
        <v>106</v>
      </c>
      <c r="F41" s="591"/>
      <c r="G41" s="591"/>
      <c r="H41" s="591"/>
      <c r="I41" s="592"/>
      <c r="J41" s="187">
        <f ca="1">$J39+$J40</f>
        <v>0</v>
      </c>
      <c r="K41" s="584"/>
      <c r="L41" s="585"/>
      <c r="M41" s="585"/>
      <c r="N41" s="585"/>
      <c r="O41" s="585"/>
      <c r="P41" s="586"/>
      <c r="Q41" s="189" t="b">
        <f ca="1">AND($K$41&gt;=0,$K$41&lt;=$J$41,MOD($K$41,0.25)=0)</f>
        <v>1</v>
      </c>
      <c r="R41" s="369"/>
      <c r="S41" s="368"/>
      <c r="T41" s="360"/>
      <c r="U41" s="361"/>
      <c r="V41" s="362"/>
      <c r="W41" s="363"/>
      <c r="X41" s="363"/>
      <c r="Y41" s="10"/>
      <c r="Z41" s="10"/>
      <c r="AA41" s="364"/>
      <c r="AB41" s="365"/>
      <c r="AC41" s="365"/>
      <c r="AD41" s="365"/>
      <c r="AE41" s="365"/>
      <c r="AF41" s="365"/>
      <c r="AG41" s="356"/>
      <c r="AH41" s="366"/>
      <c r="AI41" s="366"/>
      <c r="AJ41" s="359"/>
      <c r="AK41" s="356"/>
      <c r="AL41" s="359"/>
      <c r="AM41" s="359"/>
      <c r="AN41" s="359"/>
      <c r="AO41" s="359"/>
      <c r="AP41" s="359"/>
      <c r="AQ41" s="359"/>
      <c r="AR41" s="359"/>
      <c r="AS41" s="359"/>
      <c r="AT41" s="359"/>
      <c r="AU41" s="342"/>
      <c r="AV41" s="342"/>
      <c r="AW41" s="342"/>
      <c r="AX41" s="342"/>
      <c r="AY41" s="342"/>
      <c r="AZ41" s="342"/>
      <c r="BA41" s="343"/>
      <c r="BB41" s="343"/>
      <c r="BC41" s="343"/>
    </row>
    <row r="42" spans="1:55" s="346" customFormat="1" ht="29.25" customHeight="1" thickTop="1" thickBot="1" x14ac:dyDescent="0.4">
      <c r="A42" s="312" t="s">
        <v>56</v>
      </c>
      <c r="B42" s="130">
        <f>COUNTIF(D$8:D$38,"K")</f>
        <v>0</v>
      </c>
      <c r="C42" s="573"/>
      <c r="D42" s="574"/>
      <c r="E42" s="593" t="s">
        <v>146</v>
      </c>
      <c r="F42" s="594"/>
      <c r="G42" s="594"/>
      <c r="H42" s="594"/>
      <c r="I42" s="595"/>
      <c r="J42" s="191">
        <f ca="1">$J41</f>
        <v>0</v>
      </c>
      <c r="K42" s="596" t="str">
        <f ca="1">" &lt; Dieser Stunden-Saldo wird in das nächste "&amp;IF($Q$3="Dezember","Jahr","Monat")&amp;" übertragen"</f>
        <v xml:space="preserve"> &lt; Dieser Stunden-Saldo wird in das nächste Monat übertragen</v>
      </c>
      <c r="L42" s="596"/>
      <c r="M42" s="596"/>
      <c r="N42" s="596"/>
      <c r="O42" s="596"/>
      <c r="P42" s="597"/>
      <c r="Q42" s="371"/>
      <c r="R42" s="368"/>
      <c r="S42" s="368"/>
      <c r="T42" s="360"/>
      <c r="U42" s="361"/>
      <c r="V42" s="362"/>
      <c r="W42" s="363"/>
      <c r="X42" s="363"/>
      <c r="Y42" s="10"/>
      <c r="Z42" s="10"/>
      <c r="AA42" s="364"/>
      <c r="AB42" s="365"/>
      <c r="AC42" s="365"/>
      <c r="AD42" s="365"/>
      <c r="AE42" s="365"/>
      <c r="AF42" s="365"/>
      <c r="AG42" s="356"/>
      <c r="AH42" s="366"/>
      <c r="AI42" s="366"/>
      <c r="AJ42" s="359"/>
      <c r="AK42" s="356"/>
      <c r="AL42" s="359"/>
      <c r="AM42" s="359"/>
      <c r="AN42" s="359"/>
      <c r="AO42" s="359"/>
      <c r="AP42" s="359"/>
      <c r="AQ42" s="359"/>
      <c r="AR42" s="359"/>
      <c r="AS42" s="359"/>
      <c r="AT42" s="359"/>
      <c r="AU42" s="342"/>
      <c r="AV42" s="342"/>
      <c r="AW42" s="342"/>
      <c r="AX42" s="342"/>
      <c r="AY42" s="342"/>
      <c r="AZ42" s="342"/>
      <c r="BA42" s="343"/>
      <c r="BB42" s="343"/>
      <c r="BC42" s="343"/>
    </row>
    <row r="43" spans="1:55" s="346" customFormat="1" ht="26.15" customHeight="1" thickTop="1" x14ac:dyDescent="0.35">
      <c r="A43" s="131"/>
      <c r="B43" s="132"/>
      <c r="C43" s="131"/>
      <c r="D43" s="290" t="s">
        <v>47</v>
      </c>
      <c r="E43" s="566"/>
      <c r="F43" s="566"/>
      <c r="G43" s="566"/>
      <c r="H43" s="566"/>
      <c r="I43" s="566"/>
      <c r="J43" s="133"/>
      <c r="K43" s="134"/>
      <c r="L43" s="134"/>
      <c r="M43" s="134"/>
      <c r="N43" s="134"/>
      <c r="O43" s="134"/>
      <c r="P43" s="134"/>
      <c r="Q43" s="128"/>
      <c r="R43" s="368"/>
      <c r="S43" s="368"/>
      <c r="T43" s="361"/>
      <c r="U43" s="361"/>
      <c r="V43" s="362"/>
      <c r="W43" s="363"/>
      <c r="X43" s="363"/>
      <c r="Y43" s="10"/>
      <c r="Z43" s="10"/>
      <c r="AA43" s="364"/>
      <c r="AB43" s="365"/>
      <c r="AC43" s="365"/>
      <c r="AD43" s="365"/>
      <c r="AE43" s="365"/>
      <c r="AF43" s="365"/>
      <c r="AG43" s="356"/>
      <c r="AH43" s="366"/>
      <c r="AI43" s="366"/>
      <c r="AJ43" s="359"/>
      <c r="AK43" s="356"/>
      <c r="AL43" s="359"/>
      <c r="AM43" s="359"/>
      <c r="AN43" s="359"/>
      <c r="AO43" s="359"/>
      <c r="AP43" s="359"/>
      <c r="AQ43" s="359"/>
      <c r="AR43" s="359"/>
      <c r="AS43" s="359"/>
      <c r="AT43" s="359"/>
      <c r="AU43" s="342"/>
      <c r="AV43" s="342"/>
      <c r="AW43" s="342"/>
      <c r="AX43" s="342"/>
      <c r="AY43" s="342"/>
      <c r="AZ43" s="342"/>
      <c r="BA43" s="343"/>
      <c r="BB43" s="343"/>
      <c r="BC43" s="343"/>
    </row>
    <row r="44" spans="1:55" ht="33" customHeight="1" x14ac:dyDescent="0.25">
      <c r="A44" s="4"/>
      <c r="B44" s="4"/>
      <c r="C44" s="4"/>
      <c r="D44" s="4"/>
      <c r="E44" s="567"/>
      <c r="F44" s="567"/>
      <c r="G44" s="567"/>
      <c r="H44" s="567"/>
      <c r="I44" s="567"/>
      <c r="J44" s="129"/>
      <c r="K44" s="5"/>
      <c r="L44" s="5"/>
      <c r="M44" s="5"/>
      <c r="N44" s="5"/>
      <c r="O44" s="5"/>
      <c r="V44" s="98"/>
      <c r="W44" s="355"/>
      <c r="X44" s="355"/>
      <c r="Y44" s="356"/>
      <c r="Z44" s="10"/>
      <c r="AA44" s="10"/>
      <c r="AB44" s="11"/>
      <c r="AC44" s="11"/>
      <c r="AD44" s="11"/>
      <c r="AE44" s="11"/>
      <c r="AF44" s="11"/>
      <c r="AG44" s="356"/>
      <c r="AH44" s="366"/>
      <c r="AI44" s="366"/>
      <c r="AJ44" s="359"/>
      <c r="AK44" s="356"/>
      <c r="AL44" s="359"/>
      <c r="AM44" s="359"/>
      <c r="AN44" s="359"/>
      <c r="AO44" s="359"/>
      <c r="AP44" s="359"/>
      <c r="AQ44" s="359"/>
      <c r="AR44" s="359"/>
      <c r="AS44" s="359"/>
      <c r="AT44" s="359"/>
    </row>
    <row r="45" spans="1:55" ht="17.25" customHeight="1" x14ac:dyDescent="0.35">
      <c r="A45" s="568" t="str">
        <f>"Unterschrift von "&amp;Vorgesetzter</f>
        <v>Unterschrift von Vorname Nachname</v>
      </c>
      <c r="B45" s="568"/>
      <c r="C45" s="568"/>
      <c r="D45" s="568"/>
      <c r="E45" s="55"/>
      <c r="F45" s="55"/>
      <c r="G45" s="55"/>
      <c r="H45" s="55"/>
      <c r="I45" s="9"/>
      <c r="J45" s="5"/>
      <c r="K45" s="5"/>
      <c r="L45" s="12"/>
      <c r="M45" s="568" t="str">
        <f>"Unterschrift von "&amp;Name</f>
        <v>Unterschrift von Vorname Nachname</v>
      </c>
      <c r="N45" s="568"/>
      <c r="O45" s="568"/>
      <c r="P45" s="568"/>
      <c r="Q45" s="24"/>
      <c r="R45" s="24"/>
      <c r="S45" s="24"/>
      <c r="T45" s="24"/>
      <c r="U45" s="24"/>
      <c r="V45" s="98"/>
      <c r="W45" s="355"/>
      <c r="X45" s="355"/>
      <c r="Y45" s="356"/>
      <c r="Z45" s="370"/>
      <c r="AA45" s="10"/>
      <c r="AB45" s="357"/>
      <c r="AC45" s="357"/>
      <c r="AD45" s="357"/>
      <c r="AE45" s="357"/>
      <c r="AF45" s="357"/>
      <c r="AG45" s="356"/>
      <c r="AH45" s="366"/>
      <c r="AI45" s="366"/>
      <c r="AJ45" s="359"/>
      <c r="AK45" s="356"/>
      <c r="AL45" s="359"/>
      <c r="AM45" s="359"/>
      <c r="AN45" s="359"/>
      <c r="AO45" s="359"/>
      <c r="AP45" s="359"/>
      <c r="AQ45" s="359"/>
      <c r="AR45" s="359"/>
      <c r="AS45" s="359"/>
      <c r="AT45" s="359"/>
    </row>
    <row r="46" spans="1:55" x14ac:dyDescent="0.25">
      <c r="A46" s="4"/>
      <c r="B46" s="4"/>
      <c r="C46" s="4"/>
      <c r="D46" s="4"/>
      <c r="E46" s="4"/>
      <c r="F46" s="5"/>
      <c r="G46" s="5"/>
      <c r="H46" s="5"/>
      <c r="I46" s="5"/>
      <c r="J46" s="5"/>
      <c r="K46" s="5"/>
      <c r="L46" s="5"/>
      <c r="M46" s="5"/>
      <c r="N46" s="5"/>
      <c r="O46" s="5"/>
      <c r="V46" s="98"/>
      <c r="W46" s="355"/>
      <c r="X46" s="355"/>
      <c r="Y46" s="356"/>
      <c r="Z46" s="10"/>
      <c r="AA46" s="10"/>
      <c r="AB46" s="11"/>
      <c r="AC46" s="11"/>
      <c r="AD46" s="11"/>
      <c r="AE46" s="11"/>
      <c r="AF46" s="11"/>
      <c r="AG46" s="356"/>
      <c r="AH46" s="366"/>
      <c r="AI46" s="366"/>
      <c r="AJ46" s="359"/>
      <c r="AK46" s="356"/>
      <c r="AL46" s="359"/>
      <c r="AM46" s="359"/>
      <c r="AN46" s="359"/>
      <c r="AO46" s="359"/>
      <c r="AP46" s="359"/>
      <c r="AQ46" s="359"/>
      <c r="AR46" s="359"/>
      <c r="AS46" s="359"/>
      <c r="AT46" s="359"/>
    </row>
    <row r="47" spans="1:55" x14ac:dyDescent="0.25">
      <c r="A47" s="4"/>
      <c r="B47" s="4"/>
      <c r="C47" s="4"/>
      <c r="D47" s="4"/>
      <c r="E47" s="4"/>
      <c r="F47" s="5"/>
      <c r="G47" s="5"/>
      <c r="H47" s="5"/>
      <c r="I47" s="5"/>
      <c r="J47" s="5"/>
      <c r="K47" s="5"/>
      <c r="L47" s="5"/>
      <c r="M47" s="5"/>
      <c r="N47" s="5"/>
      <c r="O47" s="5"/>
      <c r="V47" s="98"/>
      <c r="W47" s="355"/>
      <c r="X47" s="355"/>
      <c r="Y47" s="356"/>
      <c r="Z47" s="10"/>
      <c r="AA47" s="10"/>
      <c r="AB47" s="11"/>
      <c r="AC47" s="11"/>
      <c r="AD47" s="11"/>
      <c r="AE47" s="11"/>
      <c r="AF47" s="11"/>
      <c r="AG47" s="356"/>
      <c r="AH47" s="366"/>
      <c r="AI47" s="366"/>
      <c r="AJ47" s="359"/>
      <c r="AK47" s="356"/>
      <c r="AL47" s="359"/>
      <c r="AM47" s="359"/>
      <c r="AN47" s="359"/>
      <c r="AO47" s="359"/>
      <c r="AP47" s="359"/>
      <c r="AQ47" s="359"/>
      <c r="AR47" s="359"/>
      <c r="AS47" s="359"/>
      <c r="AT47" s="359"/>
    </row>
    <row r="48" spans="1:55" x14ac:dyDescent="0.25">
      <c r="A48" s="4"/>
      <c r="B48" s="4"/>
      <c r="C48" s="4"/>
      <c r="D48" s="4"/>
      <c r="E48" s="4"/>
      <c r="F48" s="5"/>
      <c r="G48" s="5"/>
      <c r="H48" s="5"/>
      <c r="I48" s="5"/>
      <c r="J48" s="5"/>
      <c r="K48" s="5"/>
      <c r="L48" s="5"/>
      <c r="M48" s="5"/>
      <c r="N48" s="5"/>
      <c r="O48" s="5"/>
      <c r="V48" s="98"/>
      <c r="W48" s="355"/>
      <c r="X48" s="355"/>
      <c r="Y48" s="356"/>
      <c r="Z48" s="10"/>
      <c r="AA48" s="10"/>
      <c r="AB48" s="11"/>
      <c r="AC48" s="11"/>
      <c r="AD48" s="11"/>
      <c r="AE48" s="11"/>
      <c r="AF48" s="11"/>
      <c r="AG48" s="356"/>
      <c r="AH48" s="366"/>
      <c r="AI48" s="366"/>
      <c r="AJ48" s="359"/>
      <c r="AK48" s="356"/>
      <c r="AL48" s="359"/>
      <c r="AM48" s="359"/>
      <c r="AN48" s="359"/>
      <c r="AO48" s="359"/>
      <c r="AP48" s="359"/>
      <c r="AQ48" s="359"/>
      <c r="AR48" s="359"/>
      <c r="AS48" s="359"/>
      <c r="AT48" s="359"/>
    </row>
    <row r="49" spans="1:46" x14ac:dyDescent="0.25">
      <c r="A49" s="6"/>
      <c r="B49" s="6"/>
      <c r="C49" s="6"/>
      <c r="D49" s="6"/>
      <c r="E49" s="6"/>
      <c r="F49" s="7"/>
      <c r="G49" s="7"/>
      <c r="H49" s="7"/>
      <c r="I49" s="7"/>
      <c r="J49" s="7"/>
      <c r="K49" s="7"/>
      <c r="L49" s="7"/>
      <c r="M49" s="7"/>
      <c r="N49" s="7"/>
      <c r="O49" s="7"/>
      <c r="V49" s="99"/>
      <c r="W49" s="11"/>
      <c r="X49" s="11"/>
      <c r="Y49" s="10"/>
      <c r="Z49" s="10"/>
      <c r="AA49" s="10"/>
      <c r="AB49" s="11"/>
      <c r="AC49" s="11"/>
      <c r="AD49" s="11"/>
      <c r="AE49" s="11"/>
      <c r="AF49" s="11"/>
      <c r="AG49" s="10"/>
      <c r="AH49" s="366"/>
      <c r="AI49" s="366"/>
      <c r="AJ49" s="359"/>
      <c r="AK49" s="10"/>
      <c r="AL49" s="359"/>
      <c r="AM49" s="359"/>
      <c r="AN49" s="359"/>
      <c r="AO49" s="359"/>
      <c r="AP49" s="359"/>
      <c r="AQ49" s="359"/>
      <c r="AR49" s="359"/>
      <c r="AS49" s="359"/>
      <c r="AT49" s="359"/>
    </row>
    <row r="50" spans="1:46" x14ac:dyDescent="0.25">
      <c r="A50" s="6"/>
      <c r="B50" s="6"/>
      <c r="C50" s="6"/>
      <c r="D50" s="6"/>
      <c r="E50" s="6"/>
      <c r="F50" s="7"/>
      <c r="G50" s="7"/>
      <c r="H50" s="7"/>
      <c r="I50" s="7"/>
      <c r="J50" s="7"/>
      <c r="K50" s="7"/>
      <c r="L50" s="7"/>
      <c r="M50" s="7"/>
      <c r="N50" s="7"/>
      <c r="O50" s="7"/>
      <c r="V50" s="99"/>
      <c r="W50" s="11"/>
      <c r="X50" s="11"/>
      <c r="Y50" s="10"/>
      <c r="Z50" s="10"/>
      <c r="AA50" s="10"/>
      <c r="AB50" s="11"/>
      <c r="AC50" s="11"/>
      <c r="AD50" s="11"/>
      <c r="AE50" s="11"/>
      <c r="AF50" s="11"/>
      <c r="AG50" s="10"/>
      <c r="AH50" s="366"/>
      <c r="AI50" s="366"/>
      <c r="AJ50" s="359"/>
      <c r="AK50" s="10"/>
      <c r="AL50" s="359"/>
      <c r="AM50" s="359"/>
      <c r="AN50" s="359"/>
      <c r="AO50" s="359"/>
      <c r="AP50" s="359"/>
      <c r="AQ50" s="359"/>
      <c r="AR50" s="359"/>
      <c r="AS50" s="359"/>
      <c r="AT50" s="359"/>
    </row>
    <row r="51" spans="1:46" x14ac:dyDescent="0.25">
      <c r="A51" s="6"/>
      <c r="B51" s="6"/>
      <c r="C51" s="6"/>
      <c r="D51" s="6"/>
      <c r="E51" s="6"/>
      <c r="F51" s="7"/>
      <c r="G51" s="7"/>
      <c r="H51" s="7"/>
      <c r="I51" s="7"/>
      <c r="J51" s="7"/>
      <c r="K51" s="7"/>
      <c r="L51" s="7"/>
      <c r="M51" s="7"/>
      <c r="N51" s="7"/>
      <c r="O51" s="7"/>
      <c r="V51" s="99"/>
      <c r="W51" s="11"/>
      <c r="X51" s="11"/>
      <c r="Y51" s="10"/>
      <c r="Z51" s="10"/>
      <c r="AA51" s="10"/>
      <c r="AB51" s="11"/>
      <c r="AC51" s="11"/>
      <c r="AD51" s="11"/>
      <c r="AE51" s="11"/>
      <c r="AF51" s="11"/>
      <c r="AG51" s="10"/>
      <c r="AH51" s="366"/>
      <c r="AI51" s="366"/>
      <c r="AJ51" s="359"/>
      <c r="AK51" s="10"/>
      <c r="AL51" s="359"/>
      <c r="AM51" s="359"/>
      <c r="AN51" s="359"/>
      <c r="AO51" s="359"/>
      <c r="AP51" s="359"/>
      <c r="AQ51" s="359"/>
      <c r="AR51" s="359"/>
      <c r="AS51" s="359"/>
      <c r="AT51" s="359"/>
    </row>
    <row r="52" spans="1:46" x14ac:dyDescent="0.25">
      <c r="A52" s="6"/>
      <c r="B52" s="6"/>
      <c r="C52" s="6"/>
      <c r="D52" s="6"/>
      <c r="E52" s="6"/>
      <c r="F52" s="7"/>
      <c r="G52" s="7"/>
      <c r="H52" s="7"/>
      <c r="I52" s="7"/>
      <c r="J52" s="7"/>
      <c r="K52" s="7"/>
      <c r="L52" s="7"/>
      <c r="M52" s="7"/>
      <c r="N52" s="7"/>
      <c r="O52" s="7"/>
      <c r="V52" s="99"/>
      <c r="W52" s="11"/>
      <c r="X52" s="11"/>
      <c r="Y52" s="10"/>
      <c r="Z52" s="10"/>
      <c r="AA52" s="10"/>
      <c r="AB52" s="11"/>
      <c r="AC52" s="11"/>
      <c r="AD52" s="11"/>
      <c r="AE52" s="11"/>
      <c r="AF52" s="11"/>
      <c r="AG52" s="10"/>
      <c r="AH52" s="366"/>
      <c r="AI52" s="366"/>
      <c r="AJ52" s="359"/>
      <c r="AK52" s="10"/>
      <c r="AL52" s="359"/>
      <c r="AM52" s="359"/>
      <c r="AN52" s="359"/>
      <c r="AO52" s="359"/>
      <c r="AP52" s="359"/>
      <c r="AQ52" s="359"/>
      <c r="AR52" s="359"/>
      <c r="AS52" s="359"/>
      <c r="AT52" s="359"/>
    </row>
    <row r="53" spans="1:46" x14ac:dyDescent="0.25">
      <c r="A53" s="6"/>
      <c r="B53" s="6"/>
      <c r="C53" s="6"/>
      <c r="D53" s="6"/>
      <c r="E53" s="6"/>
      <c r="F53" s="7"/>
      <c r="G53" s="7"/>
      <c r="H53" s="7"/>
      <c r="I53" s="7"/>
      <c r="J53" s="7"/>
      <c r="K53" s="7"/>
      <c r="L53" s="7"/>
      <c r="M53" s="7"/>
      <c r="N53" s="7"/>
      <c r="O53" s="7"/>
      <c r="V53" s="99"/>
      <c r="W53" s="11"/>
      <c r="X53" s="11"/>
      <c r="Y53" s="10"/>
      <c r="Z53" s="10"/>
      <c r="AA53" s="10"/>
      <c r="AB53" s="11"/>
      <c r="AC53" s="11"/>
      <c r="AD53" s="11"/>
      <c r="AE53" s="11"/>
      <c r="AF53" s="11"/>
      <c r="AG53" s="10"/>
      <c r="AH53" s="366"/>
      <c r="AI53" s="366"/>
      <c r="AJ53" s="359"/>
      <c r="AK53" s="10"/>
      <c r="AL53" s="359"/>
      <c r="AM53" s="359"/>
      <c r="AN53" s="359"/>
      <c r="AO53" s="359"/>
      <c r="AP53" s="359"/>
      <c r="AQ53" s="359"/>
      <c r="AR53" s="359"/>
      <c r="AS53" s="359"/>
      <c r="AT53" s="359"/>
    </row>
    <row r="54" spans="1:46" x14ac:dyDescent="0.25">
      <c r="A54" s="6"/>
      <c r="B54" s="6"/>
      <c r="C54" s="6"/>
      <c r="D54" s="6"/>
      <c r="E54" s="6"/>
      <c r="F54" s="7"/>
      <c r="G54" s="7"/>
      <c r="H54" s="7"/>
      <c r="I54" s="7"/>
      <c r="J54" s="7"/>
      <c r="K54" s="7"/>
      <c r="L54" s="7"/>
      <c r="M54" s="7"/>
      <c r="N54" s="7"/>
      <c r="O54" s="7"/>
      <c r="V54" s="99"/>
      <c r="W54" s="11"/>
      <c r="X54" s="11"/>
      <c r="Y54" s="10"/>
      <c r="Z54" s="10"/>
      <c r="AA54" s="10"/>
      <c r="AB54" s="11"/>
      <c r="AC54" s="11"/>
      <c r="AD54" s="11"/>
      <c r="AE54" s="11"/>
      <c r="AF54" s="11"/>
      <c r="AG54" s="10"/>
      <c r="AH54" s="366"/>
      <c r="AI54" s="366"/>
      <c r="AJ54" s="359"/>
      <c r="AK54" s="10"/>
      <c r="AL54" s="359"/>
      <c r="AM54" s="359"/>
      <c r="AN54" s="359"/>
      <c r="AO54" s="359"/>
      <c r="AP54" s="359"/>
      <c r="AQ54" s="359"/>
      <c r="AR54" s="359"/>
      <c r="AS54" s="359"/>
      <c r="AT54" s="359"/>
    </row>
    <row r="55" spans="1:46" x14ac:dyDescent="0.25">
      <c r="A55" s="6"/>
      <c r="B55" s="6"/>
      <c r="C55" s="6"/>
      <c r="D55" s="6"/>
      <c r="E55" s="6"/>
      <c r="F55" s="7"/>
      <c r="G55" s="7"/>
      <c r="H55" s="7"/>
      <c r="I55" s="7"/>
      <c r="J55" s="7"/>
      <c r="K55" s="7"/>
      <c r="L55" s="7"/>
      <c r="M55" s="7"/>
      <c r="N55" s="7"/>
      <c r="O55" s="7"/>
      <c r="V55" s="99"/>
      <c r="W55" s="11"/>
      <c r="X55" s="11"/>
      <c r="Y55" s="10"/>
      <c r="Z55" s="10"/>
      <c r="AA55" s="10"/>
      <c r="AB55" s="11"/>
      <c r="AC55" s="11"/>
      <c r="AD55" s="11"/>
      <c r="AE55" s="11"/>
      <c r="AF55" s="11"/>
      <c r="AG55" s="10"/>
      <c r="AH55" s="366"/>
      <c r="AI55" s="366"/>
      <c r="AJ55" s="359"/>
      <c r="AK55" s="10"/>
      <c r="AL55" s="359"/>
      <c r="AM55" s="359"/>
      <c r="AN55" s="359"/>
      <c r="AO55" s="359"/>
      <c r="AP55" s="359"/>
      <c r="AQ55" s="359"/>
      <c r="AR55" s="359"/>
      <c r="AS55" s="359"/>
      <c r="AT55" s="359"/>
    </row>
    <row r="56" spans="1:46" x14ac:dyDescent="0.25">
      <c r="A56" s="6"/>
      <c r="B56" s="6"/>
      <c r="C56" s="6"/>
      <c r="D56" s="6"/>
      <c r="E56" s="6"/>
      <c r="F56" s="7"/>
      <c r="G56" s="7"/>
      <c r="H56" s="7"/>
      <c r="I56" s="7"/>
      <c r="J56" s="7"/>
      <c r="K56" s="7"/>
      <c r="L56" s="7"/>
      <c r="M56" s="7"/>
      <c r="N56" s="7"/>
      <c r="O56" s="7"/>
      <c r="V56" s="99"/>
      <c r="W56" s="11"/>
      <c r="X56" s="11"/>
      <c r="Y56" s="10"/>
      <c r="Z56" s="10"/>
      <c r="AA56" s="10"/>
      <c r="AB56" s="11"/>
      <c r="AC56" s="11"/>
      <c r="AD56" s="11"/>
      <c r="AE56" s="11"/>
      <c r="AF56" s="11"/>
      <c r="AG56" s="10"/>
      <c r="AH56" s="366"/>
      <c r="AI56" s="366"/>
      <c r="AJ56" s="359"/>
      <c r="AK56" s="10"/>
      <c r="AL56" s="359"/>
      <c r="AM56" s="359"/>
      <c r="AN56" s="359"/>
      <c r="AO56" s="359"/>
      <c r="AP56" s="359"/>
      <c r="AQ56" s="359"/>
      <c r="AR56" s="359"/>
      <c r="AS56" s="359"/>
      <c r="AT56" s="359"/>
    </row>
    <row r="57" spans="1:46" x14ac:dyDescent="0.25">
      <c r="A57" s="6"/>
      <c r="B57" s="6"/>
      <c r="C57" s="6"/>
      <c r="D57" s="6"/>
      <c r="E57" s="6"/>
      <c r="F57" s="7"/>
      <c r="G57" s="7"/>
      <c r="H57" s="7"/>
      <c r="I57" s="7"/>
      <c r="J57" s="7"/>
      <c r="K57" s="7"/>
      <c r="L57" s="7"/>
      <c r="M57" s="7"/>
      <c r="N57" s="7"/>
      <c r="O57" s="7"/>
      <c r="V57" s="99"/>
      <c r="W57" s="11"/>
      <c r="X57" s="11"/>
      <c r="Y57" s="10"/>
      <c r="Z57" s="10"/>
      <c r="AA57" s="10"/>
      <c r="AB57" s="11"/>
      <c r="AC57" s="11"/>
      <c r="AD57" s="11"/>
      <c r="AE57" s="11"/>
      <c r="AF57" s="11"/>
      <c r="AG57" s="10"/>
      <c r="AH57" s="366"/>
      <c r="AI57" s="366"/>
      <c r="AJ57" s="359"/>
      <c r="AK57" s="10"/>
      <c r="AL57" s="359"/>
      <c r="AM57" s="359"/>
      <c r="AN57" s="359"/>
      <c r="AO57" s="359"/>
      <c r="AP57" s="359"/>
      <c r="AQ57" s="359"/>
      <c r="AR57" s="359"/>
      <c r="AS57" s="359"/>
      <c r="AT57" s="359"/>
    </row>
    <row r="58" spans="1:46" x14ac:dyDescent="0.25">
      <c r="A58" s="6"/>
      <c r="B58" s="6"/>
      <c r="C58" s="6"/>
      <c r="D58" s="6"/>
      <c r="E58" s="6"/>
      <c r="F58" s="7"/>
      <c r="G58" s="7"/>
      <c r="H58" s="7"/>
      <c r="I58" s="7"/>
      <c r="J58" s="7"/>
      <c r="K58" s="7"/>
      <c r="L58" s="7"/>
      <c r="M58" s="7"/>
      <c r="N58" s="7"/>
      <c r="O58" s="7"/>
      <c r="V58" s="99"/>
      <c r="W58" s="11"/>
      <c r="X58" s="11"/>
      <c r="Y58" s="10"/>
      <c r="Z58" s="10"/>
      <c r="AA58" s="10"/>
      <c r="AB58" s="11"/>
      <c r="AC58" s="11"/>
      <c r="AD58" s="11"/>
      <c r="AE58" s="11"/>
      <c r="AF58" s="11"/>
      <c r="AG58" s="10"/>
      <c r="AH58" s="366"/>
      <c r="AI58" s="366"/>
      <c r="AJ58" s="359"/>
      <c r="AK58" s="10"/>
      <c r="AL58" s="359"/>
      <c r="AM58" s="359"/>
      <c r="AN58" s="359"/>
      <c r="AO58" s="359"/>
      <c r="AP58" s="359"/>
      <c r="AQ58" s="359"/>
      <c r="AR58" s="359"/>
      <c r="AS58" s="359"/>
      <c r="AT58" s="359"/>
    </row>
    <row r="59" spans="1:46" x14ac:dyDescent="0.25">
      <c r="A59" s="6"/>
      <c r="B59" s="6"/>
      <c r="C59" s="6"/>
      <c r="D59" s="6"/>
      <c r="E59" s="6"/>
      <c r="F59" s="7"/>
      <c r="G59" s="7"/>
      <c r="H59" s="7"/>
      <c r="I59" s="7"/>
      <c r="J59" s="7"/>
      <c r="K59" s="7"/>
      <c r="L59" s="7"/>
      <c r="M59" s="7"/>
      <c r="N59" s="7"/>
      <c r="O59" s="7"/>
      <c r="V59" s="99"/>
      <c r="W59" s="11"/>
      <c r="X59" s="11"/>
      <c r="Y59" s="10"/>
      <c r="Z59" s="10"/>
      <c r="AA59" s="10"/>
      <c r="AB59" s="11"/>
      <c r="AC59" s="11"/>
      <c r="AD59" s="11"/>
      <c r="AE59" s="11"/>
      <c r="AF59" s="11"/>
      <c r="AG59" s="10"/>
      <c r="AH59" s="366"/>
      <c r="AI59" s="366"/>
      <c r="AJ59" s="359"/>
      <c r="AK59" s="10"/>
      <c r="AL59" s="359"/>
      <c r="AM59" s="359"/>
      <c r="AN59" s="359"/>
      <c r="AO59" s="359"/>
      <c r="AP59" s="359"/>
      <c r="AQ59" s="359"/>
      <c r="AR59" s="359"/>
      <c r="AS59" s="359"/>
      <c r="AT59" s="359"/>
    </row>
    <row r="60" spans="1:46" x14ac:dyDescent="0.25">
      <c r="A60" s="6"/>
      <c r="B60" s="6"/>
      <c r="C60" s="6"/>
      <c r="D60" s="6"/>
      <c r="E60" s="6"/>
      <c r="F60" s="7"/>
      <c r="G60" s="7"/>
      <c r="H60" s="7"/>
      <c r="I60" s="7"/>
      <c r="J60" s="7"/>
      <c r="K60" s="7"/>
      <c r="L60" s="7"/>
      <c r="M60" s="7"/>
      <c r="N60" s="7"/>
      <c r="O60" s="7"/>
      <c r="V60" s="99"/>
      <c r="W60" s="11"/>
      <c r="X60" s="11"/>
      <c r="Y60" s="10"/>
      <c r="Z60" s="10"/>
      <c r="AA60" s="10"/>
      <c r="AB60" s="11"/>
      <c r="AC60" s="11"/>
      <c r="AD60" s="11"/>
      <c r="AE60" s="11"/>
      <c r="AF60" s="11"/>
      <c r="AG60" s="10"/>
      <c r="AH60" s="366"/>
      <c r="AI60" s="366"/>
      <c r="AJ60" s="359"/>
      <c r="AK60" s="10"/>
      <c r="AL60" s="359"/>
      <c r="AM60" s="359"/>
      <c r="AN60" s="359"/>
      <c r="AO60" s="359"/>
      <c r="AP60" s="359"/>
      <c r="AQ60" s="359"/>
      <c r="AR60" s="359"/>
      <c r="AS60" s="359"/>
      <c r="AT60" s="359"/>
    </row>
    <row r="61" spans="1:46" x14ac:dyDescent="0.25">
      <c r="A61" s="6"/>
      <c r="B61" s="6"/>
      <c r="C61" s="6"/>
      <c r="D61" s="6"/>
      <c r="E61" s="6"/>
      <c r="F61" s="7"/>
      <c r="G61" s="7"/>
      <c r="H61" s="7"/>
      <c r="I61" s="7"/>
      <c r="J61" s="7"/>
      <c r="K61" s="7"/>
      <c r="L61" s="7"/>
      <c r="M61" s="7"/>
      <c r="N61" s="7"/>
      <c r="O61" s="7"/>
      <c r="V61" s="99"/>
      <c r="W61" s="11"/>
      <c r="X61" s="11"/>
      <c r="Y61" s="10"/>
      <c r="Z61" s="10"/>
      <c r="AA61" s="10"/>
      <c r="AB61" s="11"/>
      <c r="AC61" s="11"/>
      <c r="AD61" s="11"/>
      <c r="AE61" s="11"/>
      <c r="AF61" s="11"/>
      <c r="AG61" s="10"/>
      <c r="AH61" s="366"/>
      <c r="AI61" s="366"/>
      <c r="AJ61" s="359"/>
      <c r="AK61" s="10"/>
      <c r="AL61" s="359"/>
      <c r="AM61" s="359"/>
      <c r="AN61" s="359"/>
      <c r="AO61" s="359"/>
      <c r="AP61" s="359"/>
      <c r="AQ61" s="359"/>
      <c r="AR61" s="359"/>
      <c r="AS61" s="359"/>
      <c r="AT61" s="359"/>
    </row>
    <row r="62" spans="1:46" x14ac:dyDescent="0.25">
      <c r="A62" s="6"/>
      <c r="B62" s="6"/>
      <c r="C62" s="6"/>
      <c r="D62" s="6"/>
      <c r="E62" s="6"/>
      <c r="F62" s="7"/>
      <c r="G62" s="7"/>
      <c r="H62" s="7"/>
      <c r="I62" s="7"/>
      <c r="J62" s="7"/>
      <c r="K62" s="7"/>
      <c r="L62" s="7"/>
      <c r="M62" s="7"/>
      <c r="N62" s="7"/>
      <c r="O62" s="7"/>
      <c r="V62" s="99"/>
      <c r="W62" s="11"/>
      <c r="X62" s="11"/>
      <c r="Y62" s="10"/>
      <c r="Z62" s="10"/>
      <c r="AA62" s="10"/>
      <c r="AB62" s="11"/>
      <c r="AC62" s="11"/>
      <c r="AD62" s="11"/>
      <c r="AE62" s="11"/>
      <c r="AF62" s="11"/>
      <c r="AG62" s="10"/>
      <c r="AH62" s="366"/>
      <c r="AI62" s="366"/>
      <c r="AJ62" s="359"/>
      <c r="AK62" s="10"/>
      <c r="AL62" s="359"/>
      <c r="AM62" s="359"/>
      <c r="AN62" s="359"/>
      <c r="AO62" s="359"/>
      <c r="AP62" s="359"/>
      <c r="AQ62" s="359"/>
      <c r="AR62" s="359"/>
      <c r="AS62" s="359"/>
      <c r="AT62" s="359"/>
    </row>
    <row r="63" spans="1:46" x14ac:dyDescent="0.25">
      <c r="A63" s="6"/>
      <c r="B63" s="6"/>
      <c r="C63" s="6"/>
      <c r="D63" s="6"/>
      <c r="E63" s="6"/>
      <c r="F63" s="7"/>
      <c r="G63" s="7"/>
      <c r="H63" s="7"/>
      <c r="I63" s="7"/>
      <c r="J63" s="7"/>
      <c r="K63" s="7"/>
      <c r="L63" s="7"/>
      <c r="M63" s="7"/>
      <c r="N63" s="7"/>
      <c r="O63" s="7"/>
      <c r="V63" s="99"/>
      <c r="W63" s="11"/>
      <c r="X63" s="11"/>
      <c r="Y63" s="10"/>
      <c r="Z63" s="10"/>
      <c r="AA63" s="10"/>
      <c r="AB63" s="11"/>
      <c r="AC63" s="11"/>
      <c r="AD63" s="11"/>
      <c r="AE63" s="11"/>
      <c r="AF63" s="11"/>
      <c r="AG63" s="10"/>
      <c r="AH63" s="366"/>
      <c r="AI63" s="366"/>
      <c r="AJ63" s="359"/>
      <c r="AK63" s="10"/>
      <c r="AL63" s="359"/>
      <c r="AM63" s="359"/>
      <c r="AN63" s="359"/>
      <c r="AO63" s="359"/>
      <c r="AP63" s="359"/>
      <c r="AQ63" s="359"/>
      <c r="AR63" s="359"/>
      <c r="AS63" s="359"/>
      <c r="AT63" s="359"/>
    </row>
    <row r="64" spans="1:46" x14ac:dyDescent="0.25">
      <c r="A64" s="6"/>
      <c r="B64" s="6"/>
      <c r="C64" s="6"/>
      <c r="D64" s="6"/>
      <c r="E64" s="6"/>
      <c r="F64" s="7"/>
      <c r="G64" s="7"/>
      <c r="H64" s="7"/>
      <c r="I64" s="7"/>
      <c r="J64" s="7"/>
      <c r="K64" s="7"/>
      <c r="L64" s="7"/>
      <c r="M64" s="7"/>
      <c r="N64" s="7"/>
      <c r="O64" s="7"/>
      <c r="V64" s="99"/>
      <c r="W64" s="11"/>
      <c r="X64" s="11"/>
      <c r="Y64" s="10"/>
      <c r="Z64" s="10"/>
      <c r="AA64" s="10"/>
      <c r="AB64" s="11"/>
      <c r="AC64" s="11"/>
      <c r="AD64" s="11"/>
      <c r="AE64" s="11"/>
      <c r="AF64" s="11"/>
      <c r="AG64" s="10"/>
      <c r="AH64" s="366"/>
      <c r="AI64" s="366"/>
      <c r="AJ64" s="359"/>
      <c r="AK64" s="10"/>
      <c r="AL64" s="359"/>
      <c r="AM64" s="359"/>
      <c r="AN64" s="359"/>
      <c r="AO64" s="359"/>
      <c r="AP64" s="359"/>
      <c r="AQ64" s="359"/>
      <c r="AR64" s="359"/>
      <c r="AS64" s="359"/>
      <c r="AT64" s="359"/>
    </row>
    <row r="65" spans="1:46" x14ac:dyDescent="0.25">
      <c r="A65" s="6"/>
      <c r="B65" s="6"/>
      <c r="C65" s="6"/>
      <c r="D65" s="6"/>
      <c r="E65" s="6"/>
      <c r="F65" s="7"/>
      <c r="G65" s="7"/>
      <c r="H65" s="7"/>
      <c r="I65" s="7"/>
      <c r="J65" s="7"/>
      <c r="K65" s="7"/>
      <c r="L65" s="7"/>
      <c r="M65" s="7"/>
      <c r="N65" s="7"/>
      <c r="O65" s="7"/>
      <c r="V65" s="99"/>
      <c r="W65" s="11"/>
      <c r="X65" s="11"/>
      <c r="Y65" s="10"/>
      <c r="Z65" s="10"/>
      <c r="AA65" s="10"/>
      <c r="AB65" s="11"/>
      <c r="AC65" s="11"/>
      <c r="AD65" s="11"/>
      <c r="AE65" s="11"/>
      <c r="AF65" s="11"/>
      <c r="AG65" s="10"/>
      <c r="AH65" s="366"/>
      <c r="AI65" s="366"/>
      <c r="AJ65" s="359"/>
      <c r="AK65" s="10"/>
      <c r="AL65" s="359"/>
      <c r="AM65" s="359"/>
      <c r="AN65" s="359"/>
      <c r="AO65" s="359"/>
      <c r="AP65" s="359"/>
      <c r="AQ65" s="359"/>
      <c r="AR65" s="359"/>
      <c r="AS65" s="359"/>
      <c r="AT65" s="359"/>
    </row>
    <row r="66" spans="1:46" x14ac:dyDescent="0.25">
      <c r="A66" s="6"/>
      <c r="B66" s="6"/>
      <c r="C66" s="6"/>
      <c r="D66" s="6"/>
      <c r="E66" s="6"/>
      <c r="F66" s="7"/>
      <c r="G66" s="7"/>
      <c r="H66" s="7"/>
      <c r="I66" s="7"/>
      <c r="J66" s="7"/>
      <c r="K66" s="7"/>
      <c r="L66" s="7"/>
      <c r="M66" s="7"/>
      <c r="N66" s="7"/>
      <c r="O66" s="7"/>
      <c r="V66" s="99"/>
      <c r="W66" s="11"/>
      <c r="X66" s="11"/>
      <c r="Y66" s="10"/>
      <c r="Z66" s="10"/>
      <c r="AA66" s="10"/>
      <c r="AB66" s="11"/>
      <c r="AC66" s="11"/>
      <c r="AD66" s="11"/>
      <c r="AE66" s="11"/>
      <c r="AF66" s="11"/>
      <c r="AG66" s="10"/>
      <c r="AH66" s="366"/>
      <c r="AI66" s="366"/>
      <c r="AJ66" s="359"/>
      <c r="AK66" s="10"/>
      <c r="AL66" s="359"/>
      <c r="AM66" s="359"/>
      <c r="AN66" s="359"/>
      <c r="AO66" s="359"/>
      <c r="AP66" s="359"/>
      <c r="AQ66" s="359"/>
      <c r="AR66" s="359"/>
      <c r="AS66" s="359"/>
      <c r="AT66" s="359"/>
    </row>
    <row r="67" spans="1:46" x14ac:dyDescent="0.25">
      <c r="A67" s="6"/>
      <c r="B67" s="6"/>
      <c r="C67" s="6"/>
      <c r="D67" s="6"/>
      <c r="E67" s="6"/>
      <c r="F67" s="7"/>
      <c r="G67" s="7"/>
      <c r="H67" s="7"/>
      <c r="I67" s="7"/>
      <c r="J67" s="7"/>
      <c r="K67" s="7"/>
      <c r="L67" s="7"/>
      <c r="M67" s="7"/>
      <c r="N67" s="7"/>
      <c r="O67" s="7"/>
      <c r="V67" s="99"/>
      <c r="W67" s="11"/>
      <c r="X67" s="11"/>
      <c r="Y67" s="10"/>
      <c r="Z67" s="10"/>
      <c r="AA67" s="10"/>
      <c r="AB67" s="11"/>
      <c r="AC67" s="11"/>
      <c r="AD67" s="11"/>
      <c r="AE67" s="11"/>
      <c r="AF67" s="11"/>
      <c r="AG67" s="10"/>
      <c r="AH67" s="366"/>
      <c r="AI67" s="366"/>
      <c r="AJ67" s="359"/>
      <c r="AK67" s="10"/>
      <c r="AL67" s="359"/>
      <c r="AM67" s="359"/>
      <c r="AN67" s="359"/>
      <c r="AO67" s="359"/>
      <c r="AP67" s="359"/>
      <c r="AQ67" s="359"/>
      <c r="AR67" s="359"/>
      <c r="AS67" s="359"/>
      <c r="AT67" s="359"/>
    </row>
    <row r="68" spans="1:46" x14ac:dyDescent="0.25">
      <c r="A68" s="6"/>
      <c r="B68" s="6"/>
      <c r="C68" s="6"/>
      <c r="D68" s="6"/>
      <c r="E68" s="6"/>
      <c r="F68" s="7"/>
      <c r="G68" s="7"/>
      <c r="H68" s="7"/>
      <c r="I68" s="7"/>
      <c r="J68" s="7"/>
      <c r="K68" s="7"/>
      <c r="L68" s="7"/>
      <c r="M68" s="7"/>
      <c r="N68" s="7"/>
      <c r="O68" s="7"/>
      <c r="V68" s="99"/>
      <c r="W68" s="11"/>
      <c r="X68" s="11"/>
      <c r="Y68" s="10"/>
      <c r="Z68" s="10"/>
      <c r="AA68" s="10"/>
      <c r="AB68" s="11"/>
      <c r="AC68" s="11"/>
      <c r="AD68" s="11"/>
      <c r="AE68" s="11"/>
      <c r="AF68" s="11"/>
      <c r="AG68" s="10"/>
      <c r="AH68" s="366"/>
      <c r="AI68" s="366"/>
      <c r="AJ68" s="359"/>
      <c r="AK68" s="10"/>
      <c r="AL68" s="359"/>
      <c r="AM68" s="359"/>
      <c r="AN68" s="359"/>
      <c r="AO68" s="359"/>
      <c r="AP68" s="359"/>
      <c r="AQ68" s="359"/>
      <c r="AR68" s="359"/>
      <c r="AS68" s="359"/>
      <c r="AT68" s="359"/>
    </row>
    <row r="69" spans="1:46" x14ac:dyDescent="0.25">
      <c r="A69" s="6"/>
      <c r="B69" s="6"/>
      <c r="C69" s="6"/>
      <c r="D69" s="6"/>
      <c r="E69" s="6"/>
      <c r="F69" s="7"/>
      <c r="G69" s="7"/>
      <c r="H69" s="7"/>
      <c r="I69" s="7"/>
      <c r="J69" s="7"/>
      <c r="K69" s="7"/>
      <c r="L69" s="7"/>
      <c r="M69" s="7"/>
      <c r="N69" s="7"/>
      <c r="O69" s="7"/>
      <c r="V69" s="99"/>
      <c r="W69" s="11"/>
      <c r="X69" s="11"/>
      <c r="Y69" s="10"/>
      <c r="Z69" s="10"/>
      <c r="AA69" s="10"/>
      <c r="AB69" s="11"/>
      <c r="AC69" s="11"/>
      <c r="AD69" s="11"/>
      <c r="AE69" s="11"/>
      <c r="AF69" s="11"/>
      <c r="AG69" s="10"/>
      <c r="AH69" s="366"/>
      <c r="AI69" s="366"/>
      <c r="AJ69" s="359"/>
      <c r="AK69" s="10"/>
      <c r="AL69" s="359"/>
      <c r="AM69" s="359"/>
      <c r="AN69" s="359"/>
      <c r="AO69" s="359"/>
      <c r="AP69" s="359"/>
      <c r="AQ69" s="359"/>
      <c r="AR69" s="359"/>
      <c r="AS69" s="359"/>
      <c r="AT69" s="359"/>
    </row>
    <row r="70" spans="1:46" x14ac:dyDescent="0.25">
      <c r="A70" s="6"/>
      <c r="B70" s="6"/>
      <c r="C70" s="6"/>
      <c r="D70" s="6"/>
      <c r="E70" s="6"/>
      <c r="F70" s="7"/>
      <c r="G70" s="7"/>
      <c r="H70" s="7"/>
      <c r="I70" s="7"/>
      <c r="J70" s="7"/>
      <c r="K70" s="7"/>
      <c r="L70" s="7"/>
      <c r="M70" s="7"/>
      <c r="N70" s="7"/>
      <c r="O70" s="7"/>
      <c r="V70" s="99"/>
      <c r="W70" s="11"/>
      <c r="X70" s="11"/>
      <c r="Y70" s="10"/>
      <c r="Z70" s="10"/>
      <c r="AA70" s="10"/>
      <c r="AB70" s="11"/>
      <c r="AC70" s="11"/>
      <c r="AD70" s="11"/>
      <c r="AE70" s="11"/>
      <c r="AF70" s="11"/>
      <c r="AG70" s="10"/>
      <c r="AH70" s="366"/>
      <c r="AI70" s="366"/>
      <c r="AJ70" s="359"/>
      <c r="AK70" s="10"/>
      <c r="AL70" s="359"/>
      <c r="AM70" s="359"/>
      <c r="AN70" s="359"/>
      <c r="AO70" s="359"/>
      <c r="AP70" s="359"/>
      <c r="AQ70" s="359"/>
      <c r="AR70" s="359"/>
      <c r="AS70" s="359"/>
      <c r="AT70" s="359"/>
    </row>
    <row r="71" spans="1:46" x14ac:dyDescent="0.25">
      <c r="A71" s="6"/>
      <c r="B71" s="6"/>
      <c r="C71" s="6"/>
      <c r="D71" s="6"/>
      <c r="E71" s="6"/>
      <c r="F71" s="7"/>
      <c r="G71" s="7"/>
      <c r="H71" s="7"/>
      <c r="I71" s="7"/>
      <c r="J71" s="7"/>
      <c r="K71" s="7"/>
      <c r="L71" s="7"/>
      <c r="M71" s="7"/>
      <c r="N71" s="7"/>
      <c r="O71" s="7"/>
      <c r="V71" s="99"/>
      <c r="W71" s="11"/>
      <c r="X71" s="11"/>
      <c r="Y71" s="10"/>
      <c r="Z71" s="10"/>
      <c r="AA71" s="10"/>
      <c r="AB71" s="11"/>
      <c r="AC71" s="11"/>
      <c r="AD71" s="11"/>
      <c r="AE71" s="11"/>
      <c r="AF71" s="11"/>
      <c r="AG71" s="10"/>
      <c r="AH71" s="366"/>
      <c r="AI71" s="366"/>
      <c r="AJ71" s="359"/>
      <c r="AK71" s="10"/>
      <c r="AL71" s="359"/>
      <c r="AM71" s="359"/>
      <c r="AN71" s="359"/>
      <c r="AO71" s="359"/>
      <c r="AP71" s="359"/>
      <c r="AQ71" s="359"/>
      <c r="AR71" s="359"/>
      <c r="AS71" s="359"/>
      <c r="AT71" s="359"/>
    </row>
    <row r="72" spans="1:46" x14ac:dyDescent="0.25">
      <c r="V72" s="99"/>
      <c r="W72" s="11"/>
      <c r="X72" s="11"/>
      <c r="Y72" s="10"/>
      <c r="Z72" s="10"/>
      <c r="AA72" s="10"/>
      <c r="AB72" s="11"/>
      <c r="AC72" s="11"/>
      <c r="AD72" s="11"/>
      <c r="AE72" s="11"/>
      <c r="AF72" s="11"/>
      <c r="AG72" s="10"/>
      <c r="AH72" s="366"/>
      <c r="AI72" s="366"/>
      <c r="AJ72" s="359"/>
      <c r="AK72" s="10"/>
      <c r="AL72" s="359"/>
      <c r="AM72" s="359"/>
      <c r="AN72" s="359"/>
      <c r="AO72" s="359"/>
      <c r="AP72" s="359"/>
      <c r="AQ72" s="359"/>
      <c r="AR72" s="359"/>
      <c r="AS72" s="359"/>
      <c r="AT72" s="359"/>
    </row>
  </sheetData>
  <sheetProtection sheet="1" objects="1" scenarios="1" selectLockedCells="1"/>
  <mergeCells count="61">
    <mergeCell ref="E43:I43"/>
    <mergeCell ref="E44:I44"/>
    <mergeCell ref="A45:D45"/>
    <mergeCell ref="M45:P45"/>
    <mergeCell ref="L37:P37"/>
    <mergeCell ref="L38:P38"/>
    <mergeCell ref="C39:D42"/>
    <mergeCell ref="E39:I39"/>
    <mergeCell ref="K39:P41"/>
    <mergeCell ref="E40:I40"/>
    <mergeCell ref="E41:I41"/>
    <mergeCell ref="E42:I42"/>
    <mergeCell ref="K42:P42"/>
    <mergeCell ref="L36:P36"/>
    <mergeCell ref="L25:P25"/>
    <mergeCell ref="L26:P26"/>
    <mergeCell ref="L27:P27"/>
    <mergeCell ref="L28:P28"/>
    <mergeCell ref="L29:P29"/>
    <mergeCell ref="L30:P30"/>
    <mergeCell ref="L31:P31"/>
    <mergeCell ref="L32:P32"/>
    <mergeCell ref="L33:P33"/>
    <mergeCell ref="L34:P34"/>
    <mergeCell ref="L35:P35"/>
    <mergeCell ref="L24:P24"/>
    <mergeCell ref="L13:P13"/>
    <mergeCell ref="L14:P14"/>
    <mergeCell ref="L15:P15"/>
    <mergeCell ref="L16:P16"/>
    <mergeCell ref="L17:P17"/>
    <mergeCell ref="L18:P18"/>
    <mergeCell ref="L19:P19"/>
    <mergeCell ref="L20:P20"/>
    <mergeCell ref="L21:P21"/>
    <mergeCell ref="L22:P22"/>
    <mergeCell ref="L23:P23"/>
    <mergeCell ref="AB6:AF6"/>
    <mergeCell ref="L8:P8"/>
    <mergeCell ref="L9:P9"/>
    <mergeCell ref="L10:P10"/>
    <mergeCell ref="L11:P11"/>
    <mergeCell ref="L12:P12"/>
    <mergeCell ref="E5:G5"/>
    <mergeCell ref="H5:J5"/>
    <mergeCell ref="C6:C7"/>
    <mergeCell ref="D6:D7"/>
    <mergeCell ref="F6:F7"/>
    <mergeCell ref="G6:G7"/>
    <mergeCell ref="H6:H7"/>
    <mergeCell ref="I6:I7"/>
    <mergeCell ref="P1:P3"/>
    <mergeCell ref="F2:I2"/>
    <mergeCell ref="F3:I3"/>
    <mergeCell ref="A4:D4"/>
    <mergeCell ref="E4:G4"/>
    <mergeCell ref="H4:J4"/>
    <mergeCell ref="L4:P7"/>
    <mergeCell ref="A5:A7"/>
    <mergeCell ref="B5:B7"/>
    <mergeCell ref="C5:D5"/>
  </mergeCells>
  <conditionalFormatting sqref="L8:L38">
    <cfRule type="expression" dxfId="189" priority="6" stopIfTrue="1">
      <formula>NOT($R8)</formula>
    </cfRule>
  </conditionalFormatting>
  <conditionalFormatting sqref="C8:C38">
    <cfRule type="cellIs" dxfId="188" priority="7" stopIfTrue="1" operator="equal">
      <formula>""</formula>
    </cfRule>
    <cfRule type="expression" dxfId="187" priority="8" stopIfTrue="1">
      <formula>OR($T8="F",$D8="U",$D8="Z",$D8="K")</formula>
    </cfRule>
    <cfRule type="expression" dxfId="186" priority="9" stopIfTrue="1">
      <formula>$C8&lt;&gt;""</formula>
    </cfRule>
  </conditionalFormatting>
  <conditionalFormatting sqref="J8:J38">
    <cfRule type="expression" dxfId="185" priority="10" stopIfTrue="1">
      <formula>NOT($R8)</formula>
    </cfRule>
    <cfRule type="cellIs" dxfId="184" priority="11" stopIfTrue="1" operator="greaterThan">
      <formula>0</formula>
    </cfRule>
  </conditionalFormatting>
  <conditionalFormatting sqref="J43:J44">
    <cfRule type="expression" dxfId="183" priority="12" stopIfTrue="1">
      <formula>OR($J43&lt;=NormalUG,$J43&gt;=NormalOG)</formula>
    </cfRule>
    <cfRule type="cellIs" dxfId="182" priority="13" stopIfTrue="1" operator="greaterThan">
      <formula>0</formula>
    </cfRule>
  </conditionalFormatting>
  <conditionalFormatting sqref="A8:B38">
    <cfRule type="cellIs" dxfId="181" priority="14" stopIfTrue="1" operator="equal">
      <formula>""</formula>
    </cfRule>
    <cfRule type="expression" dxfId="180" priority="15" stopIfTrue="1">
      <formula>$T8="F"</formula>
    </cfRule>
  </conditionalFormatting>
  <conditionalFormatting sqref="K8:K38">
    <cfRule type="expression" dxfId="179" priority="16" stopIfTrue="1">
      <formula>NOT($R8)</formula>
    </cfRule>
    <cfRule type="cellIs" dxfId="178" priority="17" stopIfTrue="1" operator="equal">
      <formula>0</formula>
    </cfRule>
  </conditionalFormatting>
  <conditionalFormatting sqref="AT8:AT38">
    <cfRule type="cellIs" dxfId="177" priority="18" stopIfTrue="1" operator="equal">
      <formula>1</formula>
    </cfRule>
  </conditionalFormatting>
  <conditionalFormatting sqref="AP8:AS38 AG8:AK38 Y8:AA38 R8:R38">
    <cfRule type="cellIs" dxfId="176" priority="19" stopIfTrue="1" operator="equal">
      <formula>FALSE</formula>
    </cfRule>
  </conditionalFormatting>
  <conditionalFormatting sqref="V39">
    <cfRule type="cellIs" dxfId="175" priority="20" stopIfTrue="1" operator="equal">
      <formula>0</formula>
    </cfRule>
  </conditionalFormatting>
  <conditionalFormatting sqref="T8:U38">
    <cfRule type="cellIs" dxfId="174" priority="21" stopIfTrue="1" operator="equal">
      <formula>"F"</formula>
    </cfRule>
  </conditionalFormatting>
  <conditionalFormatting sqref="F8:F38">
    <cfRule type="cellIs" dxfId="173" priority="22" stopIfTrue="1" operator="equal">
      <formula>""</formula>
    </cfRule>
    <cfRule type="cellIs" dxfId="172" priority="23" stopIfTrue="1" operator="equal">
      <formula>0</formula>
    </cfRule>
  </conditionalFormatting>
  <conditionalFormatting sqref="J2 E5">
    <cfRule type="expression" dxfId="171" priority="24" stopIfTrue="1">
      <formula>Zeitmodell="Teilzeit"</formula>
    </cfRule>
  </conditionalFormatting>
  <conditionalFormatting sqref="S2:S3">
    <cfRule type="cellIs" dxfId="170" priority="25" stopIfTrue="1" operator="greaterThan">
      <formula>0</formula>
    </cfRule>
  </conditionalFormatting>
  <conditionalFormatting sqref="K5 J39:J42">
    <cfRule type="cellIs" dxfId="169" priority="26" stopIfTrue="1" operator="greaterThan">
      <formula>0</formula>
    </cfRule>
  </conditionalFormatting>
  <conditionalFormatting sqref="E8:E38">
    <cfRule type="expression" dxfId="168" priority="27" stopIfTrue="1">
      <formula>NOT($R8)</formula>
    </cfRule>
    <cfRule type="expression" dxfId="167" priority="28" stopIfTrue="1">
      <formula>AND($AC8=$AE8,$AK8)</formula>
    </cfRule>
    <cfRule type="expression" dxfId="166" priority="29" stopIfTrue="1">
      <formula>AND($AC8=$AE8,NOT($AK8))</formula>
    </cfRule>
  </conditionalFormatting>
  <conditionalFormatting sqref="G8:G38">
    <cfRule type="expression" dxfId="165" priority="30" stopIfTrue="1">
      <formula>NOT($R8)</formula>
    </cfRule>
    <cfRule type="cellIs" dxfId="164" priority="31" stopIfTrue="1" operator="equal">
      <formula>0</formula>
    </cfRule>
  </conditionalFormatting>
  <conditionalFormatting sqref="D8:D38">
    <cfRule type="expression" dxfId="163" priority="3" stopIfTrue="1">
      <formula>NOT($R8)</formula>
    </cfRule>
    <cfRule type="expression" dxfId="162" priority="4" stopIfTrue="1">
      <formula>$AH8</formula>
    </cfRule>
    <cfRule type="cellIs" dxfId="161" priority="5" stopIfTrue="1" operator="equal">
      <formula>"ZK"</formula>
    </cfRule>
  </conditionalFormatting>
  <conditionalFormatting sqref="H8:I38">
    <cfRule type="expression" dxfId="160" priority="1" stopIfTrue="1">
      <formula>NOT($R8)</formula>
    </cfRule>
    <cfRule type="expression" dxfId="159" priority="2" stopIfTrue="1">
      <formula>$AJ8</formula>
    </cfRule>
  </conditionalFormatting>
  <dataValidations count="4">
    <dataValidation type="custom" showErrorMessage="1" errorTitle="Fehle: Normalstunden-Bis-Wert" error="1) Zeitwert in der Form &quot;hh:mm&quot; eingeben_x000a_2) Zeitwert darf nicht kleiner als 00:00 und nicht grösser als 23:59 sein_x000a_3) Zeitwert darf nicht kleiner als der Von-Wert sein._x000a_4) Eingaben immer mit 'Return' abschließen" promptTitle="Beginnzeit für Mo" prompt="Bitte geben Sie hier die Tagesarbeits-Beginnzeit für Montag in der Form eines Zeitwertes ein (z.B. 08:00)" sqref="I8:I38" xr:uid="{6F6ED754-5735-42B6-855E-26A06B09E4BA}">
      <formula1>$AS8</formula1>
    </dataValidation>
    <dataValidation type="custom" showErrorMessage="1" errorTitle="Fehler: Normalstunden-Von-Wert" error="1) Zeitwert in der Form &quot;hh:mm&quot; eingeben_x000a_2) Zeitwert darf nicht kleiner als 00:00 und nicht grösser als 23:59 sein_x000a_3) Zeitwert darf nicht grösser als der Bis-Wert sein._x000a_4) Eingaben immer mit 'Return' abschließen" promptTitle="Beginnzeit für Mo" prompt="Bitte geben Sie hier die Tagesarbeits-Beginnzeit für Montag in der Form eines Zeitwertes ein (z.B. 08:00)" sqref="H8:H38" xr:uid="{573C68FC-4FDA-4D9D-9CA2-1777419DABB8}">
      <formula1>$AQ8</formula1>
    </dataValidation>
    <dataValidation type="custom" showErrorMessage="1" errorTitle="Fehler: [U}rlaub, [Z]A, [K]rank" error="1) Folgende Eingaben zulässig: &quot;U&quot; für Urlaub, &quot;Z&quot; für Zeitausgleich, &quot;K&quot; für Krank._x000a_2) Lassen Sie die Zelle leer, wenn keines davon zutrifft._x000a_3) Eingaben immer mit 'Return' abschließen" sqref="D8:D38" xr:uid="{3945B5D2-F127-49F5-8C09-221A787CA1C9}">
      <formula1>$AI8</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C3FC0D3F-F0D2-4092-9381-D49FDE200BC5}"/>
  </dataValidations>
  <printOptions horizontalCentered="1"/>
  <pageMargins left="0.27559055118110237" right="0.23622047244094491" top="0.28999999999999998" bottom="0.19685039370078741" header="0.19685039370078741" footer="0.55118110236220474"/>
  <pageSetup paperSize="9" scale="63" orientation="portrait" horizontalDpi="300" verticalDpi="36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20EDF-AFBC-4C71-958C-AC4499EB1DF4}">
  <sheetPr codeName="Tabelle40"/>
  <dimension ref="A1:BC72"/>
  <sheetViews>
    <sheetView zoomScaleNormal="100" zoomScaleSheetLayoutView="100" workbookViewId="0">
      <pane ySplit="7" topLeftCell="A8" activePane="bottomLeft" state="frozen"/>
      <selection activeCell="L61" sqref="L61"/>
      <selection pane="bottomLeft" activeCell="H8" sqref="H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9" width="6.7265625" style="2" customWidth="1"/>
    <col min="10" max="10" width="8.54296875" style="2" customWidth="1"/>
    <col min="11" max="11" width="11.1796875" style="2" customWidth="1"/>
    <col min="12" max="13" width="6.7265625" style="2" customWidth="1"/>
    <col min="14" max="14" width="8.1796875" style="2" customWidth="1"/>
    <col min="15" max="15" width="8" style="2" customWidth="1"/>
    <col min="16" max="16" width="28.54296875" style="3" customWidth="1"/>
    <col min="17" max="17" width="12.81640625" style="112" hidden="1" customWidth="1"/>
    <col min="18" max="18" width="19.81640625" style="112" hidden="1" customWidth="1"/>
    <col min="19" max="19" width="17.1796875" style="112" hidden="1" customWidth="1"/>
    <col min="20" max="21" width="8.7265625" style="23" hidden="1" customWidth="1"/>
    <col min="22" max="22" width="7.7265625" style="100" hidden="1" customWidth="1"/>
    <col min="23" max="24" width="12.54296875" style="27" hidden="1" customWidth="1"/>
    <col min="25" max="27" width="12" style="26" hidden="1" customWidth="1"/>
    <col min="28" max="32" width="6" style="27" hidden="1" customWidth="1"/>
    <col min="33" max="33" width="12.1796875" style="26" hidden="1" customWidth="1"/>
    <col min="34" max="35" width="12.1796875" style="105" hidden="1" customWidth="1"/>
    <col min="36" max="36" width="12.1796875" style="104" hidden="1" customWidth="1"/>
    <col min="37" max="37" width="12.54296875" style="26" hidden="1" customWidth="1"/>
    <col min="38" max="46" width="12.1796875" style="104" hidden="1" customWidth="1"/>
    <col min="47" max="47" width="13" style="342" customWidth="1"/>
    <col min="48" max="52" width="11.453125" style="342"/>
    <col min="53" max="55" width="11.453125" style="343"/>
    <col min="56" max="16384" width="11.453125" style="351"/>
  </cols>
  <sheetData>
    <row r="1" spans="1:55" s="3" customFormat="1" ht="33" customHeight="1" thickTop="1" thickBot="1" x14ac:dyDescent="0.3">
      <c r="A1" s="291" t="str">
        <f>Konfig!$A$1</f>
        <v xml:space="preserve"> BOKU-Zeiterfassung für Wissenschaftliches Personal</v>
      </c>
      <c r="B1" s="292"/>
      <c r="C1" s="292"/>
      <c r="D1" s="292"/>
      <c r="E1" s="292"/>
      <c r="F1" s="292"/>
      <c r="G1" s="292"/>
      <c r="H1" s="292"/>
      <c r="I1" s="292"/>
      <c r="J1" s="292"/>
      <c r="K1" s="292"/>
      <c r="L1" s="292"/>
      <c r="M1" s="292"/>
      <c r="N1" s="292"/>
      <c r="O1" s="293"/>
      <c r="P1" s="517"/>
      <c r="Q1" s="156" t="s">
        <v>61</v>
      </c>
      <c r="R1" s="190" t="s">
        <v>149</v>
      </c>
      <c r="S1" s="209" t="s">
        <v>156</v>
      </c>
      <c r="T1" s="28"/>
      <c r="U1" s="28"/>
      <c r="V1" s="94"/>
      <c r="W1" s="13"/>
      <c r="X1" s="13"/>
      <c r="Y1" s="101"/>
      <c r="Z1" s="102"/>
      <c r="AA1" s="102"/>
      <c r="AB1" s="25"/>
      <c r="AC1" s="25"/>
      <c r="AD1" s="25"/>
      <c r="AE1" s="25"/>
      <c r="AF1" s="25"/>
      <c r="AG1" s="101"/>
      <c r="AH1" s="104"/>
      <c r="AI1" s="104"/>
      <c r="AJ1" s="104"/>
      <c r="AK1" s="101"/>
      <c r="AL1" s="104"/>
      <c r="AM1" s="104"/>
      <c r="AN1" s="104"/>
      <c r="AO1" s="104"/>
      <c r="AP1" s="104"/>
      <c r="AQ1" s="104"/>
      <c r="AR1" s="104"/>
      <c r="AS1" s="104"/>
      <c r="AT1" s="104"/>
      <c r="AU1" s="342"/>
      <c r="AV1" s="342"/>
      <c r="AW1" s="342"/>
      <c r="AX1" s="342"/>
      <c r="AY1" s="342"/>
      <c r="AZ1" s="342"/>
      <c r="BA1" s="342"/>
      <c r="BB1" s="342"/>
      <c r="BC1" s="342"/>
    </row>
    <row r="2" spans="1:55" s="344" customFormat="1" ht="21" customHeight="1" thickTop="1" x14ac:dyDescent="0.3">
      <c r="A2" s="294" t="str">
        <f>" Org.-Einh. : "&amp;OrgEinheit</f>
        <v xml:space="preserve"> Org.-Einh. : xxxxx</v>
      </c>
      <c r="B2" s="295"/>
      <c r="C2" s="295"/>
      <c r="D2" s="295"/>
      <c r="E2" s="295"/>
      <c r="F2" s="520" t="s">
        <v>60</v>
      </c>
      <c r="G2" s="520"/>
      <c r="H2" s="520"/>
      <c r="I2" s="520"/>
      <c r="J2" s="317" t="str">
        <f>" "&amp;Zeitmodell</f>
        <v xml:space="preserve"> Vollzeit</v>
      </c>
      <c r="K2" s="296"/>
      <c r="L2" s="296"/>
      <c r="M2" s="296"/>
      <c r="N2" s="296"/>
      <c r="O2" s="297"/>
      <c r="P2" s="518"/>
      <c r="Q2" s="155">
        <f ca="1">IF(ISNA($Q$4),1,$Q$4)</f>
        <v>10</v>
      </c>
      <c r="R2" s="219">
        <v>0</v>
      </c>
      <c r="S2" s="210">
        <f>SUM($AT8:$AT38)</f>
        <v>0</v>
      </c>
      <c r="T2"/>
      <c r="U2" s="28"/>
      <c r="V2" s="95"/>
      <c r="W2" s="15"/>
      <c r="X2" s="15"/>
      <c r="Y2" s="103"/>
      <c r="Z2" s="26"/>
      <c r="AA2" s="26"/>
      <c r="AB2" s="26"/>
      <c r="AC2" s="26"/>
      <c r="AD2" s="26"/>
      <c r="AE2" s="26"/>
      <c r="AF2" s="26"/>
      <c r="AG2" s="103"/>
      <c r="AH2" s="105"/>
      <c r="AI2" s="105"/>
      <c r="AJ2" s="104"/>
      <c r="AK2" s="103"/>
      <c r="AL2" s="104"/>
      <c r="AM2" s="104"/>
      <c r="AN2" s="104"/>
      <c r="AO2" s="104"/>
      <c r="AP2" s="104"/>
      <c r="AQ2" s="104"/>
      <c r="AR2" s="104"/>
      <c r="AS2" s="104"/>
      <c r="AT2" s="104"/>
      <c r="AU2" s="342"/>
      <c r="AV2" s="342"/>
      <c r="AW2" s="342"/>
      <c r="AX2" s="342"/>
      <c r="AY2" s="342"/>
      <c r="AZ2" s="342"/>
      <c r="BA2" s="343"/>
      <c r="BB2" s="343"/>
      <c r="BC2" s="343"/>
    </row>
    <row r="3" spans="1:55" s="344" customFormat="1" ht="22.5" customHeight="1" thickBot="1" x14ac:dyDescent="0.35">
      <c r="A3" s="298" t="str">
        <f xml:space="preserve"> " Mitarbeiter: "&amp;Name</f>
        <v xml:space="preserve"> Mitarbeiter: Vorname Nachname</v>
      </c>
      <c r="B3" s="299"/>
      <c r="C3" s="299"/>
      <c r="D3" s="299"/>
      <c r="E3" s="299"/>
      <c r="F3" s="521" t="s">
        <v>104</v>
      </c>
      <c r="G3" s="521"/>
      <c r="H3" s="521"/>
      <c r="I3" s="521"/>
      <c r="J3" s="300" t="str">
        <f>" "&amp;Vorgesetzter</f>
        <v xml:space="preserve"> Vorname Nachname</v>
      </c>
      <c r="K3" s="300"/>
      <c r="L3" s="300"/>
      <c r="M3" s="300"/>
      <c r="N3" s="300"/>
      <c r="O3" s="301"/>
      <c r="P3" s="519"/>
      <c r="Q3" s="160" t="str" cm="1">
        <f t="array" aca="1" ref="Q3" ca="1">RIGHT(CELL("filename",A1),LEN(CELL("filename",A1))-SEARCH("]",CELL("filename",A1),1))</f>
        <v>Oktober</v>
      </c>
      <c r="R3" s="390"/>
      <c r="S3" s="218" cm="1">
        <f t="array" aca="1" ref="S3" ca="1">IF($Q$2=1,$S$2,$S$2+INDIRECT($S$5))</f>
        <v>0</v>
      </c>
      <c r="T3" s="28"/>
      <c r="U3" s="28"/>
      <c r="V3" s="95"/>
      <c r="W3" s="15"/>
      <c r="X3" s="15"/>
      <c r="Y3" s="103"/>
      <c r="Z3" s="26"/>
      <c r="AA3" s="26"/>
      <c r="AB3" s="26"/>
      <c r="AC3" s="26"/>
      <c r="AD3" s="26"/>
      <c r="AE3" s="26"/>
      <c r="AF3" s="26"/>
      <c r="AG3" s="103"/>
      <c r="AH3" s="105"/>
      <c r="AI3" s="105"/>
      <c r="AJ3" s="104"/>
      <c r="AK3" s="103"/>
      <c r="AL3" s="104"/>
      <c r="AM3" s="104"/>
      <c r="AN3" s="104"/>
      <c r="AO3" s="104"/>
      <c r="AP3" s="104"/>
      <c r="AQ3" s="104"/>
      <c r="AR3" s="104"/>
      <c r="AS3" s="104"/>
      <c r="AT3" s="104"/>
      <c r="AU3" s="342"/>
      <c r="AV3" s="342"/>
      <c r="AW3" s="342"/>
      <c r="AX3" s="342"/>
      <c r="AY3" s="342"/>
      <c r="AZ3" s="342"/>
      <c r="BA3" s="343"/>
      <c r="BB3" s="343"/>
      <c r="BC3" s="343"/>
    </row>
    <row r="4" spans="1:55" s="346" customFormat="1" ht="32.25" customHeight="1" thickTop="1" thickBot="1" x14ac:dyDescent="0.4">
      <c r="A4" s="522" t="str">
        <f ca="1" xml:space="preserve"> " Monat: "&amp;$Q$3&amp;" "&amp;Jahr</f>
        <v xml:space="preserve"> Monat: Oktober 2026</v>
      </c>
      <c r="B4" s="523"/>
      <c r="C4" s="523"/>
      <c r="D4" s="524"/>
      <c r="E4" s="525" t="s">
        <v>113</v>
      </c>
      <c r="F4" s="526"/>
      <c r="G4" s="527"/>
      <c r="H4" s="525" t="s">
        <v>114</v>
      </c>
      <c r="I4" s="526"/>
      <c r="J4" s="527"/>
      <c r="K4" s="302" t="s">
        <v>118</v>
      </c>
      <c r="L4" s="528" t="s">
        <v>230</v>
      </c>
      <c r="M4" s="529"/>
      <c r="N4" s="529"/>
      <c r="O4" s="529"/>
      <c r="P4" s="530"/>
      <c r="Q4" s="162">
        <f ca="1">IF(ISNA(VLOOKUP($Q$3,MTab,2,FALSE)),1,VLOOKUP($Q$3,MTab,2,FALSE))</f>
        <v>10</v>
      </c>
      <c r="R4" s="135"/>
      <c r="S4" s="220" t="s">
        <v>160</v>
      </c>
      <c r="T4" s="135"/>
      <c r="U4" s="135"/>
      <c r="V4" s="135"/>
      <c r="W4" s="135"/>
      <c r="X4" s="135"/>
      <c r="Y4" s="135"/>
      <c r="Z4" s="135"/>
      <c r="AA4" s="135"/>
      <c r="AB4" s="135"/>
      <c r="AC4" s="135"/>
      <c r="AD4" s="135"/>
      <c r="AE4" s="135"/>
      <c r="AF4" s="135"/>
      <c r="AG4" s="135"/>
      <c r="AH4" s="136"/>
      <c r="AI4" s="136"/>
      <c r="AJ4" s="137"/>
      <c r="AK4" s="135"/>
      <c r="AL4" s="137"/>
      <c r="AM4" s="137"/>
      <c r="AN4" s="137"/>
      <c r="AO4" s="137"/>
      <c r="AP4" s="137"/>
      <c r="AQ4" s="137"/>
      <c r="AR4" s="137"/>
      <c r="AS4" s="137"/>
      <c r="AT4" s="137"/>
      <c r="AU4" s="345"/>
      <c r="AV4" s="342"/>
      <c r="AW4" s="342"/>
      <c r="AX4" s="342"/>
      <c r="AY4" s="342"/>
      <c r="AZ4" s="342"/>
      <c r="BA4" s="343"/>
      <c r="BB4" s="343"/>
      <c r="BC4" s="343"/>
    </row>
    <row r="5" spans="1:55" s="346" customFormat="1" ht="23.25" customHeight="1" thickTop="1" thickBot="1" x14ac:dyDescent="0.4">
      <c r="A5" s="534" t="s">
        <v>50</v>
      </c>
      <c r="B5" s="537" t="s">
        <v>107</v>
      </c>
      <c r="C5" s="540" t="s">
        <v>88</v>
      </c>
      <c r="D5" s="541"/>
      <c r="E5" s="545" t="str">
        <f>"Wochen-AZ"&amp;" "&amp;TEXT(WAZ,"[hh]:mm")</f>
        <v>Wochen-AZ 40:00</v>
      </c>
      <c r="F5" s="546"/>
      <c r="G5" s="547"/>
      <c r="H5" s="548" t="s">
        <v>115</v>
      </c>
      <c r="I5" s="549"/>
      <c r="J5" s="550"/>
      <c r="K5" s="303" cm="1">
        <f t="array" aca="1" ref="K5" ca="1">IF(ISNA($Q$5),Übertrag,INDIRECT($Q$5))</f>
        <v>0</v>
      </c>
      <c r="L5" s="528"/>
      <c r="M5" s="529"/>
      <c r="N5" s="529"/>
      <c r="O5" s="529"/>
      <c r="P5" s="530"/>
      <c r="Q5" s="161" t="str">
        <f ca="1">IF(ISNA(VLOOKUP($Q$3,MTab,3,FALSE)),"Übertrag",VLOOKUP($Q$3,MTab,3,FALSE))</f>
        <v>September!$J$42</v>
      </c>
      <c r="R5" s="135"/>
      <c r="S5" s="161" t="str">
        <f ca="1">IF(ISNA(VLOOKUP($Q$3,MTab,4,FALSE)),$Q$3&amp;"!$R$2",VLOOKUP($Q$3,MTab,4,FALSE))</f>
        <v>September!$S$3</v>
      </c>
      <c r="T5" s="135"/>
      <c r="U5" s="135"/>
      <c r="V5" s="135"/>
      <c r="W5" s="135"/>
      <c r="X5" s="135"/>
      <c r="Y5" s="135"/>
      <c r="Z5" s="135"/>
      <c r="AA5" s="135"/>
      <c r="AB5" s="167"/>
      <c r="AC5" s="167"/>
      <c r="AD5" s="167"/>
      <c r="AE5" s="167"/>
      <c r="AF5" s="167"/>
      <c r="AG5" s="135"/>
      <c r="AH5" s="136"/>
      <c r="AI5" s="136"/>
      <c r="AJ5" s="137"/>
      <c r="AK5" s="135"/>
      <c r="AL5" s="137"/>
      <c r="AM5" s="137"/>
      <c r="AN5" s="137"/>
      <c r="AO5" s="137"/>
      <c r="AP5" s="137"/>
      <c r="AQ5" s="137"/>
      <c r="AR5" s="137"/>
      <c r="AS5" s="137"/>
      <c r="AT5" s="137"/>
      <c r="AU5" s="345"/>
      <c r="AV5" s="342"/>
      <c r="AW5" s="342"/>
      <c r="AX5" s="342"/>
      <c r="AY5" s="342"/>
      <c r="AZ5" s="342"/>
      <c r="BA5" s="343"/>
      <c r="BB5" s="343"/>
      <c r="BC5" s="343"/>
    </row>
    <row r="6" spans="1:55" s="346" customFormat="1" ht="24" customHeight="1" thickTop="1" x14ac:dyDescent="0.35">
      <c r="A6" s="535"/>
      <c r="B6" s="538"/>
      <c r="C6" s="551" t="s">
        <v>117</v>
      </c>
      <c r="D6" s="553" t="s">
        <v>229</v>
      </c>
      <c r="E6" s="304" t="s">
        <v>116</v>
      </c>
      <c r="F6" s="555" t="s">
        <v>0</v>
      </c>
      <c r="G6" s="557" t="s">
        <v>222</v>
      </c>
      <c r="H6" s="559" t="s">
        <v>1</v>
      </c>
      <c r="I6" s="561" t="s">
        <v>2</v>
      </c>
      <c r="J6" s="305" t="s">
        <v>3</v>
      </c>
      <c r="K6" s="306" t="s">
        <v>111</v>
      </c>
      <c r="L6" s="528"/>
      <c r="M6" s="529"/>
      <c r="N6" s="529"/>
      <c r="O6" s="529"/>
      <c r="P6" s="530"/>
      <c r="Q6" s="120" t="s">
        <v>13</v>
      </c>
      <c r="R6" s="121"/>
      <c r="S6" s="121"/>
      <c r="T6" s="121"/>
      <c r="U6" s="121"/>
      <c r="V6" s="121"/>
      <c r="W6" s="121"/>
      <c r="X6" s="166" t="s">
        <v>142</v>
      </c>
      <c r="Y6" s="121"/>
      <c r="Z6" s="121"/>
      <c r="AA6" s="121"/>
      <c r="AB6" s="563" t="s">
        <v>89</v>
      </c>
      <c r="AC6" s="564"/>
      <c r="AD6" s="564"/>
      <c r="AE6" s="564"/>
      <c r="AF6" s="565"/>
      <c r="AG6" s="121" t="s">
        <v>69</v>
      </c>
      <c r="AH6" s="60"/>
      <c r="AI6" s="60"/>
      <c r="AJ6" s="106"/>
      <c r="AK6" s="121"/>
      <c r="AL6" s="106"/>
      <c r="AM6" s="106"/>
      <c r="AN6" s="106"/>
      <c r="AO6" s="106"/>
      <c r="AP6" s="106"/>
      <c r="AQ6" s="106"/>
      <c r="AR6" s="106"/>
      <c r="AS6" s="106"/>
      <c r="AT6" s="138"/>
      <c r="AU6" s="345"/>
      <c r="AV6" s="342"/>
      <c r="AW6" s="342"/>
      <c r="AX6" s="342"/>
      <c r="AY6" s="342"/>
      <c r="AZ6" s="342"/>
      <c r="BA6" s="343"/>
      <c r="BB6" s="343"/>
      <c r="BC6" s="343"/>
    </row>
    <row r="7" spans="1:55" s="349" customFormat="1" ht="27.75" customHeight="1" x14ac:dyDescent="0.35">
      <c r="A7" s="536"/>
      <c r="B7" s="539"/>
      <c r="C7" s="552"/>
      <c r="D7" s="554"/>
      <c r="E7" s="307" t="s">
        <v>108</v>
      </c>
      <c r="F7" s="556"/>
      <c r="G7" s="558"/>
      <c r="H7" s="560"/>
      <c r="I7" s="562"/>
      <c r="J7" s="308" t="s">
        <v>4</v>
      </c>
      <c r="K7" s="309" t="s">
        <v>112</v>
      </c>
      <c r="L7" s="531"/>
      <c r="M7" s="532"/>
      <c r="N7" s="532"/>
      <c r="O7" s="532"/>
      <c r="P7" s="533"/>
      <c r="Q7" s="107" t="s">
        <v>24</v>
      </c>
      <c r="R7" s="107" t="s">
        <v>91</v>
      </c>
      <c r="S7" s="107" t="s">
        <v>92</v>
      </c>
      <c r="T7" s="91" t="s">
        <v>57</v>
      </c>
      <c r="U7" s="90" t="s">
        <v>87</v>
      </c>
      <c r="V7" s="92" t="s">
        <v>65</v>
      </c>
      <c r="W7" s="93" t="s">
        <v>64</v>
      </c>
      <c r="X7" s="163" cm="1">
        <f t="array" aca="1" ref="X7" ca="1">IF(ISNA($Q$5),Übertrag,INDIRECT($Q$5))</f>
        <v>0</v>
      </c>
      <c r="Y7" s="64" t="s">
        <v>66</v>
      </c>
      <c r="Z7" s="64" t="s">
        <v>67</v>
      </c>
      <c r="AA7" s="64" t="s">
        <v>68</v>
      </c>
      <c r="AB7" s="80"/>
      <c r="AC7" s="84">
        <f>I_GAZNAZVon</f>
        <v>2</v>
      </c>
      <c r="AD7" s="87">
        <v>3</v>
      </c>
      <c r="AE7" s="84">
        <f>I_GAZNAZBis</f>
        <v>4</v>
      </c>
      <c r="AF7" s="81"/>
      <c r="AG7" s="119" t="s">
        <v>63</v>
      </c>
      <c r="AH7" s="122" t="s">
        <v>90</v>
      </c>
      <c r="AI7" s="122" t="s">
        <v>143</v>
      </c>
      <c r="AJ7" s="117" t="s">
        <v>94</v>
      </c>
      <c r="AK7" s="118" t="s">
        <v>93</v>
      </c>
      <c r="AL7" s="117" t="s">
        <v>97</v>
      </c>
      <c r="AM7" s="117" t="s">
        <v>98</v>
      </c>
      <c r="AN7" s="117" t="s">
        <v>99</v>
      </c>
      <c r="AO7" s="117" t="s">
        <v>100</v>
      </c>
      <c r="AP7" s="117" t="s">
        <v>109</v>
      </c>
      <c r="AQ7" s="117" t="s">
        <v>95</v>
      </c>
      <c r="AR7" s="117" t="s">
        <v>110</v>
      </c>
      <c r="AS7" s="117" t="s">
        <v>96</v>
      </c>
      <c r="AT7" s="139" t="s">
        <v>161</v>
      </c>
      <c r="AU7" s="347"/>
      <c r="AV7" s="348"/>
      <c r="AW7" s="342"/>
      <c r="AX7" s="342"/>
      <c r="AY7" s="342"/>
      <c r="AZ7" s="342"/>
      <c r="BA7" s="343"/>
      <c r="BB7" s="343"/>
      <c r="BC7" s="343"/>
    </row>
    <row r="8" spans="1:55" s="346" customFormat="1" ht="28.5" customHeight="1" x14ac:dyDescent="0.35">
      <c r="A8" s="397">
        <f t="shared" ref="A8:A38" ca="1" si="0">IF($R8,$Q8,"")</f>
        <v>46296</v>
      </c>
      <c r="B8" s="77" t="str">
        <f t="shared" ref="B8:B38" ca="1" si="1">IF($R8,VLOOKUP(WEEKDAY($Q8,2),WOTA,2,FALSE),"")</f>
        <v>Do</v>
      </c>
      <c r="C8" s="76" t="str">
        <f t="shared" ref="C8:C38" ca="1" si="2">IF($R8," "&amp;IF($S8="",VLOOKUP($Q8,FListe,3,FALSE),$S8),"")</f>
        <v xml:space="preserve"> </v>
      </c>
      <c r="D8" s="171"/>
      <c r="E8" s="126" t="str">
        <f ca="1">IF(AND($R8,$T8&lt;&gt;"F"),IF($AC8=$AE8,"keine NAZ",TEXT($AC8,"hh:mm")&amp;"-"&amp;TEXT($AC8+$F8+$G8,"hh:mm")),"")</f>
        <v>08:00-16:00</v>
      </c>
      <c r="F8" s="386">
        <f t="shared" ref="F8:F38" ca="1" si="3">IF($R8,IF($T8="F",0,VLOOKUP($B8,GAZ,I_GAZNAZMP,FALSE)),"")</f>
        <v>0.33333333333333331</v>
      </c>
      <c r="G8" s="125">
        <f ca="1">IF($R8,IF((I8-H8)*24&gt;6,$AD8,IF(F8*24&gt;6,$AD8,0)),"")</f>
        <v>0</v>
      </c>
      <c r="H8" s="127"/>
      <c r="I8" s="59"/>
      <c r="J8" s="141" t="str">
        <f t="shared" ref="J8:J38" ca="1" si="4">IF(AND($R8,$AK8,NOT($Y8)),ROUND(($V8-$F8-$G8)*24,2),IF($D8="Z",$F8*-24,""))</f>
        <v/>
      </c>
      <c r="K8" s="388">
        <f t="shared" ref="K8:K38" ca="1" si="5">$X8</f>
        <v>0</v>
      </c>
      <c r="L8" s="542"/>
      <c r="M8" s="543"/>
      <c r="N8" s="543"/>
      <c r="O8" s="543"/>
      <c r="P8" s="544"/>
      <c r="Q8" s="108">
        <f ca="1">DATE(Jahr,$Q2,1)</f>
        <v>46296</v>
      </c>
      <c r="R8" s="115" t="b">
        <f t="shared" ref="R8:R38" ca="1" si="6">$Q$2=MONTH($Q8)</f>
        <v>1</v>
      </c>
      <c r="S8" s="109" t="str">
        <f t="shared" ref="S8:S38" si="7">IF(OR($D8="U",$D8="Z",$D8="ZK",$D8="K"),VLOOKUP($D8,UZK,2,FALSE),"")</f>
        <v/>
      </c>
      <c r="T8" s="61" t="str">
        <f t="shared" ref="T8:T38" ca="1" si="8">IF($R8,VLOOKUP($Q8,FListe,4,FALSE),"")</f>
        <v>A</v>
      </c>
      <c r="U8" s="61" t="str">
        <f t="shared" ref="U8:U38" ca="1" si="9">IF($R8,VLOOKUP($Q8,FListe,5,FALSE),"")</f>
        <v>A</v>
      </c>
      <c r="V8" s="96">
        <f>$I8-$H8</f>
        <v>0</v>
      </c>
      <c r="W8" s="57">
        <f ca="1">IF($R8,ROUND($V8-$F8-$AD8,15),"")</f>
        <v>-0.33333333333333298</v>
      </c>
      <c r="X8" s="164">
        <f t="shared" ref="X8:X38" ca="1" si="10">IF($J8&lt;&gt;"",$X7+$J8,$X7)</f>
        <v>0</v>
      </c>
      <c r="Y8" s="115" t="b">
        <f t="shared" ref="Y8:Y38" ca="1" si="11">($W8=0)</f>
        <v>0</v>
      </c>
      <c r="Z8" s="115" t="b">
        <f t="shared" ref="Z8:Z38" ca="1" si="12">($W8&gt;0)</f>
        <v>0</v>
      </c>
      <c r="AA8" s="115" t="b">
        <f t="shared" ref="AA8:AA38" ca="1" si="13">($W8&lt;0)</f>
        <v>1</v>
      </c>
      <c r="AB8" s="78">
        <f t="shared" ref="AB8:AB38" ca="1" si="14">IF($U8="F","",TIME(0,0,0))</f>
        <v>0</v>
      </c>
      <c r="AC8" s="85">
        <f t="shared" ref="AC8:AC38" ca="1" si="15">IF($U8="F","",IF(ISNA(VLOOKUP($B8,GAZ,AC$7,FALSE)),0,VLOOKUP($B8,GAZ,AC$7,FALSE)))</f>
        <v>0.33333333333333331</v>
      </c>
      <c r="AD8" s="88">
        <f t="shared" ref="AD8:AD38" ca="1" si="16">IF(OR($U8="F",$S8&lt;&gt;"",ISNA(VLOOKUP($B8,GAZ,AD$7,FALSE))),0,IF(NOT($AK8),VLOOKUP($B8,GAZ,11,FALSE),IF(($I8-$H8)*24&gt;6,VLOOKUP($B8,GAZ,3,FALSE),0)))</f>
        <v>0</v>
      </c>
      <c r="AE8" s="85">
        <f t="shared" ref="AE8:AE38" ca="1" si="17">IF($U8="F","",IF(ISNA(VLOOKUP($B8,GAZ,AE$7,FALSE)),0,VLOOKUP($B8,GAZ,AE$7,FALSE)))</f>
        <v>0.66666666666666663</v>
      </c>
      <c r="AF8" s="82">
        <f t="shared" ref="AF8:AF38" ca="1" si="18">IF($U8="F","",TIME(23,59,0))</f>
        <v>0.99930555555555556</v>
      </c>
      <c r="AG8" s="115" t="b">
        <f t="shared" ref="AG8:AG38" si="19">OR($H8&lt;&gt;"",$I8&lt;&gt;"")</f>
        <v>0</v>
      </c>
      <c r="AH8" s="115" t="b">
        <f t="shared" ref="AH8:AH38" ca="1" si="20">AND($T8&lt;&gt;"F",NOT($AG8),NOT($AC8=$AE8))</f>
        <v>1</v>
      </c>
      <c r="AI8" s="115" t="b">
        <f t="shared" ref="AI8:AI38" ca="1" si="21">AND($AH8,OR($D8="U",$D8="Z",$D8="K"))</f>
        <v>0</v>
      </c>
      <c r="AJ8" s="115" t="b">
        <f t="shared" ref="AJ8:AJ38" ca="1" si="22">AND($U8&lt;&gt;"F",$D8&lt;&gt;"U",$D8&lt;&gt;"Z",$D8&lt;&gt;"K",$R8)</f>
        <v>1</v>
      </c>
      <c r="AK8" s="115" t="b">
        <f t="shared" ref="AK8:AK38" si="23">AND($H8&lt;&gt;"",$I8&lt;&gt;"")</f>
        <v>0</v>
      </c>
      <c r="AL8" s="113">
        <f t="shared" ref="AL8:AL38" ca="1" si="24">IF($AJ8,TagUG,"")</f>
        <v>0</v>
      </c>
      <c r="AM8" s="113">
        <f t="shared" ref="AM8:AM38" ca="1" si="25">IF($AJ8,IF($I8="",IF(AND($L8&lt;&gt;"",$L8&lt;$AF8),$L8,IF(AND($M8&lt;&gt;"",$M8&lt;$AF8),$M8,TagOG)),$I8),"")</f>
        <v>0.99930555555555556</v>
      </c>
      <c r="AN8" s="113">
        <f ca="1">IF($AJ8,IF($H8="",$AB8,$H8),"")</f>
        <v>0</v>
      </c>
      <c r="AO8" s="113">
        <f t="shared" ref="AO8:AO38" ca="1" si="26">IF($AJ8,IF(AND($L8&lt;&gt;"",$L8&lt;$AF8),$L8,IF(AND($M8&lt;&gt;"",$M8&lt;$AF8),$M8,TagOG)),"")</f>
        <v>0.99930555555555556</v>
      </c>
      <c r="AP8" s="115" t="b">
        <f t="shared" ref="AP8:AP38" si="27">MOD($H8*24,0.25)=0</f>
        <v>1</v>
      </c>
      <c r="AQ8" s="115" t="b">
        <f t="shared" ref="AQ8:AQ38" ca="1" si="28">AND($AJ8,ISNUMBER($H8),$H8&gt;=$AB8,$H8&lt;=$AF8,OR($I8="",$H8&lt;=$I8))</f>
        <v>0</v>
      </c>
      <c r="AR8" s="115" t="b">
        <f t="shared" ref="AR8:AR38" si="29">MOD($I8*24,0.25)=0</f>
        <v>1</v>
      </c>
      <c r="AS8" s="115" t="b">
        <f t="shared" ref="AS8:AS38" ca="1" si="30">AND($AJ8,ISNUMBER($I8),$I8&gt;=$AB8,$I8&lt;=$AF8,OR($H8="",$I8&gt;=$H8))</f>
        <v>0</v>
      </c>
      <c r="AT8" s="140">
        <f t="shared" ref="AT8:AT38" si="31">IF(AND(ISBLANK($D8),ISBLANK($H8),ISBLANK($I8)),0,1)</f>
        <v>0</v>
      </c>
      <c r="AU8" s="350"/>
      <c r="AV8" s="342"/>
      <c r="AW8" s="342"/>
      <c r="AX8" s="342"/>
      <c r="AY8" s="342"/>
      <c r="AZ8" s="342"/>
      <c r="BA8" s="343"/>
      <c r="BB8" s="343"/>
      <c r="BC8" s="343"/>
    </row>
    <row r="9" spans="1:55" s="346" customFormat="1" ht="28.5" customHeight="1" x14ac:dyDescent="0.35">
      <c r="A9" s="397">
        <f t="shared" ca="1" si="0"/>
        <v>46297</v>
      </c>
      <c r="B9" s="77" t="str">
        <f t="shared" ca="1" si="1"/>
        <v>Fr</v>
      </c>
      <c r="C9" s="76" t="str">
        <f t="shared" ca="1" si="2"/>
        <v xml:space="preserve"> </v>
      </c>
      <c r="D9" s="171"/>
      <c r="E9" s="126" t="str">
        <f t="shared" ref="E9:E38" ca="1" si="32">IF(AND($R9,$T9&lt;&gt;"F"),IF($AC9=$AE9,"keine NAZ",TEXT($AC9,"hh:mm")&amp;"-"&amp;TEXT($AC9+$F9+$G9,"hh:mm")),"")</f>
        <v>08:00-16:00</v>
      </c>
      <c r="F9" s="386">
        <f t="shared" ca="1" si="3"/>
        <v>0.33333333333333331</v>
      </c>
      <c r="G9" s="125">
        <f t="shared" ref="G9:G38" ca="1" si="33">IF($R9,IF((I9-H9)*24&gt;6,$AD9,IF(F9*24&gt;6,$AD9,0)),"")</f>
        <v>0</v>
      </c>
      <c r="H9" s="127"/>
      <c r="I9" s="59"/>
      <c r="J9" s="141" t="str">
        <f t="shared" ca="1" si="4"/>
        <v/>
      </c>
      <c r="K9" s="388">
        <f t="shared" ca="1" si="5"/>
        <v>0</v>
      </c>
      <c r="L9" s="542"/>
      <c r="M9" s="543"/>
      <c r="N9" s="543"/>
      <c r="O9" s="543"/>
      <c r="P9" s="544"/>
      <c r="Q9" s="108">
        <f t="shared" ref="Q9:Q38" ca="1" si="34" xml:space="preserve"> Q8+1</f>
        <v>46297</v>
      </c>
      <c r="R9" s="115" t="b">
        <f t="shared" ca="1" si="6"/>
        <v>1</v>
      </c>
      <c r="S9" s="109" t="str">
        <f t="shared" si="7"/>
        <v/>
      </c>
      <c r="T9" s="61" t="str">
        <f t="shared" ca="1" si="8"/>
        <v>A</v>
      </c>
      <c r="U9" s="61" t="str">
        <f t="shared" ca="1" si="9"/>
        <v>A</v>
      </c>
      <c r="V9" s="96">
        <f t="shared" ref="V9:V38" si="35">$I9-$H9</f>
        <v>0</v>
      </c>
      <c r="W9" s="57">
        <f t="shared" ref="W9:W38" ca="1" si="36">IF($R9,ROUND($V9-$F9-$AD9,15),"")</f>
        <v>-0.33333333333333298</v>
      </c>
      <c r="X9" s="164">
        <f t="shared" ca="1" si="10"/>
        <v>0</v>
      </c>
      <c r="Y9" s="115" t="b">
        <f t="shared" ca="1" si="11"/>
        <v>0</v>
      </c>
      <c r="Z9" s="115" t="b">
        <f t="shared" ca="1" si="12"/>
        <v>0</v>
      </c>
      <c r="AA9" s="115" t="b">
        <f t="shared" ca="1" si="13"/>
        <v>1</v>
      </c>
      <c r="AB9" s="78">
        <f t="shared" ca="1" si="14"/>
        <v>0</v>
      </c>
      <c r="AC9" s="85">
        <f t="shared" ca="1" si="15"/>
        <v>0.33333333333333331</v>
      </c>
      <c r="AD9" s="88">
        <f t="shared" ca="1" si="16"/>
        <v>0</v>
      </c>
      <c r="AE9" s="85">
        <f t="shared" ca="1" si="17"/>
        <v>0.66666666666666663</v>
      </c>
      <c r="AF9" s="82">
        <f t="shared" ca="1" si="18"/>
        <v>0.99930555555555556</v>
      </c>
      <c r="AG9" s="115" t="b">
        <f t="shared" si="19"/>
        <v>0</v>
      </c>
      <c r="AH9" s="115" t="b">
        <f t="shared" ca="1" si="20"/>
        <v>1</v>
      </c>
      <c r="AI9" s="115" t="b">
        <f t="shared" ca="1" si="21"/>
        <v>0</v>
      </c>
      <c r="AJ9" s="115" t="b">
        <f t="shared" ca="1" si="22"/>
        <v>1</v>
      </c>
      <c r="AK9" s="115" t="b">
        <f t="shared" si="23"/>
        <v>0</v>
      </c>
      <c r="AL9" s="113">
        <f t="shared" ca="1" si="24"/>
        <v>0</v>
      </c>
      <c r="AM9" s="113">
        <f t="shared" ca="1" si="25"/>
        <v>0.99930555555555556</v>
      </c>
      <c r="AN9" s="113">
        <f t="shared" ref="AN9:AN38" ca="1" si="37">IF($AJ9,IF($H9="",TagUG,$H9),"")</f>
        <v>0</v>
      </c>
      <c r="AO9" s="113">
        <f t="shared" ca="1" si="26"/>
        <v>0.99930555555555556</v>
      </c>
      <c r="AP9" s="115" t="b">
        <f t="shared" si="27"/>
        <v>1</v>
      </c>
      <c r="AQ9" s="115" t="b">
        <f t="shared" ca="1" si="28"/>
        <v>0</v>
      </c>
      <c r="AR9" s="115" t="b">
        <f t="shared" si="29"/>
        <v>1</v>
      </c>
      <c r="AS9" s="115" t="b">
        <f t="shared" ca="1" si="30"/>
        <v>0</v>
      </c>
      <c r="AT9" s="140">
        <f t="shared" si="31"/>
        <v>0</v>
      </c>
      <c r="AU9" s="342"/>
      <c r="AV9" s="342"/>
      <c r="AW9" s="342"/>
      <c r="AX9" s="342"/>
      <c r="AY9" s="342"/>
      <c r="AZ9" s="342"/>
      <c r="BA9" s="343"/>
      <c r="BB9" s="343"/>
      <c r="BC9" s="343"/>
    </row>
    <row r="10" spans="1:55" s="346" customFormat="1" ht="28.5" customHeight="1" x14ac:dyDescent="0.35">
      <c r="A10" s="397">
        <f t="shared" ca="1" si="0"/>
        <v>46298</v>
      </c>
      <c r="B10" s="77" t="str">
        <f t="shared" ca="1" si="1"/>
        <v>Sa</v>
      </c>
      <c r="C10" s="76" t="str">
        <f t="shared" ca="1" si="2"/>
        <v xml:space="preserve"> Wochenende</v>
      </c>
      <c r="D10" s="185"/>
      <c r="E10" s="126" t="str">
        <f t="shared" ca="1" si="32"/>
        <v/>
      </c>
      <c r="F10" s="386">
        <f t="shared" ca="1" si="3"/>
        <v>0</v>
      </c>
      <c r="G10" s="125">
        <f t="shared" ca="1" si="33"/>
        <v>0</v>
      </c>
      <c r="H10" s="127"/>
      <c r="I10" s="59"/>
      <c r="J10" s="141" t="str">
        <f t="shared" ca="1" si="4"/>
        <v/>
      </c>
      <c r="K10" s="388">
        <f t="shared" ca="1" si="5"/>
        <v>0</v>
      </c>
      <c r="L10" s="542"/>
      <c r="M10" s="543"/>
      <c r="N10" s="543"/>
      <c r="O10" s="543"/>
      <c r="P10" s="544"/>
      <c r="Q10" s="108">
        <f t="shared" ca="1" si="34"/>
        <v>46298</v>
      </c>
      <c r="R10" s="115" t="b">
        <f t="shared" ca="1" si="6"/>
        <v>1</v>
      </c>
      <c r="S10" s="109" t="str">
        <f t="shared" si="7"/>
        <v/>
      </c>
      <c r="T10" s="61" t="str">
        <f t="shared" ca="1" si="8"/>
        <v>F</v>
      </c>
      <c r="U10" s="61" t="str">
        <f t="shared" ca="1" si="9"/>
        <v>A</v>
      </c>
      <c r="V10" s="96">
        <f t="shared" si="35"/>
        <v>0</v>
      </c>
      <c r="W10" s="57">
        <f t="shared" ca="1" si="36"/>
        <v>0</v>
      </c>
      <c r="X10" s="164">
        <f t="shared" ca="1" si="10"/>
        <v>0</v>
      </c>
      <c r="Y10" s="115" t="b">
        <f t="shared" ca="1" si="11"/>
        <v>1</v>
      </c>
      <c r="Z10" s="115" t="b">
        <f t="shared" ca="1" si="12"/>
        <v>0</v>
      </c>
      <c r="AA10" s="115" t="b">
        <f t="shared" ca="1" si="13"/>
        <v>0</v>
      </c>
      <c r="AB10" s="78">
        <f t="shared" ca="1" si="14"/>
        <v>0</v>
      </c>
      <c r="AC10" s="85">
        <f t="shared" ca="1" si="15"/>
        <v>0</v>
      </c>
      <c r="AD10" s="88">
        <f t="shared" ca="1" si="16"/>
        <v>0</v>
      </c>
      <c r="AE10" s="85">
        <f t="shared" ca="1" si="17"/>
        <v>0</v>
      </c>
      <c r="AF10" s="82">
        <f t="shared" ca="1" si="18"/>
        <v>0.99930555555555556</v>
      </c>
      <c r="AG10" s="115" t="b">
        <f t="shared" si="19"/>
        <v>0</v>
      </c>
      <c r="AH10" s="115" t="b">
        <f t="shared" ca="1" si="20"/>
        <v>0</v>
      </c>
      <c r="AI10" s="115" t="b">
        <f t="shared" ca="1" si="21"/>
        <v>0</v>
      </c>
      <c r="AJ10" s="115" t="b">
        <f t="shared" ca="1" si="22"/>
        <v>1</v>
      </c>
      <c r="AK10" s="115" t="b">
        <f t="shared" si="23"/>
        <v>0</v>
      </c>
      <c r="AL10" s="113">
        <f t="shared" ca="1" si="24"/>
        <v>0</v>
      </c>
      <c r="AM10" s="113">
        <f t="shared" ca="1" si="25"/>
        <v>0.99930555555555556</v>
      </c>
      <c r="AN10" s="113">
        <f t="shared" ca="1" si="37"/>
        <v>0</v>
      </c>
      <c r="AO10" s="113">
        <f t="shared" ca="1" si="26"/>
        <v>0.99930555555555556</v>
      </c>
      <c r="AP10" s="115" t="b">
        <f t="shared" si="27"/>
        <v>1</v>
      </c>
      <c r="AQ10" s="115" t="b">
        <f t="shared" ca="1" si="28"/>
        <v>0</v>
      </c>
      <c r="AR10" s="115" t="b">
        <f t="shared" si="29"/>
        <v>1</v>
      </c>
      <c r="AS10" s="115" t="b">
        <f t="shared" ca="1" si="30"/>
        <v>0</v>
      </c>
      <c r="AT10" s="140">
        <f t="shared" si="31"/>
        <v>0</v>
      </c>
      <c r="AU10" s="342"/>
      <c r="AV10" s="342"/>
      <c r="AW10" s="342"/>
      <c r="AX10" s="342"/>
      <c r="AY10" s="342"/>
      <c r="AZ10" s="342"/>
      <c r="BA10" s="343"/>
      <c r="BB10" s="343"/>
      <c r="BC10" s="343"/>
    </row>
    <row r="11" spans="1:55" s="346" customFormat="1" ht="28.5" customHeight="1" x14ac:dyDescent="0.35">
      <c r="A11" s="397">
        <f t="shared" ca="1" si="0"/>
        <v>46299</v>
      </c>
      <c r="B11" s="77" t="str">
        <f t="shared" ca="1" si="1"/>
        <v>So</v>
      </c>
      <c r="C11" s="76" t="str">
        <f t="shared" ca="1" si="2"/>
        <v xml:space="preserve"> Wochenende</v>
      </c>
      <c r="D11" s="185"/>
      <c r="E11" s="126" t="str">
        <f t="shared" ca="1" si="32"/>
        <v/>
      </c>
      <c r="F11" s="386">
        <f t="shared" ca="1" si="3"/>
        <v>0</v>
      </c>
      <c r="G11" s="125">
        <f t="shared" ca="1" si="33"/>
        <v>0</v>
      </c>
      <c r="H11" s="184"/>
      <c r="I11" s="186"/>
      <c r="J11" s="141" t="str">
        <f t="shared" ca="1" si="4"/>
        <v/>
      </c>
      <c r="K11" s="388">
        <f t="shared" ca="1" si="5"/>
        <v>0</v>
      </c>
      <c r="L11" s="542"/>
      <c r="M11" s="543"/>
      <c r="N11" s="543"/>
      <c r="O11" s="543"/>
      <c r="P11" s="544"/>
      <c r="Q11" s="108">
        <f t="shared" ca="1" si="34"/>
        <v>46299</v>
      </c>
      <c r="R11" s="115" t="b">
        <f t="shared" ca="1" si="6"/>
        <v>1</v>
      </c>
      <c r="S11" s="109" t="str">
        <f t="shared" si="7"/>
        <v/>
      </c>
      <c r="T11" s="61" t="str">
        <f t="shared" ca="1" si="8"/>
        <v>F</v>
      </c>
      <c r="U11" s="61" t="str">
        <f t="shared" ca="1" si="9"/>
        <v>F</v>
      </c>
      <c r="V11" s="96">
        <f t="shared" si="35"/>
        <v>0</v>
      </c>
      <c r="W11" s="57">
        <f t="shared" ca="1" si="36"/>
        <v>0</v>
      </c>
      <c r="X11" s="164">
        <f t="shared" ca="1" si="10"/>
        <v>0</v>
      </c>
      <c r="Y11" s="115" t="b">
        <f t="shared" ca="1" si="11"/>
        <v>1</v>
      </c>
      <c r="Z11" s="115" t="b">
        <f t="shared" ca="1" si="12"/>
        <v>0</v>
      </c>
      <c r="AA11" s="115" t="b">
        <f t="shared" ca="1" si="13"/>
        <v>0</v>
      </c>
      <c r="AB11" s="78" t="str">
        <f t="shared" ca="1" si="14"/>
        <v/>
      </c>
      <c r="AC11" s="85" t="str">
        <f t="shared" ca="1" si="15"/>
        <v/>
      </c>
      <c r="AD11" s="88">
        <f t="shared" ca="1" si="16"/>
        <v>0</v>
      </c>
      <c r="AE11" s="85" t="str">
        <f t="shared" ca="1" si="17"/>
        <v/>
      </c>
      <c r="AF11" s="82" t="str">
        <f t="shared" ca="1" si="18"/>
        <v/>
      </c>
      <c r="AG11" s="115" t="b">
        <f t="shared" si="19"/>
        <v>0</v>
      </c>
      <c r="AH11" s="115" t="b">
        <f t="shared" ca="1" si="20"/>
        <v>0</v>
      </c>
      <c r="AI11" s="115" t="b">
        <f t="shared" ca="1" si="21"/>
        <v>0</v>
      </c>
      <c r="AJ11" s="115" t="b">
        <f t="shared" ca="1" si="22"/>
        <v>0</v>
      </c>
      <c r="AK11" s="115" t="b">
        <f t="shared" si="23"/>
        <v>0</v>
      </c>
      <c r="AL11" s="113" t="str">
        <f t="shared" ca="1" si="24"/>
        <v/>
      </c>
      <c r="AM11" s="113" t="str">
        <f t="shared" ca="1" si="25"/>
        <v/>
      </c>
      <c r="AN11" s="113" t="str">
        <f t="shared" ca="1" si="37"/>
        <v/>
      </c>
      <c r="AO11" s="113" t="str">
        <f t="shared" ca="1" si="26"/>
        <v/>
      </c>
      <c r="AP11" s="115" t="b">
        <f t="shared" si="27"/>
        <v>1</v>
      </c>
      <c r="AQ11" s="115" t="b">
        <f t="shared" ca="1" si="28"/>
        <v>0</v>
      </c>
      <c r="AR11" s="115" t="b">
        <f t="shared" si="29"/>
        <v>1</v>
      </c>
      <c r="AS11" s="115" t="b">
        <f t="shared" ca="1" si="30"/>
        <v>0</v>
      </c>
      <c r="AT11" s="140">
        <f t="shared" si="31"/>
        <v>0</v>
      </c>
      <c r="AU11" s="342"/>
      <c r="AV11" s="342"/>
      <c r="AW11" s="342"/>
      <c r="AX11" s="342"/>
      <c r="AY11" s="342"/>
      <c r="AZ11" s="342"/>
      <c r="BA11" s="343"/>
      <c r="BB11" s="343"/>
      <c r="BC11" s="343"/>
    </row>
    <row r="12" spans="1:55" s="346" customFormat="1" ht="28.5" customHeight="1" x14ac:dyDescent="0.35">
      <c r="A12" s="397">
        <f t="shared" ca="1" si="0"/>
        <v>46300</v>
      </c>
      <c r="B12" s="77" t="str">
        <f t="shared" ca="1" si="1"/>
        <v>Mo</v>
      </c>
      <c r="C12" s="76" t="str">
        <f t="shared" ca="1" si="2"/>
        <v xml:space="preserve"> </v>
      </c>
      <c r="D12" s="171"/>
      <c r="E12" s="126" t="str">
        <f t="shared" ca="1" si="32"/>
        <v>08:00-16:00</v>
      </c>
      <c r="F12" s="386">
        <f t="shared" ca="1" si="3"/>
        <v>0.33333333333333331</v>
      </c>
      <c r="G12" s="125">
        <f t="shared" ca="1" si="33"/>
        <v>0</v>
      </c>
      <c r="H12" s="127"/>
      <c r="I12" s="59"/>
      <c r="J12" s="141" t="str">
        <f t="shared" ca="1" si="4"/>
        <v/>
      </c>
      <c r="K12" s="388">
        <f t="shared" ca="1" si="5"/>
        <v>0</v>
      </c>
      <c r="L12" s="542"/>
      <c r="M12" s="543"/>
      <c r="N12" s="543"/>
      <c r="O12" s="543"/>
      <c r="P12" s="544"/>
      <c r="Q12" s="108">
        <f t="shared" ca="1" si="34"/>
        <v>46300</v>
      </c>
      <c r="R12" s="115" t="b">
        <f t="shared" ca="1" si="6"/>
        <v>1</v>
      </c>
      <c r="S12" s="109" t="str">
        <f t="shared" si="7"/>
        <v/>
      </c>
      <c r="T12" s="61" t="str">
        <f t="shared" ca="1" si="8"/>
        <v>A</v>
      </c>
      <c r="U12" s="61" t="str">
        <f t="shared" ca="1" si="9"/>
        <v>A</v>
      </c>
      <c r="V12" s="96">
        <f t="shared" si="35"/>
        <v>0</v>
      </c>
      <c r="W12" s="57">
        <f t="shared" ca="1" si="36"/>
        <v>-0.33333333333333298</v>
      </c>
      <c r="X12" s="164">
        <f t="shared" ca="1" si="10"/>
        <v>0</v>
      </c>
      <c r="Y12" s="115" t="b">
        <f t="shared" ca="1" si="11"/>
        <v>0</v>
      </c>
      <c r="Z12" s="115" t="b">
        <f t="shared" ca="1" si="12"/>
        <v>0</v>
      </c>
      <c r="AA12" s="115" t="b">
        <f t="shared" ca="1" si="13"/>
        <v>1</v>
      </c>
      <c r="AB12" s="78">
        <f t="shared" ca="1" si="14"/>
        <v>0</v>
      </c>
      <c r="AC12" s="85">
        <f t="shared" ca="1" si="15"/>
        <v>0.33333333333333331</v>
      </c>
      <c r="AD12" s="88">
        <f t="shared" ca="1" si="16"/>
        <v>0</v>
      </c>
      <c r="AE12" s="85">
        <f t="shared" ca="1" si="17"/>
        <v>0.66666666666666663</v>
      </c>
      <c r="AF12" s="82">
        <f t="shared" ca="1" si="18"/>
        <v>0.99930555555555556</v>
      </c>
      <c r="AG12" s="115" t="b">
        <f t="shared" si="19"/>
        <v>0</v>
      </c>
      <c r="AH12" s="115" t="b">
        <f t="shared" ca="1" si="20"/>
        <v>1</v>
      </c>
      <c r="AI12" s="115" t="b">
        <f t="shared" ca="1" si="21"/>
        <v>0</v>
      </c>
      <c r="AJ12" s="115" t="b">
        <f t="shared" ca="1" si="22"/>
        <v>1</v>
      </c>
      <c r="AK12" s="115" t="b">
        <f t="shared" si="23"/>
        <v>0</v>
      </c>
      <c r="AL12" s="113">
        <f t="shared" ca="1" si="24"/>
        <v>0</v>
      </c>
      <c r="AM12" s="113">
        <f t="shared" ca="1" si="25"/>
        <v>0.99930555555555556</v>
      </c>
      <c r="AN12" s="113">
        <f t="shared" ca="1" si="37"/>
        <v>0</v>
      </c>
      <c r="AO12" s="113">
        <f t="shared" ca="1" si="26"/>
        <v>0.99930555555555556</v>
      </c>
      <c r="AP12" s="115" t="b">
        <f t="shared" si="27"/>
        <v>1</v>
      </c>
      <c r="AQ12" s="115" t="b">
        <f t="shared" ca="1" si="28"/>
        <v>0</v>
      </c>
      <c r="AR12" s="115" t="b">
        <f t="shared" si="29"/>
        <v>1</v>
      </c>
      <c r="AS12" s="115" t="b">
        <f t="shared" ca="1" si="30"/>
        <v>0</v>
      </c>
      <c r="AT12" s="140">
        <f t="shared" si="31"/>
        <v>0</v>
      </c>
      <c r="AU12" s="342"/>
      <c r="AV12" s="342"/>
      <c r="AW12" s="342"/>
      <c r="AX12" s="342"/>
      <c r="AY12" s="342"/>
      <c r="AZ12" s="342"/>
      <c r="BA12" s="343"/>
      <c r="BB12" s="343"/>
      <c r="BC12" s="343"/>
    </row>
    <row r="13" spans="1:55" s="346" customFormat="1" ht="28.5" customHeight="1" x14ac:dyDescent="0.35">
      <c r="A13" s="397">
        <f t="shared" ca="1" si="0"/>
        <v>46301</v>
      </c>
      <c r="B13" s="77" t="str">
        <f t="shared" ca="1" si="1"/>
        <v>Di</v>
      </c>
      <c r="C13" s="76" t="str">
        <f t="shared" ca="1" si="2"/>
        <v xml:space="preserve"> </v>
      </c>
      <c r="D13" s="171"/>
      <c r="E13" s="126" t="str">
        <f t="shared" ca="1" si="32"/>
        <v>08:00-16:00</v>
      </c>
      <c r="F13" s="386">
        <f t="shared" ca="1" si="3"/>
        <v>0.33333333333333331</v>
      </c>
      <c r="G13" s="125">
        <f t="shared" ca="1" si="33"/>
        <v>0</v>
      </c>
      <c r="H13" s="127"/>
      <c r="I13" s="59"/>
      <c r="J13" s="141" t="str">
        <f t="shared" ca="1" si="4"/>
        <v/>
      </c>
      <c r="K13" s="388">
        <f t="shared" ca="1" si="5"/>
        <v>0</v>
      </c>
      <c r="L13" s="542"/>
      <c r="M13" s="543"/>
      <c r="N13" s="543"/>
      <c r="O13" s="543"/>
      <c r="P13" s="544"/>
      <c r="Q13" s="108">
        <f t="shared" ca="1" si="34"/>
        <v>46301</v>
      </c>
      <c r="R13" s="115" t="b">
        <f t="shared" ca="1" si="6"/>
        <v>1</v>
      </c>
      <c r="S13" s="109" t="str">
        <f t="shared" si="7"/>
        <v/>
      </c>
      <c r="T13" s="61" t="str">
        <f t="shared" ca="1" si="8"/>
        <v>A</v>
      </c>
      <c r="U13" s="61" t="str">
        <f t="shared" ca="1" si="9"/>
        <v>A</v>
      </c>
      <c r="V13" s="96">
        <f t="shared" si="35"/>
        <v>0</v>
      </c>
      <c r="W13" s="57">
        <f t="shared" ca="1" si="36"/>
        <v>-0.33333333333333298</v>
      </c>
      <c r="X13" s="164">
        <f t="shared" ca="1" si="10"/>
        <v>0</v>
      </c>
      <c r="Y13" s="115" t="b">
        <f t="shared" ca="1" si="11"/>
        <v>0</v>
      </c>
      <c r="Z13" s="115" t="b">
        <f t="shared" ca="1" si="12"/>
        <v>0</v>
      </c>
      <c r="AA13" s="115" t="b">
        <f t="shared" ca="1" si="13"/>
        <v>1</v>
      </c>
      <c r="AB13" s="78">
        <f t="shared" ca="1" si="14"/>
        <v>0</v>
      </c>
      <c r="AC13" s="85">
        <f t="shared" ca="1" si="15"/>
        <v>0.33333333333333331</v>
      </c>
      <c r="AD13" s="88">
        <f t="shared" ca="1" si="16"/>
        <v>0</v>
      </c>
      <c r="AE13" s="85">
        <f t="shared" ca="1" si="17"/>
        <v>0.66666666666666663</v>
      </c>
      <c r="AF13" s="82">
        <f t="shared" ca="1" si="18"/>
        <v>0.99930555555555556</v>
      </c>
      <c r="AG13" s="115" t="b">
        <f t="shared" si="19"/>
        <v>0</v>
      </c>
      <c r="AH13" s="115" t="b">
        <f t="shared" ca="1" si="20"/>
        <v>1</v>
      </c>
      <c r="AI13" s="115" t="b">
        <f t="shared" ca="1" si="21"/>
        <v>0</v>
      </c>
      <c r="AJ13" s="115" t="b">
        <f t="shared" ca="1" si="22"/>
        <v>1</v>
      </c>
      <c r="AK13" s="115" t="b">
        <f t="shared" si="23"/>
        <v>0</v>
      </c>
      <c r="AL13" s="113">
        <f t="shared" ca="1" si="24"/>
        <v>0</v>
      </c>
      <c r="AM13" s="113">
        <f t="shared" ca="1" si="25"/>
        <v>0.99930555555555556</v>
      </c>
      <c r="AN13" s="113">
        <f t="shared" ca="1" si="37"/>
        <v>0</v>
      </c>
      <c r="AO13" s="113">
        <f t="shared" ca="1" si="26"/>
        <v>0.99930555555555556</v>
      </c>
      <c r="AP13" s="115" t="b">
        <f t="shared" si="27"/>
        <v>1</v>
      </c>
      <c r="AQ13" s="115" t="b">
        <f t="shared" ca="1" si="28"/>
        <v>0</v>
      </c>
      <c r="AR13" s="115" t="b">
        <f t="shared" si="29"/>
        <v>1</v>
      </c>
      <c r="AS13" s="115" t="b">
        <f t="shared" ca="1" si="30"/>
        <v>0</v>
      </c>
      <c r="AT13" s="140">
        <f t="shared" si="31"/>
        <v>0</v>
      </c>
      <c r="AU13" s="342"/>
      <c r="AV13" s="342"/>
      <c r="AW13" s="342"/>
      <c r="AX13" s="342"/>
      <c r="AY13" s="342"/>
      <c r="AZ13" s="342"/>
      <c r="BA13" s="343"/>
      <c r="BB13" s="343"/>
      <c r="BC13" s="343"/>
    </row>
    <row r="14" spans="1:55" s="346" customFormat="1" ht="28.5" customHeight="1" x14ac:dyDescent="0.35">
      <c r="A14" s="397">
        <f t="shared" ca="1" si="0"/>
        <v>46302</v>
      </c>
      <c r="B14" s="77" t="str">
        <f t="shared" ca="1" si="1"/>
        <v>Mi</v>
      </c>
      <c r="C14" s="76" t="str">
        <f t="shared" ca="1" si="2"/>
        <v xml:space="preserve"> </v>
      </c>
      <c r="D14" s="171"/>
      <c r="E14" s="126" t="str">
        <f t="shared" ca="1" si="32"/>
        <v>08:00-16:00</v>
      </c>
      <c r="F14" s="386">
        <f t="shared" ca="1" si="3"/>
        <v>0.33333333333333331</v>
      </c>
      <c r="G14" s="125">
        <f t="shared" ca="1" si="33"/>
        <v>0</v>
      </c>
      <c r="H14" s="127"/>
      <c r="I14" s="59"/>
      <c r="J14" s="141" t="str">
        <f t="shared" ca="1" si="4"/>
        <v/>
      </c>
      <c r="K14" s="388">
        <f t="shared" ca="1" si="5"/>
        <v>0</v>
      </c>
      <c r="L14" s="542"/>
      <c r="M14" s="543"/>
      <c r="N14" s="543"/>
      <c r="O14" s="543"/>
      <c r="P14" s="544"/>
      <c r="Q14" s="108">
        <f t="shared" ca="1" si="34"/>
        <v>46302</v>
      </c>
      <c r="R14" s="115" t="b">
        <f t="shared" ca="1" si="6"/>
        <v>1</v>
      </c>
      <c r="S14" s="109" t="str">
        <f t="shared" si="7"/>
        <v/>
      </c>
      <c r="T14" s="61" t="str">
        <f t="shared" ca="1" si="8"/>
        <v>A</v>
      </c>
      <c r="U14" s="61" t="str">
        <f t="shared" ca="1" si="9"/>
        <v>A</v>
      </c>
      <c r="V14" s="96">
        <f t="shared" si="35"/>
        <v>0</v>
      </c>
      <c r="W14" s="57">
        <f t="shared" ca="1" si="36"/>
        <v>-0.33333333333333298</v>
      </c>
      <c r="X14" s="164">
        <f t="shared" ca="1" si="10"/>
        <v>0</v>
      </c>
      <c r="Y14" s="115" t="b">
        <f t="shared" ca="1" si="11"/>
        <v>0</v>
      </c>
      <c r="Z14" s="115" t="b">
        <f t="shared" ca="1" si="12"/>
        <v>0</v>
      </c>
      <c r="AA14" s="115" t="b">
        <f t="shared" ca="1" si="13"/>
        <v>1</v>
      </c>
      <c r="AB14" s="78">
        <f t="shared" ca="1" si="14"/>
        <v>0</v>
      </c>
      <c r="AC14" s="85">
        <f t="shared" ca="1" si="15"/>
        <v>0.33333333333333331</v>
      </c>
      <c r="AD14" s="88">
        <f t="shared" ca="1" si="16"/>
        <v>0</v>
      </c>
      <c r="AE14" s="85">
        <f t="shared" ca="1" si="17"/>
        <v>0.66666666666666663</v>
      </c>
      <c r="AF14" s="82">
        <f t="shared" ca="1" si="18"/>
        <v>0.99930555555555556</v>
      </c>
      <c r="AG14" s="115" t="b">
        <f t="shared" si="19"/>
        <v>0</v>
      </c>
      <c r="AH14" s="115" t="b">
        <f t="shared" ca="1" si="20"/>
        <v>1</v>
      </c>
      <c r="AI14" s="115" t="b">
        <f t="shared" ca="1" si="21"/>
        <v>0</v>
      </c>
      <c r="AJ14" s="115" t="b">
        <f t="shared" ca="1" si="22"/>
        <v>1</v>
      </c>
      <c r="AK14" s="115" t="b">
        <f t="shared" si="23"/>
        <v>0</v>
      </c>
      <c r="AL14" s="113">
        <f t="shared" ca="1" si="24"/>
        <v>0</v>
      </c>
      <c r="AM14" s="113">
        <f t="shared" ca="1" si="25"/>
        <v>0.99930555555555556</v>
      </c>
      <c r="AN14" s="113">
        <f t="shared" ca="1" si="37"/>
        <v>0</v>
      </c>
      <c r="AO14" s="113">
        <f t="shared" ca="1" si="26"/>
        <v>0.99930555555555556</v>
      </c>
      <c r="AP14" s="115" t="b">
        <f t="shared" si="27"/>
        <v>1</v>
      </c>
      <c r="AQ14" s="115" t="b">
        <f t="shared" ca="1" si="28"/>
        <v>0</v>
      </c>
      <c r="AR14" s="115" t="b">
        <f t="shared" si="29"/>
        <v>1</v>
      </c>
      <c r="AS14" s="115" t="b">
        <f t="shared" ca="1" si="30"/>
        <v>0</v>
      </c>
      <c r="AT14" s="140">
        <f t="shared" si="31"/>
        <v>0</v>
      </c>
      <c r="AU14" s="342"/>
      <c r="AV14" s="342"/>
      <c r="AW14" s="342"/>
      <c r="AX14" s="342"/>
      <c r="AY14" s="342"/>
      <c r="AZ14" s="342"/>
      <c r="BA14" s="343"/>
      <c r="BB14" s="343"/>
      <c r="BC14" s="343"/>
    </row>
    <row r="15" spans="1:55" s="346" customFormat="1" ht="28.5" customHeight="1" x14ac:dyDescent="0.35">
      <c r="A15" s="397">
        <f t="shared" ca="1" si="0"/>
        <v>46303</v>
      </c>
      <c r="B15" s="77" t="str">
        <f t="shared" ca="1" si="1"/>
        <v>Do</v>
      </c>
      <c r="C15" s="76" t="str">
        <f t="shared" ca="1" si="2"/>
        <v xml:space="preserve"> </v>
      </c>
      <c r="D15" s="171"/>
      <c r="E15" s="126" t="str">
        <f t="shared" ca="1" si="32"/>
        <v>08:00-16:00</v>
      </c>
      <c r="F15" s="386">
        <f t="shared" ca="1" si="3"/>
        <v>0.33333333333333331</v>
      </c>
      <c r="G15" s="125">
        <f t="shared" ca="1" si="33"/>
        <v>0</v>
      </c>
      <c r="H15" s="127"/>
      <c r="I15" s="59"/>
      <c r="J15" s="141" t="str">
        <f t="shared" ca="1" si="4"/>
        <v/>
      </c>
      <c r="K15" s="388">
        <f t="shared" ca="1" si="5"/>
        <v>0</v>
      </c>
      <c r="L15" s="542"/>
      <c r="M15" s="543"/>
      <c r="N15" s="543"/>
      <c r="O15" s="543"/>
      <c r="P15" s="544"/>
      <c r="Q15" s="108">
        <f t="shared" ca="1" si="34"/>
        <v>46303</v>
      </c>
      <c r="R15" s="115" t="b">
        <f t="shared" ca="1" si="6"/>
        <v>1</v>
      </c>
      <c r="S15" s="109" t="str">
        <f t="shared" si="7"/>
        <v/>
      </c>
      <c r="T15" s="61" t="str">
        <f t="shared" ca="1" si="8"/>
        <v>A</v>
      </c>
      <c r="U15" s="61" t="str">
        <f t="shared" ca="1" si="9"/>
        <v>A</v>
      </c>
      <c r="V15" s="96">
        <f t="shared" si="35"/>
        <v>0</v>
      </c>
      <c r="W15" s="57">
        <f t="shared" ca="1" si="36"/>
        <v>-0.33333333333333298</v>
      </c>
      <c r="X15" s="164">
        <f t="shared" ca="1" si="10"/>
        <v>0</v>
      </c>
      <c r="Y15" s="115" t="b">
        <f t="shared" ca="1" si="11"/>
        <v>0</v>
      </c>
      <c r="Z15" s="115" t="b">
        <f t="shared" ca="1" si="12"/>
        <v>0</v>
      </c>
      <c r="AA15" s="115" t="b">
        <f t="shared" ca="1" si="13"/>
        <v>1</v>
      </c>
      <c r="AB15" s="78">
        <f t="shared" ca="1" si="14"/>
        <v>0</v>
      </c>
      <c r="AC15" s="85">
        <f t="shared" ca="1" si="15"/>
        <v>0.33333333333333331</v>
      </c>
      <c r="AD15" s="88">
        <f t="shared" ca="1" si="16"/>
        <v>0</v>
      </c>
      <c r="AE15" s="85">
        <f t="shared" ca="1" si="17"/>
        <v>0.66666666666666663</v>
      </c>
      <c r="AF15" s="82">
        <f t="shared" ca="1" si="18"/>
        <v>0.99930555555555556</v>
      </c>
      <c r="AG15" s="115" t="b">
        <f t="shared" si="19"/>
        <v>0</v>
      </c>
      <c r="AH15" s="115" t="b">
        <f t="shared" ca="1" si="20"/>
        <v>1</v>
      </c>
      <c r="AI15" s="115" t="b">
        <f t="shared" ca="1" si="21"/>
        <v>0</v>
      </c>
      <c r="AJ15" s="115" t="b">
        <f t="shared" ca="1" si="22"/>
        <v>1</v>
      </c>
      <c r="AK15" s="115" t="b">
        <f t="shared" si="23"/>
        <v>0</v>
      </c>
      <c r="AL15" s="113">
        <f t="shared" ca="1" si="24"/>
        <v>0</v>
      </c>
      <c r="AM15" s="113">
        <f t="shared" ca="1" si="25"/>
        <v>0.99930555555555556</v>
      </c>
      <c r="AN15" s="113">
        <f t="shared" ca="1" si="37"/>
        <v>0</v>
      </c>
      <c r="AO15" s="113">
        <f t="shared" ca="1" si="26"/>
        <v>0.99930555555555556</v>
      </c>
      <c r="AP15" s="115" t="b">
        <f t="shared" si="27"/>
        <v>1</v>
      </c>
      <c r="AQ15" s="115" t="b">
        <f t="shared" ca="1" si="28"/>
        <v>0</v>
      </c>
      <c r="AR15" s="115" t="b">
        <f t="shared" si="29"/>
        <v>1</v>
      </c>
      <c r="AS15" s="115" t="b">
        <f t="shared" ca="1" si="30"/>
        <v>0</v>
      </c>
      <c r="AT15" s="140">
        <f t="shared" si="31"/>
        <v>0</v>
      </c>
      <c r="AU15" s="342"/>
      <c r="AV15" s="342"/>
      <c r="AW15" s="342"/>
      <c r="AX15" s="342"/>
      <c r="AY15" s="342"/>
      <c r="AZ15" s="342"/>
      <c r="BA15" s="343"/>
      <c r="BB15" s="343"/>
      <c r="BC15" s="343"/>
    </row>
    <row r="16" spans="1:55" s="346" customFormat="1" ht="28.5" customHeight="1" x14ac:dyDescent="0.35">
      <c r="A16" s="397">
        <f t="shared" ca="1" si="0"/>
        <v>46304</v>
      </c>
      <c r="B16" s="77" t="str">
        <f t="shared" ca="1" si="1"/>
        <v>Fr</v>
      </c>
      <c r="C16" s="76" t="str">
        <f t="shared" ca="1" si="2"/>
        <v xml:space="preserve"> </v>
      </c>
      <c r="D16" s="171"/>
      <c r="E16" s="126" t="str">
        <f t="shared" ca="1" si="32"/>
        <v>08:00-16:00</v>
      </c>
      <c r="F16" s="386">
        <f t="shared" ca="1" si="3"/>
        <v>0.33333333333333331</v>
      </c>
      <c r="G16" s="125">
        <f t="shared" ca="1" si="33"/>
        <v>0</v>
      </c>
      <c r="H16" s="127"/>
      <c r="I16" s="59"/>
      <c r="J16" s="141" t="str">
        <f t="shared" ca="1" si="4"/>
        <v/>
      </c>
      <c r="K16" s="388">
        <f t="shared" ca="1" si="5"/>
        <v>0</v>
      </c>
      <c r="L16" s="542"/>
      <c r="M16" s="543"/>
      <c r="N16" s="543"/>
      <c r="O16" s="543"/>
      <c r="P16" s="544"/>
      <c r="Q16" s="108">
        <f t="shared" ca="1" si="34"/>
        <v>46304</v>
      </c>
      <c r="R16" s="115" t="b">
        <f t="shared" ca="1" si="6"/>
        <v>1</v>
      </c>
      <c r="S16" s="109" t="str">
        <f t="shared" si="7"/>
        <v/>
      </c>
      <c r="T16" s="61" t="str">
        <f t="shared" ca="1" si="8"/>
        <v>A</v>
      </c>
      <c r="U16" s="61" t="str">
        <f t="shared" ca="1" si="9"/>
        <v>A</v>
      </c>
      <c r="V16" s="96">
        <f t="shared" si="35"/>
        <v>0</v>
      </c>
      <c r="W16" s="57">
        <f t="shared" ca="1" si="36"/>
        <v>-0.33333333333333298</v>
      </c>
      <c r="X16" s="164">
        <f t="shared" ca="1" si="10"/>
        <v>0</v>
      </c>
      <c r="Y16" s="115" t="b">
        <f t="shared" ca="1" si="11"/>
        <v>0</v>
      </c>
      <c r="Z16" s="115" t="b">
        <f t="shared" ca="1" si="12"/>
        <v>0</v>
      </c>
      <c r="AA16" s="115" t="b">
        <f t="shared" ca="1" si="13"/>
        <v>1</v>
      </c>
      <c r="AB16" s="78">
        <f t="shared" ca="1" si="14"/>
        <v>0</v>
      </c>
      <c r="AC16" s="85">
        <f t="shared" ca="1" si="15"/>
        <v>0.33333333333333331</v>
      </c>
      <c r="AD16" s="88">
        <f t="shared" ca="1" si="16"/>
        <v>0</v>
      </c>
      <c r="AE16" s="85">
        <f t="shared" ca="1" si="17"/>
        <v>0.66666666666666663</v>
      </c>
      <c r="AF16" s="82">
        <f t="shared" ca="1" si="18"/>
        <v>0.99930555555555556</v>
      </c>
      <c r="AG16" s="115" t="b">
        <f t="shared" si="19"/>
        <v>0</v>
      </c>
      <c r="AH16" s="115" t="b">
        <f t="shared" ca="1" si="20"/>
        <v>1</v>
      </c>
      <c r="AI16" s="115" t="b">
        <f t="shared" ca="1" si="21"/>
        <v>0</v>
      </c>
      <c r="AJ16" s="115" t="b">
        <f t="shared" ca="1" si="22"/>
        <v>1</v>
      </c>
      <c r="AK16" s="115" t="b">
        <f t="shared" si="23"/>
        <v>0</v>
      </c>
      <c r="AL16" s="113">
        <f t="shared" ca="1" si="24"/>
        <v>0</v>
      </c>
      <c r="AM16" s="113">
        <f t="shared" ca="1" si="25"/>
        <v>0.99930555555555556</v>
      </c>
      <c r="AN16" s="113">
        <f t="shared" ca="1" si="37"/>
        <v>0</v>
      </c>
      <c r="AO16" s="113">
        <f t="shared" ca="1" si="26"/>
        <v>0.99930555555555556</v>
      </c>
      <c r="AP16" s="115" t="b">
        <f t="shared" si="27"/>
        <v>1</v>
      </c>
      <c r="AQ16" s="115" t="b">
        <f t="shared" ca="1" si="28"/>
        <v>0</v>
      </c>
      <c r="AR16" s="115" t="b">
        <f t="shared" si="29"/>
        <v>1</v>
      </c>
      <c r="AS16" s="115" t="b">
        <f t="shared" ca="1" si="30"/>
        <v>0</v>
      </c>
      <c r="AT16" s="140">
        <f t="shared" si="31"/>
        <v>0</v>
      </c>
      <c r="AU16" s="342"/>
      <c r="AV16" s="342"/>
      <c r="AW16" s="342"/>
      <c r="AX16" s="342"/>
      <c r="AY16" s="342"/>
      <c r="AZ16" s="342"/>
      <c r="BA16" s="343"/>
      <c r="BB16" s="343"/>
      <c r="BC16" s="343"/>
    </row>
    <row r="17" spans="1:55" s="346" customFormat="1" ht="28.5" customHeight="1" x14ac:dyDescent="0.35">
      <c r="A17" s="397">
        <f t="shared" ca="1" si="0"/>
        <v>46305</v>
      </c>
      <c r="B17" s="77" t="str">
        <f t="shared" ca="1" si="1"/>
        <v>Sa</v>
      </c>
      <c r="C17" s="76" t="str">
        <f t="shared" ca="1" si="2"/>
        <v xml:space="preserve"> Wochenende</v>
      </c>
      <c r="D17" s="185"/>
      <c r="E17" s="126" t="str">
        <f t="shared" ca="1" si="32"/>
        <v/>
      </c>
      <c r="F17" s="386">
        <f t="shared" ca="1" si="3"/>
        <v>0</v>
      </c>
      <c r="G17" s="125">
        <f t="shared" ca="1" si="33"/>
        <v>0</v>
      </c>
      <c r="H17" s="127"/>
      <c r="I17" s="59"/>
      <c r="J17" s="141" t="str">
        <f t="shared" ca="1" si="4"/>
        <v/>
      </c>
      <c r="K17" s="388">
        <f t="shared" ca="1" si="5"/>
        <v>0</v>
      </c>
      <c r="L17" s="542"/>
      <c r="M17" s="543"/>
      <c r="N17" s="543"/>
      <c r="O17" s="543"/>
      <c r="P17" s="544"/>
      <c r="Q17" s="108">
        <f t="shared" ca="1" si="34"/>
        <v>46305</v>
      </c>
      <c r="R17" s="115" t="b">
        <f t="shared" ca="1" si="6"/>
        <v>1</v>
      </c>
      <c r="S17" s="109" t="str">
        <f t="shared" si="7"/>
        <v/>
      </c>
      <c r="T17" s="61" t="str">
        <f t="shared" ca="1" si="8"/>
        <v>F</v>
      </c>
      <c r="U17" s="61" t="str">
        <f t="shared" ca="1" si="9"/>
        <v>A</v>
      </c>
      <c r="V17" s="96">
        <f t="shared" si="35"/>
        <v>0</v>
      </c>
      <c r="W17" s="57">
        <f t="shared" ca="1" si="36"/>
        <v>0</v>
      </c>
      <c r="X17" s="164">
        <f t="shared" ca="1" si="10"/>
        <v>0</v>
      </c>
      <c r="Y17" s="115" t="b">
        <f t="shared" ca="1" si="11"/>
        <v>1</v>
      </c>
      <c r="Z17" s="115" t="b">
        <f t="shared" ca="1" si="12"/>
        <v>0</v>
      </c>
      <c r="AA17" s="115" t="b">
        <f t="shared" ca="1" si="13"/>
        <v>0</v>
      </c>
      <c r="AB17" s="78">
        <f t="shared" ca="1" si="14"/>
        <v>0</v>
      </c>
      <c r="AC17" s="85">
        <f t="shared" ca="1" si="15"/>
        <v>0</v>
      </c>
      <c r="AD17" s="88">
        <f t="shared" ca="1" si="16"/>
        <v>0</v>
      </c>
      <c r="AE17" s="85">
        <f t="shared" ca="1" si="17"/>
        <v>0</v>
      </c>
      <c r="AF17" s="82">
        <f t="shared" ca="1" si="18"/>
        <v>0.99930555555555556</v>
      </c>
      <c r="AG17" s="115" t="b">
        <f t="shared" si="19"/>
        <v>0</v>
      </c>
      <c r="AH17" s="115" t="b">
        <f t="shared" ca="1" si="20"/>
        <v>0</v>
      </c>
      <c r="AI17" s="115" t="b">
        <f t="shared" ca="1" si="21"/>
        <v>0</v>
      </c>
      <c r="AJ17" s="115" t="b">
        <f t="shared" ca="1" si="22"/>
        <v>1</v>
      </c>
      <c r="AK17" s="115" t="b">
        <f t="shared" si="23"/>
        <v>0</v>
      </c>
      <c r="AL17" s="113">
        <f t="shared" ca="1" si="24"/>
        <v>0</v>
      </c>
      <c r="AM17" s="113">
        <f t="shared" ca="1" si="25"/>
        <v>0.99930555555555556</v>
      </c>
      <c r="AN17" s="113">
        <f t="shared" ca="1" si="37"/>
        <v>0</v>
      </c>
      <c r="AO17" s="113">
        <f t="shared" ca="1" si="26"/>
        <v>0.99930555555555556</v>
      </c>
      <c r="AP17" s="115" t="b">
        <f t="shared" si="27"/>
        <v>1</v>
      </c>
      <c r="AQ17" s="115" t="b">
        <f t="shared" ca="1" si="28"/>
        <v>0</v>
      </c>
      <c r="AR17" s="115" t="b">
        <f t="shared" si="29"/>
        <v>1</v>
      </c>
      <c r="AS17" s="115" t="b">
        <f t="shared" ca="1" si="30"/>
        <v>0</v>
      </c>
      <c r="AT17" s="140">
        <f t="shared" si="31"/>
        <v>0</v>
      </c>
      <c r="AU17" s="342"/>
      <c r="AV17" s="342"/>
      <c r="AW17" s="342"/>
      <c r="AX17" s="342"/>
      <c r="AY17" s="342"/>
      <c r="AZ17" s="342"/>
      <c r="BA17" s="343"/>
      <c r="BB17" s="343"/>
      <c r="BC17" s="343"/>
    </row>
    <row r="18" spans="1:55" s="346" customFormat="1" ht="28.5" customHeight="1" x14ac:dyDescent="0.35">
      <c r="A18" s="397">
        <f t="shared" ca="1" si="0"/>
        <v>46306</v>
      </c>
      <c r="B18" s="77" t="str">
        <f t="shared" ca="1" si="1"/>
        <v>So</v>
      </c>
      <c r="C18" s="76" t="str">
        <f t="shared" ca="1" si="2"/>
        <v xml:space="preserve"> Wochenende</v>
      </c>
      <c r="D18" s="185"/>
      <c r="E18" s="126" t="str">
        <f t="shared" ca="1" si="32"/>
        <v/>
      </c>
      <c r="F18" s="386">
        <f t="shared" ca="1" si="3"/>
        <v>0</v>
      </c>
      <c r="G18" s="125">
        <f t="shared" ca="1" si="33"/>
        <v>0</v>
      </c>
      <c r="H18" s="184"/>
      <c r="I18" s="186"/>
      <c r="J18" s="141" t="str">
        <f t="shared" ca="1" si="4"/>
        <v/>
      </c>
      <c r="K18" s="388">
        <f t="shared" ca="1" si="5"/>
        <v>0</v>
      </c>
      <c r="L18" s="542"/>
      <c r="M18" s="543"/>
      <c r="N18" s="543"/>
      <c r="O18" s="543"/>
      <c r="P18" s="544"/>
      <c r="Q18" s="108">
        <f t="shared" ca="1" si="34"/>
        <v>46306</v>
      </c>
      <c r="R18" s="115" t="b">
        <f t="shared" ca="1" si="6"/>
        <v>1</v>
      </c>
      <c r="S18" s="109" t="str">
        <f t="shared" si="7"/>
        <v/>
      </c>
      <c r="T18" s="61" t="str">
        <f t="shared" ca="1" si="8"/>
        <v>F</v>
      </c>
      <c r="U18" s="61" t="str">
        <f t="shared" ca="1" si="9"/>
        <v>F</v>
      </c>
      <c r="V18" s="96">
        <f t="shared" si="35"/>
        <v>0</v>
      </c>
      <c r="W18" s="57">
        <f t="shared" ca="1" si="36"/>
        <v>0</v>
      </c>
      <c r="X18" s="164">
        <f t="shared" ca="1" si="10"/>
        <v>0</v>
      </c>
      <c r="Y18" s="115" t="b">
        <f t="shared" ca="1" si="11"/>
        <v>1</v>
      </c>
      <c r="Z18" s="115" t="b">
        <f t="shared" ca="1" si="12"/>
        <v>0</v>
      </c>
      <c r="AA18" s="115" t="b">
        <f t="shared" ca="1" si="13"/>
        <v>0</v>
      </c>
      <c r="AB18" s="78" t="str">
        <f t="shared" ca="1" si="14"/>
        <v/>
      </c>
      <c r="AC18" s="85" t="str">
        <f t="shared" ca="1" si="15"/>
        <v/>
      </c>
      <c r="AD18" s="88">
        <f t="shared" ca="1" si="16"/>
        <v>0</v>
      </c>
      <c r="AE18" s="85" t="str">
        <f t="shared" ca="1" si="17"/>
        <v/>
      </c>
      <c r="AF18" s="82" t="str">
        <f t="shared" ca="1" si="18"/>
        <v/>
      </c>
      <c r="AG18" s="115" t="b">
        <f t="shared" si="19"/>
        <v>0</v>
      </c>
      <c r="AH18" s="115" t="b">
        <f t="shared" ca="1" si="20"/>
        <v>0</v>
      </c>
      <c r="AI18" s="115" t="b">
        <f t="shared" ca="1" si="21"/>
        <v>0</v>
      </c>
      <c r="AJ18" s="115" t="b">
        <f t="shared" ca="1" si="22"/>
        <v>0</v>
      </c>
      <c r="AK18" s="115" t="b">
        <f t="shared" si="23"/>
        <v>0</v>
      </c>
      <c r="AL18" s="113" t="str">
        <f t="shared" ca="1" si="24"/>
        <v/>
      </c>
      <c r="AM18" s="113" t="str">
        <f t="shared" ca="1" si="25"/>
        <v/>
      </c>
      <c r="AN18" s="113" t="str">
        <f t="shared" ca="1" si="37"/>
        <v/>
      </c>
      <c r="AO18" s="113" t="str">
        <f t="shared" ca="1" si="26"/>
        <v/>
      </c>
      <c r="AP18" s="115" t="b">
        <f t="shared" si="27"/>
        <v>1</v>
      </c>
      <c r="AQ18" s="115" t="b">
        <f t="shared" ca="1" si="28"/>
        <v>0</v>
      </c>
      <c r="AR18" s="115" t="b">
        <f t="shared" si="29"/>
        <v>1</v>
      </c>
      <c r="AS18" s="115" t="b">
        <f t="shared" ca="1" si="30"/>
        <v>0</v>
      </c>
      <c r="AT18" s="140">
        <f t="shared" si="31"/>
        <v>0</v>
      </c>
      <c r="AU18" s="342"/>
      <c r="AV18" s="342"/>
      <c r="AW18" s="342"/>
      <c r="AX18" s="342"/>
      <c r="AY18" s="342"/>
      <c r="AZ18" s="342"/>
      <c r="BA18" s="343"/>
      <c r="BB18" s="343"/>
      <c r="BC18" s="343"/>
    </row>
    <row r="19" spans="1:55" s="346" customFormat="1" ht="28.5" customHeight="1" x14ac:dyDescent="0.35">
      <c r="A19" s="397">
        <f t="shared" ca="1" si="0"/>
        <v>46307</v>
      </c>
      <c r="B19" s="77" t="str">
        <f t="shared" ca="1" si="1"/>
        <v>Mo</v>
      </c>
      <c r="C19" s="76" t="str">
        <f t="shared" ca="1" si="2"/>
        <v xml:space="preserve"> </v>
      </c>
      <c r="D19" s="171"/>
      <c r="E19" s="126" t="str">
        <f t="shared" ca="1" si="32"/>
        <v>08:00-16:00</v>
      </c>
      <c r="F19" s="386">
        <f t="shared" ca="1" si="3"/>
        <v>0.33333333333333331</v>
      </c>
      <c r="G19" s="125">
        <f t="shared" ca="1" si="33"/>
        <v>0</v>
      </c>
      <c r="H19" s="127"/>
      <c r="I19" s="59"/>
      <c r="J19" s="141" t="str">
        <f t="shared" ca="1" si="4"/>
        <v/>
      </c>
      <c r="K19" s="388">
        <f t="shared" ca="1" si="5"/>
        <v>0</v>
      </c>
      <c r="L19" s="542"/>
      <c r="M19" s="543"/>
      <c r="N19" s="543"/>
      <c r="O19" s="543"/>
      <c r="P19" s="544"/>
      <c r="Q19" s="108">
        <f t="shared" ca="1" si="34"/>
        <v>46307</v>
      </c>
      <c r="R19" s="115" t="b">
        <f t="shared" ca="1" si="6"/>
        <v>1</v>
      </c>
      <c r="S19" s="109" t="str">
        <f t="shared" si="7"/>
        <v/>
      </c>
      <c r="T19" s="61" t="str">
        <f t="shared" ca="1" si="8"/>
        <v>A</v>
      </c>
      <c r="U19" s="61" t="str">
        <f t="shared" ca="1" si="9"/>
        <v>A</v>
      </c>
      <c r="V19" s="96">
        <f t="shared" si="35"/>
        <v>0</v>
      </c>
      <c r="W19" s="57">
        <f t="shared" ca="1" si="36"/>
        <v>-0.33333333333333298</v>
      </c>
      <c r="X19" s="164">
        <f t="shared" ca="1" si="10"/>
        <v>0</v>
      </c>
      <c r="Y19" s="115" t="b">
        <f t="shared" ca="1" si="11"/>
        <v>0</v>
      </c>
      <c r="Z19" s="115" t="b">
        <f t="shared" ca="1" si="12"/>
        <v>0</v>
      </c>
      <c r="AA19" s="115" t="b">
        <f t="shared" ca="1" si="13"/>
        <v>1</v>
      </c>
      <c r="AB19" s="78">
        <f t="shared" ca="1" si="14"/>
        <v>0</v>
      </c>
      <c r="AC19" s="85">
        <f t="shared" ca="1" si="15"/>
        <v>0.33333333333333331</v>
      </c>
      <c r="AD19" s="88">
        <f t="shared" ca="1" si="16"/>
        <v>0</v>
      </c>
      <c r="AE19" s="85">
        <f t="shared" ca="1" si="17"/>
        <v>0.66666666666666663</v>
      </c>
      <c r="AF19" s="82">
        <f t="shared" ca="1" si="18"/>
        <v>0.99930555555555556</v>
      </c>
      <c r="AG19" s="115" t="b">
        <f t="shared" si="19"/>
        <v>0</v>
      </c>
      <c r="AH19" s="115" t="b">
        <f t="shared" ca="1" si="20"/>
        <v>1</v>
      </c>
      <c r="AI19" s="115" t="b">
        <f t="shared" ca="1" si="21"/>
        <v>0</v>
      </c>
      <c r="AJ19" s="115" t="b">
        <f t="shared" ca="1" si="22"/>
        <v>1</v>
      </c>
      <c r="AK19" s="115" t="b">
        <f t="shared" si="23"/>
        <v>0</v>
      </c>
      <c r="AL19" s="113">
        <f t="shared" ca="1" si="24"/>
        <v>0</v>
      </c>
      <c r="AM19" s="113">
        <f t="shared" ca="1" si="25"/>
        <v>0.99930555555555556</v>
      </c>
      <c r="AN19" s="113">
        <f t="shared" ca="1" si="37"/>
        <v>0</v>
      </c>
      <c r="AO19" s="113">
        <f t="shared" ca="1" si="26"/>
        <v>0.99930555555555556</v>
      </c>
      <c r="AP19" s="115" t="b">
        <f t="shared" si="27"/>
        <v>1</v>
      </c>
      <c r="AQ19" s="115" t="b">
        <f t="shared" ca="1" si="28"/>
        <v>0</v>
      </c>
      <c r="AR19" s="115" t="b">
        <f t="shared" si="29"/>
        <v>1</v>
      </c>
      <c r="AS19" s="115" t="b">
        <f t="shared" ca="1" si="30"/>
        <v>0</v>
      </c>
      <c r="AT19" s="140">
        <f t="shared" si="31"/>
        <v>0</v>
      </c>
      <c r="AU19" s="342"/>
      <c r="AV19" s="342"/>
      <c r="AW19" s="342"/>
      <c r="AX19" s="342"/>
      <c r="AY19" s="342"/>
      <c r="AZ19" s="342"/>
      <c r="BA19" s="343"/>
      <c r="BB19" s="343"/>
      <c r="BC19" s="343"/>
    </row>
    <row r="20" spans="1:55" s="346" customFormat="1" ht="28.5" customHeight="1" x14ac:dyDescent="0.35">
      <c r="A20" s="397">
        <f t="shared" ca="1" si="0"/>
        <v>46308</v>
      </c>
      <c r="B20" s="77" t="str">
        <f t="shared" ca="1" si="1"/>
        <v>Di</v>
      </c>
      <c r="C20" s="76" t="str">
        <f t="shared" ca="1" si="2"/>
        <v xml:space="preserve"> </v>
      </c>
      <c r="D20" s="171"/>
      <c r="E20" s="126" t="str">
        <f t="shared" ca="1" si="32"/>
        <v>08:00-16:00</v>
      </c>
      <c r="F20" s="386">
        <f t="shared" ca="1" si="3"/>
        <v>0.33333333333333331</v>
      </c>
      <c r="G20" s="125">
        <f t="shared" ca="1" si="33"/>
        <v>0</v>
      </c>
      <c r="H20" s="127"/>
      <c r="I20" s="59"/>
      <c r="J20" s="141" t="str">
        <f t="shared" ca="1" si="4"/>
        <v/>
      </c>
      <c r="K20" s="388">
        <f t="shared" ca="1" si="5"/>
        <v>0</v>
      </c>
      <c r="L20" s="542"/>
      <c r="M20" s="543"/>
      <c r="N20" s="543"/>
      <c r="O20" s="543"/>
      <c r="P20" s="544"/>
      <c r="Q20" s="108">
        <f t="shared" ca="1" si="34"/>
        <v>46308</v>
      </c>
      <c r="R20" s="115" t="b">
        <f t="shared" ca="1" si="6"/>
        <v>1</v>
      </c>
      <c r="S20" s="109" t="str">
        <f t="shared" si="7"/>
        <v/>
      </c>
      <c r="T20" s="61" t="str">
        <f t="shared" ca="1" si="8"/>
        <v>A</v>
      </c>
      <c r="U20" s="61" t="str">
        <f t="shared" ca="1" si="9"/>
        <v>A</v>
      </c>
      <c r="V20" s="96">
        <f t="shared" si="35"/>
        <v>0</v>
      </c>
      <c r="W20" s="57">
        <f t="shared" ca="1" si="36"/>
        <v>-0.33333333333333298</v>
      </c>
      <c r="X20" s="164">
        <f t="shared" ca="1" si="10"/>
        <v>0</v>
      </c>
      <c r="Y20" s="115" t="b">
        <f t="shared" ca="1" si="11"/>
        <v>0</v>
      </c>
      <c r="Z20" s="115" t="b">
        <f t="shared" ca="1" si="12"/>
        <v>0</v>
      </c>
      <c r="AA20" s="115" t="b">
        <f t="shared" ca="1" si="13"/>
        <v>1</v>
      </c>
      <c r="AB20" s="78">
        <f t="shared" ca="1" si="14"/>
        <v>0</v>
      </c>
      <c r="AC20" s="85">
        <f t="shared" ca="1" si="15"/>
        <v>0.33333333333333331</v>
      </c>
      <c r="AD20" s="88">
        <f t="shared" ca="1" si="16"/>
        <v>0</v>
      </c>
      <c r="AE20" s="85">
        <f t="shared" ca="1" si="17"/>
        <v>0.66666666666666663</v>
      </c>
      <c r="AF20" s="82">
        <f t="shared" ca="1" si="18"/>
        <v>0.99930555555555556</v>
      </c>
      <c r="AG20" s="115" t="b">
        <f t="shared" si="19"/>
        <v>0</v>
      </c>
      <c r="AH20" s="115" t="b">
        <f t="shared" ca="1" si="20"/>
        <v>1</v>
      </c>
      <c r="AI20" s="115" t="b">
        <f t="shared" ca="1" si="21"/>
        <v>0</v>
      </c>
      <c r="AJ20" s="115" t="b">
        <f t="shared" ca="1" si="22"/>
        <v>1</v>
      </c>
      <c r="AK20" s="115" t="b">
        <f t="shared" si="23"/>
        <v>0</v>
      </c>
      <c r="AL20" s="113">
        <f t="shared" ca="1" si="24"/>
        <v>0</v>
      </c>
      <c r="AM20" s="113">
        <f t="shared" ca="1" si="25"/>
        <v>0.99930555555555556</v>
      </c>
      <c r="AN20" s="113">
        <f t="shared" ca="1" si="37"/>
        <v>0</v>
      </c>
      <c r="AO20" s="113">
        <f t="shared" ca="1" si="26"/>
        <v>0.99930555555555556</v>
      </c>
      <c r="AP20" s="115" t="b">
        <f t="shared" si="27"/>
        <v>1</v>
      </c>
      <c r="AQ20" s="115" t="b">
        <f t="shared" ca="1" si="28"/>
        <v>0</v>
      </c>
      <c r="AR20" s="115" t="b">
        <f t="shared" si="29"/>
        <v>1</v>
      </c>
      <c r="AS20" s="115" t="b">
        <f t="shared" ca="1" si="30"/>
        <v>0</v>
      </c>
      <c r="AT20" s="140">
        <f t="shared" si="31"/>
        <v>0</v>
      </c>
      <c r="AU20" s="342"/>
      <c r="AV20" s="342"/>
      <c r="AW20" s="342"/>
      <c r="AX20" s="342"/>
      <c r="AY20" s="342"/>
      <c r="AZ20" s="342"/>
      <c r="BA20" s="343"/>
      <c r="BB20" s="343"/>
      <c r="BC20" s="343"/>
    </row>
    <row r="21" spans="1:55" s="346" customFormat="1" ht="28.5" customHeight="1" x14ac:dyDescent="0.35">
      <c r="A21" s="397">
        <f t="shared" ca="1" si="0"/>
        <v>46309</v>
      </c>
      <c r="B21" s="77" t="str">
        <f t="shared" ca="1" si="1"/>
        <v>Mi</v>
      </c>
      <c r="C21" s="76" t="str">
        <f t="shared" ca="1" si="2"/>
        <v xml:space="preserve"> </v>
      </c>
      <c r="D21" s="171"/>
      <c r="E21" s="126" t="str">
        <f t="shared" ca="1" si="32"/>
        <v>08:00-16:00</v>
      </c>
      <c r="F21" s="386">
        <f t="shared" ca="1" si="3"/>
        <v>0.33333333333333331</v>
      </c>
      <c r="G21" s="125">
        <f t="shared" ca="1" si="33"/>
        <v>0</v>
      </c>
      <c r="H21" s="127"/>
      <c r="I21" s="59"/>
      <c r="J21" s="141" t="str">
        <f t="shared" ca="1" si="4"/>
        <v/>
      </c>
      <c r="K21" s="388">
        <f t="shared" ca="1" si="5"/>
        <v>0</v>
      </c>
      <c r="L21" s="542"/>
      <c r="M21" s="543"/>
      <c r="N21" s="543"/>
      <c r="O21" s="543"/>
      <c r="P21" s="544"/>
      <c r="Q21" s="108">
        <f t="shared" ca="1" si="34"/>
        <v>46309</v>
      </c>
      <c r="R21" s="115" t="b">
        <f t="shared" ca="1" si="6"/>
        <v>1</v>
      </c>
      <c r="S21" s="109" t="str">
        <f t="shared" si="7"/>
        <v/>
      </c>
      <c r="T21" s="61" t="str">
        <f t="shared" ca="1" si="8"/>
        <v>A</v>
      </c>
      <c r="U21" s="61" t="str">
        <f t="shared" ca="1" si="9"/>
        <v>A</v>
      </c>
      <c r="V21" s="96">
        <f t="shared" si="35"/>
        <v>0</v>
      </c>
      <c r="W21" s="57">
        <f t="shared" ca="1" si="36"/>
        <v>-0.33333333333333298</v>
      </c>
      <c r="X21" s="164">
        <f t="shared" ca="1" si="10"/>
        <v>0</v>
      </c>
      <c r="Y21" s="115" t="b">
        <f t="shared" ca="1" si="11"/>
        <v>0</v>
      </c>
      <c r="Z21" s="115" t="b">
        <f t="shared" ca="1" si="12"/>
        <v>0</v>
      </c>
      <c r="AA21" s="115" t="b">
        <f t="shared" ca="1" si="13"/>
        <v>1</v>
      </c>
      <c r="AB21" s="78">
        <f t="shared" ca="1" si="14"/>
        <v>0</v>
      </c>
      <c r="AC21" s="85">
        <f t="shared" ca="1" si="15"/>
        <v>0.33333333333333331</v>
      </c>
      <c r="AD21" s="88">
        <f t="shared" ca="1" si="16"/>
        <v>0</v>
      </c>
      <c r="AE21" s="85">
        <f t="shared" ca="1" si="17"/>
        <v>0.66666666666666663</v>
      </c>
      <c r="AF21" s="82">
        <f t="shared" ca="1" si="18"/>
        <v>0.99930555555555556</v>
      </c>
      <c r="AG21" s="115" t="b">
        <f t="shared" si="19"/>
        <v>0</v>
      </c>
      <c r="AH21" s="115" t="b">
        <f t="shared" ca="1" si="20"/>
        <v>1</v>
      </c>
      <c r="AI21" s="115" t="b">
        <f t="shared" ca="1" si="21"/>
        <v>0</v>
      </c>
      <c r="AJ21" s="115" t="b">
        <f t="shared" ca="1" si="22"/>
        <v>1</v>
      </c>
      <c r="AK21" s="115" t="b">
        <f t="shared" si="23"/>
        <v>0</v>
      </c>
      <c r="AL21" s="113">
        <f t="shared" ca="1" si="24"/>
        <v>0</v>
      </c>
      <c r="AM21" s="113">
        <f t="shared" ca="1" si="25"/>
        <v>0.99930555555555556</v>
      </c>
      <c r="AN21" s="113">
        <f t="shared" ca="1" si="37"/>
        <v>0</v>
      </c>
      <c r="AO21" s="113">
        <f t="shared" ca="1" si="26"/>
        <v>0.99930555555555556</v>
      </c>
      <c r="AP21" s="115" t="b">
        <f t="shared" si="27"/>
        <v>1</v>
      </c>
      <c r="AQ21" s="115" t="b">
        <f t="shared" ca="1" si="28"/>
        <v>0</v>
      </c>
      <c r="AR21" s="115" t="b">
        <f t="shared" si="29"/>
        <v>1</v>
      </c>
      <c r="AS21" s="115" t="b">
        <f t="shared" ca="1" si="30"/>
        <v>0</v>
      </c>
      <c r="AT21" s="140">
        <f t="shared" si="31"/>
        <v>0</v>
      </c>
      <c r="AU21" s="342"/>
      <c r="AV21" s="342"/>
      <c r="AW21" s="342"/>
      <c r="AX21" s="342"/>
      <c r="AY21" s="342"/>
      <c r="AZ21" s="342"/>
      <c r="BA21" s="343"/>
      <c r="BB21" s="343"/>
      <c r="BC21" s="343"/>
    </row>
    <row r="22" spans="1:55" s="346" customFormat="1" ht="28.5" customHeight="1" x14ac:dyDescent="0.35">
      <c r="A22" s="397">
        <f t="shared" ca="1" si="0"/>
        <v>46310</v>
      </c>
      <c r="B22" s="77" t="str">
        <f t="shared" ca="1" si="1"/>
        <v>Do</v>
      </c>
      <c r="C22" s="76" t="str">
        <f t="shared" ca="1" si="2"/>
        <v xml:space="preserve"> </v>
      </c>
      <c r="D22" s="171"/>
      <c r="E22" s="126" t="str">
        <f t="shared" ca="1" si="32"/>
        <v>08:00-16:00</v>
      </c>
      <c r="F22" s="386">
        <f t="shared" ca="1" si="3"/>
        <v>0.33333333333333331</v>
      </c>
      <c r="G22" s="125">
        <f t="shared" ca="1" si="33"/>
        <v>0</v>
      </c>
      <c r="H22" s="127"/>
      <c r="I22" s="59"/>
      <c r="J22" s="141" t="str">
        <f t="shared" ca="1" si="4"/>
        <v/>
      </c>
      <c r="K22" s="388">
        <f t="shared" ca="1" si="5"/>
        <v>0</v>
      </c>
      <c r="L22" s="542"/>
      <c r="M22" s="543"/>
      <c r="N22" s="543"/>
      <c r="O22" s="543"/>
      <c r="P22" s="544"/>
      <c r="Q22" s="108">
        <f t="shared" ca="1" si="34"/>
        <v>46310</v>
      </c>
      <c r="R22" s="115" t="b">
        <f t="shared" ca="1" si="6"/>
        <v>1</v>
      </c>
      <c r="S22" s="109" t="str">
        <f t="shared" si="7"/>
        <v/>
      </c>
      <c r="T22" s="61" t="str">
        <f t="shared" ca="1" si="8"/>
        <v>A</v>
      </c>
      <c r="U22" s="61" t="str">
        <f t="shared" ca="1" si="9"/>
        <v>A</v>
      </c>
      <c r="V22" s="96">
        <f t="shared" si="35"/>
        <v>0</v>
      </c>
      <c r="W22" s="57">
        <f t="shared" ca="1" si="36"/>
        <v>-0.33333333333333298</v>
      </c>
      <c r="X22" s="164">
        <f t="shared" ca="1" si="10"/>
        <v>0</v>
      </c>
      <c r="Y22" s="115" t="b">
        <f t="shared" ca="1" si="11"/>
        <v>0</v>
      </c>
      <c r="Z22" s="115" t="b">
        <f t="shared" ca="1" si="12"/>
        <v>0</v>
      </c>
      <c r="AA22" s="115" t="b">
        <f t="shared" ca="1" si="13"/>
        <v>1</v>
      </c>
      <c r="AB22" s="78">
        <f t="shared" ca="1" si="14"/>
        <v>0</v>
      </c>
      <c r="AC22" s="85">
        <f t="shared" ca="1" si="15"/>
        <v>0.33333333333333331</v>
      </c>
      <c r="AD22" s="88">
        <f t="shared" ca="1" si="16"/>
        <v>0</v>
      </c>
      <c r="AE22" s="85">
        <f t="shared" ca="1" si="17"/>
        <v>0.66666666666666663</v>
      </c>
      <c r="AF22" s="82">
        <f t="shared" ca="1" si="18"/>
        <v>0.99930555555555556</v>
      </c>
      <c r="AG22" s="115" t="b">
        <f t="shared" si="19"/>
        <v>0</v>
      </c>
      <c r="AH22" s="115" t="b">
        <f t="shared" ca="1" si="20"/>
        <v>1</v>
      </c>
      <c r="AI22" s="115" t="b">
        <f t="shared" ca="1" si="21"/>
        <v>0</v>
      </c>
      <c r="AJ22" s="115" t="b">
        <f t="shared" ca="1" si="22"/>
        <v>1</v>
      </c>
      <c r="AK22" s="115" t="b">
        <f t="shared" si="23"/>
        <v>0</v>
      </c>
      <c r="AL22" s="113">
        <f t="shared" ca="1" si="24"/>
        <v>0</v>
      </c>
      <c r="AM22" s="113">
        <f t="shared" ca="1" si="25"/>
        <v>0.99930555555555556</v>
      </c>
      <c r="AN22" s="113">
        <f t="shared" ca="1" si="37"/>
        <v>0</v>
      </c>
      <c r="AO22" s="113">
        <f t="shared" ca="1" si="26"/>
        <v>0.99930555555555556</v>
      </c>
      <c r="AP22" s="115" t="b">
        <f t="shared" si="27"/>
        <v>1</v>
      </c>
      <c r="AQ22" s="115" t="b">
        <f t="shared" ca="1" si="28"/>
        <v>0</v>
      </c>
      <c r="AR22" s="115" t="b">
        <f t="shared" si="29"/>
        <v>1</v>
      </c>
      <c r="AS22" s="115" t="b">
        <f t="shared" ca="1" si="30"/>
        <v>0</v>
      </c>
      <c r="AT22" s="140">
        <f t="shared" si="31"/>
        <v>0</v>
      </c>
      <c r="AU22" s="342"/>
      <c r="AV22" s="342"/>
      <c r="AW22" s="342"/>
      <c r="AX22" s="342"/>
      <c r="AY22" s="342"/>
      <c r="AZ22" s="342"/>
      <c r="BA22" s="343"/>
      <c r="BB22" s="343"/>
      <c r="BC22" s="343"/>
    </row>
    <row r="23" spans="1:55" s="346" customFormat="1" ht="28.5" customHeight="1" x14ac:dyDescent="0.35">
      <c r="A23" s="397">
        <f t="shared" ca="1" si="0"/>
        <v>46311</v>
      </c>
      <c r="B23" s="77" t="str">
        <f t="shared" ca="1" si="1"/>
        <v>Fr</v>
      </c>
      <c r="C23" s="76" t="str">
        <f t="shared" ca="1" si="2"/>
        <v xml:space="preserve"> </v>
      </c>
      <c r="D23" s="171"/>
      <c r="E23" s="126" t="str">
        <f t="shared" ca="1" si="32"/>
        <v>08:00-16:00</v>
      </c>
      <c r="F23" s="386">
        <f t="shared" ca="1" si="3"/>
        <v>0.33333333333333331</v>
      </c>
      <c r="G23" s="125">
        <f t="shared" ca="1" si="33"/>
        <v>0</v>
      </c>
      <c r="H23" s="127"/>
      <c r="I23" s="59"/>
      <c r="J23" s="141" t="str">
        <f t="shared" ca="1" si="4"/>
        <v/>
      </c>
      <c r="K23" s="388">
        <f t="shared" ca="1" si="5"/>
        <v>0</v>
      </c>
      <c r="L23" s="542"/>
      <c r="M23" s="543"/>
      <c r="N23" s="543"/>
      <c r="O23" s="543"/>
      <c r="P23" s="544"/>
      <c r="Q23" s="108">
        <f t="shared" ca="1" si="34"/>
        <v>46311</v>
      </c>
      <c r="R23" s="115" t="b">
        <f t="shared" ca="1" si="6"/>
        <v>1</v>
      </c>
      <c r="S23" s="109" t="str">
        <f t="shared" si="7"/>
        <v/>
      </c>
      <c r="T23" s="61" t="str">
        <f t="shared" ca="1" si="8"/>
        <v>A</v>
      </c>
      <c r="U23" s="61" t="str">
        <f t="shared" ca="1" si="9"/>
        <v>A</v>
      </c>
      <c r="V23" s="96">
        <f t="shared" si="35"/>
        <v>0</v>
      </c>
      <c r="W23" s="57">
        <f t="shared" ca="1" si="36"/>
        <v>-0.33333333333333298</v>
      </c>
      <c r="X23" s="164">
        <f t="shared" ca="1" si="10"/>
        <v>0</v>
      </c>
      <c r="Y23" s="115" t="b">
        <f t="shared" ca="1" si="11"/>
        <v>0</v>
      </c>
      <c r="Z23" s="115" t="b">
        <f t="shared" ca="1" si="12"/>
        <v>0</v>
      </c>
      <c r="AA23" s="115" t="b">
        <f t="shared" ca="1" si="13"/>
        <v>1</v>
      </c>
      <c r="AB23" s="78">
        <f t="shared" ca="1" si="14"/>
        <v>0</v>
      </c>
      <c r="AC23" s="85">
        <f t="shared" ca="1" si="15"/>
        <v>0.33333333333333331</v>
      </c>
      <c r="AD23" s="88">
        <f t="shared" ca="1" si="16"/>
        <v>0</v>
      </c>
      <c r="AE23" s="85">
        <f t="shared" ca="1" si="17"/>
        <v>0.66666666666666663</v>
      </c>
      <c r="AF23" s="82">
        <f t="shared" ca="1" si="18"/>
        <v>0.99930555555555556</v>
      </c>
      <c r="AG23" s="115" t="b">
        <f t="shared" si="19"/>
        <v>0</v>
      </c>
      <c r="AH23" s="115" t="b">
        <f t="shared" ca="1" si="20"/>
        <v>1</v>
      </c>
      <c r="AI23" s="115" t="b">
        <f t="shared" ca="1" si="21"/>
        <v>0</v>
      </c>
      <c r="AJ23" s="115" t="b">
        <f t="shared" ca="1" si="22"/>
        <v>1</v>
      </c>
      <c r="AK23" s="115" t="b">
        <f t="shared" si="23"/>
        <v>0</v>
      </c>
      <c r="AL23" s="113">
        <f t="shared" ca="1" si="24"/>
        <v>0</v>
      </c>
      <c r="AM23" s="113">
        <f t="shared" ca="1" si="25"/>
        <v>0.99930555555555556</v>
      </c>
      <c r="AN23" s="113">
        <f t="shared" ca="1" si="37"/>
        <v>0</v>
      </c>
      <c r="AO23" s="113">
        <f t="shared" ca="1" si="26"/>
        <v>0.99930555555555556</v>
      </c>
      <c r="AP23" s="115" t="b">
        <f t="shared" si="27"/>
        <v>1</v>
      </c>
      <c r="AQ23" s="115" t="b">
        <f t="shared" ca="1" si="28"/>
        <v>0</v>
      </c>
      <c r="AR23" s="115" t="b">
        <f t="shared" si="29"/>
        <v>1</v>
      </c>
      <c r="AS23" s="115" t="b">
        <f t="shared" ca="1" si="30"/>
        <v>0</v>
      </c>
      <c r="AT23" s="140">
        <f t="shared" si="31"/>
        <v>0</v>
      </c>
      <c r="AU23" s="342"/>
      <c r="AV23" s="342"/>
      <c r="AW23" s="342"/>
      <c r="AX23" s="342"/>
      <c r="AY23" s="342"/>
      <c r="AZ23" s="342"/>
      <c r="BA23" s="343"/>
      <c r="BB23" s="343"/>
      <c r="BC23" s="343"/>
    </row>
    <row r="24" spans="1:55" s="346" customFormat="1" ht="28.5" customHeight="1" x14ac:dyDescent="0.35">
      <c r="A24" s="397">
        <f t="shared" ca="1" si="0"/>
        <v>46312</v>
      </c>
      <c r="B24" s="77" t="str">
        <f t="shared" ca="1" si="1"/>
        <v>Sa</v>
      </c>
      <c r="C24" s="76" t="str">
        <f t="shared" ca="1" si="2"/>
        <v xml:space="preserve"> Wochenende</v>
      </c>
      <c r="D24" s="185"/>
      <c r="E24" s="126" t="str">
        <f t="shared" ca="1" si="32"/>
        <v/>
      </c>
      <c r="F24" s="386">
        <f t="shared" ca="1" si="3"/>
        <v>0</v>
      </c>
      <c r="G24" s="125">
        <f t="shared" ca="1" si="33"/>
        <v>0</v>
      </c>
      <c r="H24" s="127"/>
      <c r="I24" s="59"/>
      <c r="J24" s="141" t="str">
        <f t="shared" ca="1" si="4"/>
        <v/>
      </c>
      <c r="K24" s="388">
        <f t="shared" ca="1" si="5"/>
        <v>0</v>
      </c>
      <c r="L24" s="542"/>
      <c r="M24" s="543"/>
      <c r="N24" s="543"/>
      <c r="O24" s="543"/>
      <c r="P24" s="544"/>
      <c r="Q24" s="108">
        <f t="shared" ca="1" si="34"/>
        <v>46312</v>
      </c>
      <c r="R24" s="115" t="b">
        <f t="shared" ca="1" si="6"/>
        <v>1</v>
      </c>
      <c r="S24" s="109" t="str">
        <f t="shared" si="7"/>
        <v/>
      </c>
      <c r="T24" s="61" t="str">
        <f t="shared" ca="1" si="8"/>
        <v>F</v>
      </c>
      <c r="U24" s="61" t="str">
        <f t="shared" ca="1" si="9"/>
        <v>A</v>
      </c>
      <c r="V24" s="96">
        <f t="shared" si="35"/>
        <v>0</v>
      </c>
      <c r="W24" s="57">
        <f t="shared" ca="1" si="36"/>
        <v>0</v>
      </c>
      <c r="X24" s="164">
        <f t="shared" ca="1" si="10"/>
        <v>0</v>
      </c>
      <c r="Y24" s="115" t="b">
        <f t="shared" ca="1" si="11"/>
        <v>1</v>
      </c>
      <c r="Z24" s="115" t="b">
        <f t="shared" ca="1" si="12"/>
        <v>0</v>
      </c>
      <c r="AA24" s="115" t="b">
        <f t="shared" ca="1" si="13"/>
        <v>0</v>
      </c>
      <c r="AB24" s="78">
        <f t="shared" ca="1" si="14"/>
        <v>0</v>
      </c>
      <c r="AC24" s="85">
        <f t="shared" ca="1" si="15"/>
        <v>0</v>
      </c>
      <c r="AD24" s="88">
        <f t="shared" ca="1" si="16"/>
        <v>0</v>
      </c>
      <c r="AE24" s="85">
        <f t="shared" ca="1" si="17"/>
        <v>0</v>
      </c>
      <c r="AF24" s="82">
        <f t="shared" ca="1" si="18"/>
        <v>0.99930555555555556</v>
      </c>
      <c r="AG24" s="115" t="b">
        <f t="shared" si="19"/>
        <v>0</v>
      </c>
      <c r="AH24" s="115" t="b">
        <f t="shared" ca="1" si="20"/>
        <v>0</v>
      </c>
      <c r="AI24" s="115" t="b">
        <f t="shared" ca="1" si="21"/>
        <v>0</v>
      </c>
      <c r="AJ24" s="115" t="b">
        <f t="shared" ca="1" si="22"/>
        <v>1</v>
      </c>
      <c r="AK24" s="115" t="b">
        <f t="shared" si="23"/>
        <v>0</v>
      </c>
      <c r="AL24" s="113">
        <f t="shared" ca="1" si="24"/>
        <v>0</v>
      </c>
      <c r="AM24" s="113">
        <f t="shared" ca="1" si="25"/>
        <v>0.99930555555555556</v>
      </c>
      <c r="AN24" s="113">
        <f t="shared" ca="1" si="37"/>
        <v>0</v>
      </c>
      <c r="AO24" s="113">
        <f t="shared" ca="1" si="26"/>
        <v>0.99930555555555556</v>
      </c>
      <c r="AP24" s="115" t="b">
        <f t="shared" si="27"/>
        <v>1</v>
      </c>
      <c r="AQ24" s="115" t="b">
        <f t="shared" ca="1" si="28"/>
        <v>0</v>
      </c>
      <c r="AR24" s="115" t="b">
        <f t="shared" si="29"/>
        <v>1</v>
      </c>
      <c r="AS24" s="115" t="b">
        <f t="shared" ca="1" si="30"/>
        <v>0</v>
      </c>
      <c r="AT24" s="140">
        <f t="shared" si="31"/>
        <v>0</v>
      </c>
      <c r="AU24" s="342"/>
      <c r="AV24" s="342"/>
      <c r="AW24" s="342"/>
      <c r="AX24" s="342"/>
      <c r="AY24" s="342"/>
      <c r="AZ24" s="342"/>
      <c r="BA24" s="343"/>
      <c r="BB24" s="343"/>
      <c r="BC24" s="343"/>
    </row>
    <row r="25" spans="1:55" s="346" customFormat="1" ht="28.5" customHeight="1" x14ac:dyDescent="0.35">
      <c r="A25" s="397">
        <f t="shared" ca="1" si="0"/>
        <v>46313</v>
      </c>
      <c r="B25" s="77" t="str">
        <f t="shared" ca="1" si="1"/>
        <v>So</v>
      </c>
      <c r="C25" s="76" t="str">
        <f t="shared" ca="1" si="2"/>
        <v xml:space="preserve"> Wochenende</v>
      </c>
      <c r="D25" s="185"/>
      <c r="E25" s="126" t="str">
        <f t="shared" ca="1" si="32"/>
        <v/>
      </c>
      <c r="F25" s="386">
        <f t="shared" ca="1" si="3"/>
        <v>0</v>
      </c>
      <c r="G25" s="125">
        <f t="shared" ca="1" si="33"/>
        <v>0</v>
      </c>
      <c r="H25" s="184"/>
      <c r="I25" s="186"/>
      <c r="J25" s="141" t="str">
        <f t="shared" ca="1" si="4"/>
        <v/>
      </c>
      <c r="K25" s="388">
        <f t="shared" ca="1" si="5"/>
        <v>0</v>
      </c>
      <c r="L25" s="542"/>
      <c r="M25" s="543"/>
      <c r="N25" s="543"/>
      <c r="O25" s="543"/>
      <c r="P25" s="544"/>
      <c r="Q25" s="108">
        <f t="shared" ca="1" si="34"/>
        <v>46313</v>
      </c>
      <c r="R25" s="115" t="b">
        <f t="shared" ca="1" si="6"/>
        <v>1</v>
      </c>
      <c r="S25" s="109" t="str">
        <f t="shared" si="7"/>
        <v/>
      </c>
      <c r="T25" s="61" t="str">
        <f t="shared" ca="1" si="8"/>
        <v>F</v>
      </c>
      <c r="U25" s="61" t="str">
        <f t="shared" ca="1" si="9"/>
        <v>F</v>
      </c>
      <c r="V25" s="96">
        <f t="shared" si="35"/>
        <v>0</v>
      </c>
      <c r="W25" s="57">
        <f t="shared" ca="1" si="36"/>
        <v>0</v>
      </c>
      <c r="X25" s="164">
        <f t="shared" ca="1" si="10"/>
        <v>0</v>
      </c>
      <c r="Y25" s="115" t="b">
        <f t="shared" ca="1" si="11"/>
        <v>1</v>
      </c>
      <c r="Z25" s="115" t="b">
        <f t="shared" ca="1" si="12"/>
        <v>0</v>
      </c>
      <c r="AA25" s="115" t="b">
        <f t="shared" ca="1" si="13"/>
        <v>0</v>
      </c>
      <c r="AB25" s="78" t="str">
        <f t="shared" ca="1" si="14"/>
        <v/>
      </c>
      <c r="AC25" s="85" t="str">
        <f t="shared" ca="1" si="15"/>
        <v/>
      </c>
      <c r="AD25" s="88">
        <f t="shared" ca="1" si="16"/>
        <v>0</v>
      </c>
      <c r="AE25" s="85" t="str">
        <f t="shared" ca="1" si="17"/>
        <v/>
      </c>
      <c r="AF25" s="82" t="str">
        <f t="shared" ca="1" si="18"/>
        <v/>
      </c>
      <c r="AG25" s="115" t="b">
        <f t="shared" si="19"/>
        <v>0</v>
      </c>
      <c r="AH25" s="115" t="b">
        <f t="shared" ca="1" si="20"/>
        <v>0</v>
      </c>
      <c r="AI25" s="115" t="b">
        <f t="shared" ca="1" si="21"/>
        <v>0</v>
      </c>
      <c r="AJ25" s="115" t="b">
        <f t="shared" ca="1" si="22"/>
        <v>0</v>
      </c>
      <c r="AK25" s="115" t="b">
        <f t="shared" si="23"/>
        <v>0</v>
      </c>
      <c r="AL25" s="113" t="str">
        <f t="shared" ca="1" si="24"/>
        <v/>
      </c>
      <c r="AM25" s="113" t="str">
        <f t="shared" ca="1" si="25"/>
        <v/>
      </c>
      <c r="AN25" s="113" t="str">
        <f t="shared" ca="1" si="37"/>
        <v/>
      </c>
      <c r="AO25" s="113" t="str">
        <f t="shared" ca="1" si="26"/>
        <v/>
      </c>
      <c r="AP25" s="115" t="b">
        <f t="shared" si="27"/>
        <v>1</v>
      </c>
      <c r="AQ25" s="115" t="b">
        <f t="shared" ca="1" si="28"/>
        <v>0</v>
      </c>
      <c r="AR25" s="115" t="b">
        <f t="shared" si="29"/>
        <v>1</v>
      </c>
      <c r="AS25" s="115" t="b">
        <f t="shared" ca="1" si="30"/>
        <v>0</v>
      </c>
      <c r="AT25" s="140">
        <f t="shared" si="31"/>
        <v>0</v>
      </c>
      <c r="AU25" s="342"/>
      <c r="AV25" s="342"/>
      <c r="AW25" s="342"/>
      <c r="AX25" s="342"/>
      <c r="AY25" s="342"/>
      <c r="AZ25" s="342"/>
      <c r="BA25" s="343"/>
      <c r="BB25" s="343"/>
      <c r="BC25" s="343"/>
    </row>
    <row r="26" spans="1:55" s="346" customFormat="1" ht="28.5" customHeight="1" x14ac:dyDescent="0.35">
      <c r="A26" s="397">
        <f t="shared" ca="1" si="0"/>
        <v>46314</v>
      </c>
      <c r="B26" s="77" t="str">
        <f t="shared" ca="1" si="1"/>
        <v>Mo</v>
      </c>
      <c r="C26" s="76" t="str">
        <f t="shared" ca="1" si="2"/>
        <v xml:space="preserve"> </v>
      </c>
      <c r="D26" s="171"/>
      <c r="E26" s="126" t="str">
        <f t="shared" ca="1" si="32"/>
        <v>08:00-16:00</v>
      </c>
      <c r="F26" s="386">
        <f t="shared" ca="1" si="3"/>
        <v>0.33333333333333331</v>
      </c>
      <c r="G26" s="125">
        <f t="shared" ca="1" si="33"/>
        <v>0</v>
      </c>
      <c r="H26" s="127"/>
      <c r="I26" s="59"/>
      <c r="J26" s="141" t="str">
        <f t="shared" ca="1" si="4"/>
        <v/>
      </c>
      <c r="K26" s="388">
        <f t="shared" ca="1" si="5"/>
        <v>0</v>
      </c>
      <c r="L26" s="542"/>
      <c r="M26" s="543"/>
      <c r="N26" s="543"/>
      <c r="O26" s="543"/>
      <c r="P26" s="544"/>
      <c r="Q26" s="108">
        <f t="shared" ca="1" si="34"/>
        <v>46314</v>
      </c>
      <c r="R26" s="115" t="b">
        <f t="shared" ca="1" si="6"/>
        <v>1</v>
      </c>
      <c r="S26" s="109" t="str">
        <f t="shared" si="7"/>
        <v/>
      </c>
      <c r="T26" s="61" t="str">
        <f t="shared" ca="1" si="8"/>
        <v>A</v>
      </c>
      <c r="U26" s="61" t="str">
        <f t="shared" ca="1" si="9"/>
        <v>A</v>
      </c>
      <c r="V26" s="96">
        <f t="shared" si="35"/>
        <v>0</v>
      </c>
      <c r="W26" s="57">
        <f t="shared" ca="1" si="36"/>
        <v>-0.33333333333333298</v>
      </c>
      <c r="X26" s="164">
        <f t="shared" ca="1" si="10"/>
        <v>0</v>
      </c>
      <c r="Y26" s="115" t="b">
        <f t="shared" ca="1" si="11"/>
        <v>0</v>
      </c>
      <c r="Z26" s="115" t="b">
        <f t="shared" ca="1" si="12"/>
        <v>0</v>
      </c>
      <c r="AA26" s="115" t="b">
        <f t="shared" ca="1" si="13"/>
        <v>1</v>
      </c>
      <c r="AB26" s="78">
        <f t="shared" ca="1" si="14"/>
        <v>0</v>
      </c>
      <c r="AC26" s="85">
        <f t="shared" ca="1" si="15"/>
        <v>0.33333333333333331</v>
      </c>
      <c r="AD26" s="88">
        <f t="shared" ca="1" si="16"/>
        <v>0</v>
      </c>
      <c r="AE26" s="85">
        <f t="shared" ca="1" si="17"/>
        <v>0.66666666666666663</v>
      </c>
      <c r="AF26" s="82">
        <f t="shared" ca="1" si="18"/>
        <v>0.99930555555555556</v>
      </c>
      <c r="AG26" s="115" t="b">
        <f t="shared" si="19"/>
        <v>0</v>
      </c>
      <c r="AH26" s="115" t="b">
        <f t="shared" ca="1" si="20"/>
        <v>1</v>
      </c>
      <c r="AI26" s="115" t="b">
        <f t="shared" ca="1" si="21"/>
        <v>0</v>
      </c>
      <c r="AJ26" s="115" t="b">
        <f t="shared" ca="1" si="22"/>
        <v>1</v>
      </c>
      <c r="AK26" s="115" t="b">
        <f t="shared" si="23"/>
        <v>0</v>
      </c>
      <c r="AL26" s="113">
        <f t="shared" ca="1" si="24"/>
        <v>0</v>
      </c>
      <c r="AM26" s="113">
        <f t="shared" ca="1" si="25"/>
        <v>0.99930555555555556</v>
      </c>
      <c r="AN26" s="113">
        <f t="shared" ca="1" si="37"/>
        <v>0</v>
      </c>
      <c r="AO26" s="113">
        <f t="shared" ca="1" si="26"/>
        <v>0.99930555555555556</v>
      </c>
      <c r="AP26" s="115" t="b">
        <f t="shared" si="27"/>
        <v>1</v>
      </c>
      <c r="AQ26" s="115" t="b">
        <f t="shared" ca="1" si="28"/>
        <v>0</v>
      </c>
      <c r="AR26" s="115" t="b">
        <f t="shared" si="29"/>
        <v>1</v>
      </c>
      <c r="AS26" s="115" t="b">
        <f t="shared" ca="1" si="30"/>
        <v>0</v>
      </c>
      <c r="AT26" s="140">
        <f t="shared" si="31"/>
        <v>0</v>
      </c>
      <c r="AU26" s="342"/>
      <c r="AV26" s="342"/>
      <c r="AW26" s="342"/>
      <c r="AX26" s="342"/>
      <c r="AY26" s="342"/>
      <c r="AZ26" s="342"/>
      <c r="BA26" s="343"/>
      <c r="BB26" s="343"/>
      <c r="BC26" s="343"/>
    </row>
    <row r="27" spans="1:55" s="346" customFormat="1" ht="28.5" customHeight="1" x14ac:dyDescent="0.35">
      <c r="A27" s="397">
        <f t="shared" ca="1" si="0"/>
        <v>46315</v>
      </c>
      <c r="B27" s="77" t="str">
        <f t="shared" ca="1" si="1"/>
        <v>Di</v>
      </c>
      <c r="C27" s="76" t="str">
        <f t="shared" ca="1" si="2"/>
        <v xml:space="preserve"> </v>
      </c>
      <c r="D27" s="171"/>
      <c r="E27" s="126" t="str">
        <f t="shared" ca="1" si="32"/>
        <v>08:00-16:00</v>
      </c>
      <c r="F27" s="386">
        <f t="shared" ca="1" si="3"/>
        <v>0.33333333333333331</v>
      </c>
      <c r="G27" s="125">
        <f t="shared" ca="1" si="33"/>
        <v>0</v>
      </c>
      <c r="H27" s="127"/>
      <c r="I27" s="59"/>
      <c r="J27" s="141" t="str">
        <f t="shared" ca="1" si="4"/>
        <v/>
      </c>
      <c r="K27" s="388">
        <f t="shared" ca="1" si="5"/>
        <v>0</v>
      </c>
      <c r="L27" s="542"/>
      <c r="M27" s="543"/>
      <c r="N27" s="543"/>
      <c r="O27" s="543"/>
      <c r="P27" s="544"/>
      <c r="Q27" s="108">
        <f t="shared" ca="1" si="34"/>
        <v>46315</v>
      </c>
      <c r="R27" s="115" t="b">
        <f t="shared" ca="1" si="6"/>
        <v>1</v>
      </c>
      <c r="S27" s="109" t="str">
        <f t="shared" si="7"/>
        <v/>
      </c>
      <c r="T27" s="61" t="str">
        <f t="shared" ca="1" si="8"/>
        <v>A</v>
      </c>
      <c r="U27" s="61" t="str">
        <f t="shared" ca="1" si="9"/>
        <v>A</v>
      </c>
      <c r="V27" s="96">
        <f t="shared" si="35"/>
        <v>0</v>
      </c>
      <c r="W27" s="57">
        <f t="shared" ca="1" si="36"/>
        <v>-0.33333333333333298</v>
      </c>
      <c r="X27" s="164">
        <f t="shared" ca="1" si="10"/>
        <v>0</v>
      </c>
      <c r="Y27" s="115" t="b">
        <f t="shared" ca="1" si="11"/>
        <v>0</v>
      </c>
      <c r="Z27" s="115" t="b">
        <f t="shared" ca="1" si="12"/>
        <v>0</v>
      </c>
      <c r="AA27" s="115" t="b">
        <f t="shared" ca="1" si="13"/>
        <v>1</v>
      </c>
      <c r="AB27" s="78">
        <f t="shared" ca="1" si="14"/>
        <v>0</v>
      </c>
      <c r="AC27" s="85">
        <f t="shared" ca="1" si="15"/>
        <v>0.33333333333333331</v>
      </c>
      <c r="AD27" s="88">
        <f t="shared" ca="1" si="16"/>
        <v>0</v>
      </c>
      <c r="AE27" s="85">
        <f t="shared" ca="1" si="17"/>
        <v>0.66666666666666663</v>
      </c>
      <c r="AF27" s="82">
        <f t="shared" ca="1" si="18"/>
        <v>0.99930555555555556</v>
      </c>
      <c r="AG27" s="115" t="b">
        <f t="shared" si="19"/>
        <v>0</v>
      </c>
      <c r="AH27" s="115" t="b">
        <f t="shared" ca="1" si="20"/>
        <v>1</v>
      </c>
      <c r="AI27" s="115" t="b">
        <f t="shared" ca="1" si="21"/>
        <v>0</v>
      </c>
      <c r="AJ27" s="115" t="b">
        <f t="shared" ca="1" si="22"/>
        <v>1</v>
      </c>
      <c r="AK27" s="115" t="b">
        <f t="shared" si="23"/>
        <v>0</v>
      </c>
      <c r="AL27" s="113">
        <f t="shared" ca="1" si="24"/>
        <v>0</v>
      </c>
      <c r="AM27" s="113">
        <f t="shared" ca="1" si="25"/>
        <v>0.99930555555555556</v>
      </c>
      <c r="AN27" s="113">
        <f t="shared" ca="1" si="37"/>
        <v>0</v>
      </c>
      <c r="AO27" s="113">
        <f t="shared" ca="1" si="26"/>
        <v>0.99930555555555556</v>
      </c>
      <c r="AP27" s="115" t="b">
        <f t="shared" si="27"/>
        <v>1</v>
      </c>
      <c r="AQ27" s="115" t="b">
        <f t="shared" ca="1" si="28"/>
        <v>0</v>
      </c>
      <c r="AR27" s="115" t="b">
        <f t="shared" si="29"/>
        <v>1</v>
      </c>
      <c r="AS27" s="115" t="b">
        <f t="shared" ca="1" si="30"/>
        <v>0</v>
      </c>
      <c r="AT27" s="140">
        <f t="shared" si="31"/>
        <v>0</v>
      </c>
      <c r="AU27" s="342"/>
      <c r="AV27" s="342"/>
      <c r="AW27" s="342"/>
      <c r="AX27" s="342"/>
      <c r="AY27" s="342"/>
      <c r="AZ27" s="342"/>
      <c r="BA27" s="343"/>
      <c r="BB27" s="343"/>
      <c r="BC27" s="343"/>
    </row>
    <row r="28" spans="1:55" s="346" customFormat="1" ht="28.5" customHeight="1" x14ac:dyDescent="0.35">
      <c r="A28" s="397">
        <f t="shared" ca="1" si="0"/>
        <v>46316</v>
      </c>
      <c r="B28" s="77" t="str">
        <f t="shared" ca="1" si="1"/>
        <v>Mi</v>
      </c>
      <c r="C28" s="76" t="str">
        <f t="shared" ca="1" si="2"/>
        <v xml:space="preserve"> </v>
      </c>
      <c r="D28" s="171"/>
      <c r="E28" s="126" t="str">
        <f t="shared" ca="1" si="32"/>
        <v>08:00-16:00</v>
      </c>
      <c r="F28" s="386">
        <f t="shared" ca="1" si="3"/>
        <v>0.33333333333333331</v>
      </c>
      <c r="G28" s="125">
        <f t="shared" ca="1" si="33"/>
        <v>0</v>
      </c>
      <c r="H28" s="127"/>
      <c r="I28" s="59"/>
      <c r="J28" s="141" t="str">
        <f t="shared" ca="1" si="4"/>
        <v/>
      </c>
      <c r="K28" s="388">
        <f t="shared" ca="1" si="5"/>
        <v>0</v>
      </c>
      <c r="L28" s="542"/>
      <c r="M28" s="543"/>
      <c r="N28" s="543"/>
      <c r="O28" s="543"/>
      <c r="P28" s="544"/>
      <c r="Q28" s="108">
        <f t="shared" ca="1" si="34"/>
        <v>46316</v>
      </c>
      <c r="R28" s="115" t="b">
        <f t="shared" ca="1" si="6"/>
        <v>1</v>
      </c>
      <c r="S28" s="109" t="str">
        <f t="shared" si="7"/>
        <v/>
      </c>
      <c r="T28" s="61" t="str">
        <f t="shared" ca="1" si="8"/>
        <v>A</v>
      </c>
      <c r="U28" s="61" t="str">
        <f t="shared" ca="1" si="9"/>
        <v>A</v>
      </c>
      <c r="V28" s="96">
        <f t="shared" si="35"/>
        <v>0</v>
      </c>
      <c r="W28" s="57">
        <f t="shared" ca="1" si="36"/>
        <v>-0.33333333333333298</v>
      </c>
      <c r="X28" s="164">
        <f t="shared" ca="1" si="10"/>
        <v>0</v>
      </c>
      <c r="Y28" s="115" t="b">
        <f t="shared" ca="1" si="11"/>
        <v>0</v>
      </c>
      <c r="Z28" s="115" t="b">
        <f t="shared" ca="1" si="12"/>
        <v>0</v>
      </c>
      <c r="AA28" s="115" t="b">
        <f t="shared" ca="1" si="13"/>
        <v>1</v>
      </c>
      <c r="AB28" s="78">
        <f t="shared" ca="1" si="14"/>
        <v>0</v>
      </c>
      <c r="AC28" s="85">
        <f t="shared" ca="1" si="15"/>
        <v>0.33333333333333331</v>
      </c>
      <c r="AD28" s="88">
        <f t="shared" ca="1" si="16"/>
        <v>0</v>
      </c>
      <c r="AE28" s="85">
        <f t="shared" ca="1" si="17"/>
        <v>0.66666666666666663</v>
      </c>
      <c r="AF28" s="82">
        <f t="shared" ca="1" si="18"/>
        <v>0.99930555555555556</v>
      </c>
      <c r="AG28" s="115" t="b">
        <f t="shared" si="19"/>
        <v>0</v>
      </c>
      <c r="AH28" s="115" t="b">
        <f t="shared" ca="1" si="20"/>
        <v>1</v>
      </c>
      <c r="AI28" s="115" t="b">
        <f t="shared" ca="1" si="21"/>
        <v>0</v>
      </c>
      <c r="AJ28" s="115" t="b">
        <f t="shared" ca="1" si="22"/>
        <v>1</v>
      </c>
      <c r="AK28" s="115" t="b">
        <f t="shared" si="23"/>
        <v>0</v>
      </c>
      <c r="AL28" s="113">
        <f t="shared" ca="1" si="24"/>
        <v>0</v>
      </c>
      <c r="AM28" s="113">
        <f t="shared" ca="1" si="25"/>
        <v>0.99930555555555556</v>
      </c>
      <c r="AN28" s="113">
        <f t="shared" ca="1" si="37"/>
        <v>0</v>
      </c>
      <c r="AO28" s="113">
        <f t="shared" ca="1" si="26"/>
        <v>0.99930555555555556</v>
      </c>
      <c r="AP28" s="115" t="b">
        <f t="shared" si="27"/>
        <v>1</v>
      </c>
      <c r="AQ28" s="115" t="b">
        <f t="shared" ca="1" si="28"/>
        <v>0</v>
      </c>
      <c r="AR28" s="115" t="b">
        <f t="shared" si="29"/>
        <v>1</v>
      </c>
      <c r="AS28" s="115" t="b">
        <f t="shared" ca="1" si="30"/>
        <v>0</v>
      </c>
      <c r="AT28" s="140">
        <f t="shared" si="31"/>
        <v>0</v>
      </c>
      <c r="AU28" s="342"/>
      <c r="AV28" s="342"/>
      <c r="AW28" s="342"/>
      <c r="AX28" s="342"/>
      <c r="AY28" s="342"/>
      <c r="AZ28" s="342"/>
      <c r="BA28" s="343"/>
      <c r="BB28" s="343"/>
      <c r="BC28" s="343"/>
    </row>
    <row r="29" spans="1:55" s="346" customFormat="1" ht="28.5" customHeight="1" x14ac:dyDescent="0.35">
      <c r="A29" s="397">
        <f t="shared" ca="1" si="0"/>
        <v>46317</v>
      </c>
      <c r="B29" s="77" t="str">
        <f t="shared" ca="1" si="1"/>
        <v>Do</v>
      </c>
      <c r="C29" s="76" t="str">
        <f t="shared" ca="1" si="2"/>
        <v xml:space="preserve"> </v>
      </c>
      <c r="D29" s="171"/>
      <c r="E29" s="126" t="str">
        <f t="shared" ca="1" si="32"/>
        <v>08:00-16:00</v>
      </c>
      <c r="F29" s="386">
        <f t="shared" ca="1" si="3"/>
        <v>0.33333333333333331</v>
      </c>
      <c r="G29" s="125">
        <f t="shared" ca="1" si="33"/>
        <v>0</v>
      </c>
      <c r="H29" s="127"/>
      <c r="I29" s="59"/>
      <c r="J29" s="141" t="str">
        <f t="shared" ca="1" si="4"/>
        <v/>
      </c>
      <c r="K29" s="388">
        <f t="shared" ca="1" si="5"/>
        <v>0</v>
      </c>
      <c r="L29" s="542"/>
      <c r="M29" s="543"/>
      <c r="N29" s="543"/>
      <c r="O29" s="543"/>
      <c r="P29" s="544"/>
      <c r="Q29" s="108">
        <f t="shared" ca="1" si="34"/>
        <v>46317</v>
      </c>
      <c r="R29" s="115" t="b">
        <f t="shared" ca="1" si="6"/>
        <v>1</v>
      </c>
      <c r="S29" s="109" t="str">
        <f t="shared" si="7"/>
        <v/>
      </c>
      <c r="T29" s="61" t="str">
        <f t="shared" ca="1" si="8"/>
        <v>A</v>
      </c>
      <c r="U29" s="61" t="str">
        <f t="shared" ca="1" si="9"/>
        <v>A</v>
      </c>
      <c r="V29" s="96">
        <f t="shared" si="35"/>
        <v>0</v>
      </c>
      <c r="W29" s="57">
        <f t="shared" ca="1" si="36"/>
        <v>-0.33333333333333298</v>
      </c>
      <c r="X29" s="164">
        <f t="shared" ca="1" si="10"/>
        <v>0</v>
      </c>
      <c r="Y29" s="115" t="b">
        <f t="shared" ca="1" si="11"/>
        <v>0</v>
      </c>
      <c r="Z29" s="115" t="b">
        <f t="shared" ca="1" si="12"/>
        <v>0</v>
      </c>
      <c r="AA29" s="115" t="b">
        <f t="shared" ca="1" si="13"/>
        <v>1</v>
      </c>
      <c r="AB29" s="78">
        <f t="shared" ca="1" si="14"/>
        <v>0</v>
      </c>
      <c r="AC29" s="85">
        <f t="shared" ca="1" si="15"/>
        <v>0.33333333333333331</v>
      </c>
      <c r="AD29" s="88">
        <f t="shared" ca="1" si="16"/>
        <v>0</v>
      </c>
      <c r="AE29" s="85">
        <f t="shared" ca="1" si="17"/>
        <v>0.66666666666666663</v>
      </c>
      <c r="AF29" s="82">
        <f t="shared" ca="1" si="18"/>
        <v>0.99930555555555556</v>
      </c>
      <c r="AG29" s="115" t="b">
        <f t="shared" si="19"/>
        <v>0</v>
      </c>
      <c r="AH29" s="115" t="b">
        <f t="shared" ca="1" si="20"/>
        <v>1</v>
      </c>
      <c r="AI29" s="115" t="b">
        <f t="shared" ca="1" si="21"/>
        <v>0</v>
      </c>
      <c r="AJ29" s="115" t="b">
        <f t="shared" ca="1" si="22"/>
        <v>1</v>
      </c>
      <c r="AK29" s="115" t="b">
        <f t="shared" si="23"/>
        <v>0</v>
      </c>
      <c r="AL29" s="113">
        <f t="shared" ca="1" si="24"/>
        <v>0</v>
      </c>
      <c r="AM29" s="113">
        <f t="shared" ca="1" si="25"/>
        <v>0.99930555555555556</v>
      </c>
      <c r="AN29" s="113">
        <f t="shared" ca="1" si="37"/>
        <v>0</v>
      </c>
      <c r="AO29" s="113">
        <f t="shared" ca="1" si="26"/>
        <v>0.99930555555555556</v>
      </c>
      <c r="AP29" s="115" t="b">
        <f t="shared" si="27"/>
        <v>1</v>
      </c>
      <c r="AQ29" s="115" t="b">
        <f t="shared" ca="1" si="28"/>
        <v>0</v>
      </c>
      <c r="AR29" s="115" t="b">
        <f t="shared" si="29"/>
        <v>1</v>
      </c>
      <c r="AS29" s="115" t="b">
        <f t="shared" ca="1" si="30"/>
        <v>0</v>
      </c>
      <c r="AT29" s="140">
        <f t="shared" si="31"/>
        <v>0</v>
      </c>
      <c r="AU29" s="342"/>
      <c r="AV29" s="342"/>
      <c r="AW29" s="342"/>
      <c r="AX29" s="342"/>
      <c r="AY29" s="342"/>
      <c r="AZ29" s="342"/>
      <c r="BA29" s="343"/>
      <c r="BB29" s="343"/>
      <c r="BC29" s="343"/>
    </row>
    <row r="30" spans="1:55" s="346" customFormat="1" ht="28.5" customHeight="1" x14ac:dyDescent="0.35">
      <c r="A30" s="397">
        <f t="shared" ca="1" si="0"/>
        <v>46318</v>
      </c>
      <c r="B30" s="77" t="str">
        <f t="shared" ca="1" si="1"/>
        <v>Fr</v>
      </c>
      <c r="C30" s="76" t="str">
        <f t="shared" ca="1" si="2"/>
        <v xml:space="preserve"> </v>
      </c>
      <c r="D30" s="171"/>
      <c r="E30" s="126" t="str">
        <f t="shared" ca="1" si="32"/>
        <v>08:00-16:00</v>
      </c>
      <c r="F30" s="386">
        <f t="shared" ca="1" si="3"/>
        <v>0.33333333333333331</v>
      </c>
      <c r="G30" s="125">
        <f t="shared" ca="1" si="33"/>
        <v>0</v>
      </c>
      <c r="H30" s="127"/>
      <c r="I30" s="59"/>
      <c r="J30" s="141" t="str">
        <f t="shared" ca="1" si="4"/>
        <v/>
      </c>
      <c r="K30" s="388">
        <f t="shared" ca="1" si="5"/>
        <v>0</v>
      </c>
      <c r="L30" s="542"/>
      <c r="M30" s="543"/>
      <c r="N30" s="543"/>
      <c r="O30" s="543"/>
      <c r="P30" s="544"/>
      <c r="Q30" s="108">
        <f t="shared" ca="1" si="34"/>
        <v>46318</v>
      </c>
      <c r="R30" s="115" t="b">
        <f t="shared" ca="1" si="6"/>
        <v>1</v>
      </c>
      <c r="S30" s="109" t="str">
        <f t="shared" si="7"/>
        <v/>
      </c>
      <c r="T30" s="61" t="str">
        <f t="shared" ca="1" si="8"/>
        <v>A</v>
      </c>
      <c r="U30" s="61" t="str">
        <f t="shared" ca="1" si="9"/>
        <v>A</v>
      </c>
      <c r="V30" s="96">
        <f t="shared" si="35"/>
        <v>0</v>
      </c>
      <c r="W30" s="57">
        <f t="shared" ca="1" si="36"/>
        <v>-0.33333333333333298</v>
      </c>
      <c r="X30" s="164">
        <f t="shared" ca="1" si="10"/>
        <v>0</v>
      </c>
      <c r="Y30" s="115" t="b">
        <f t="shared" ca="1" si="11"/>
        <v>0</v>
      </c>
      <c r="Z30" s="115" t="b">
        <f t="shared" ca="1" si="12"/>
        <v>0</v>
      </c>
      <c r="AA30" s="115" t="b">
        <f t="shared" ca="1" si="13"/>
        <v>1</v>
      </c>
      <c r="AB30" s="78">
        <f t="shared" ca="1" si="14"/>
        <v>0</v>
      </c>
      <c r="AC30" s="85">
        <f t="shared" ca="1" si="15"/>
        <v>0.33333333333333331</v>
      </c>
      <c r="AD30" s="88">
        <f t="shared" ca="1" si="16"/>
        <v>0</v>
      </c>
      <c r="AE30" s="85">
        <f t="shared" ca="1" si="17"/>
        <v>0.66666666666666663</v>
      </c>
      <c r="AF30" s="82">
        <f t="shared" ca="1" si="18"/>
        <v>0.99930555555555556</v>
      </c>
      <c r="AG30" s="115" t="b">
        <f t="shared" si="19"/>
        <v>0</v>
      </c>
      <c r="AH30" s="115" t="b">
        <f t="shared" ca="1" si="20"/>
        <v>1</v>
      </c>
      <c r="AI30" s="115" t="b">
        <f t="shared" ca="1" si="21"/>
        <v>0</v>
      </c>
      <c r="AJ30" s="115" t="b">
        <f t="shared" ca="1" si="22"/>
        <v>1</v>
      </c>
      <c r="AK30" s="115" t="b">
        <f t="shared" si="23"/>
        <v>0</v>
      </c>
      <c r="AL30" s="113">
        <f t="shared" ca="1" si="24"/>
        <v>0</v>
      </c>
      <c r="AM30" s="113">
        <f t="shared" ca="1" si="25"/>
        <v>0.99930555555555556</v>
      </c>
      <c r="AN30" s="113">
        <f t="shared" ca="1" si="37"/>
        <v>0</v>
      </c>
      <c r="AO30" s="113">
        <f t="shared" ca="1" si="26"/>
        <v>0.99930555555555556</v>
      </c>
      <c r="AP30" s="115" t="b">
        <f t="shared" si="27"/>
        <v>1</v>
      </c>
      <c r="AQ30" s="115" t="b">
        <f t="shared" ca="1" si="28"/>
        <v>0</v>
      </c>
      <c r="AR30" s="115" t="b">
        <f t="shared" si="29"/>
        <v>1</v>
      </c>
      <c r="AS30" s="115" t="b">
        <f t="shared" ca="1" si="30"/>
        <v>0</v>
      </c>
      <c r="AT30" s="140">
        <f t="shared" si="31"/>
        <v>0</v>
      </c>
      <c r="AU30" s="342"/>
      <c r="AV30" s="342"/>
      <c r="AW30" s="342"/>
      <c r="AX30" s="342"/>
      <c r="AY30" s="342"/>
      <c r="AZ30" s="342"/>
      <c r="BA30" s="343"/>
      <c r="BB30" s="343"/>
      <c r="BC30" s="343"/>
    </row>
    <row r="31" spans="1:55" s="346" customFormat="1" ht="28.5" customHeight="1" x14ac:dyDescent="0.35">
      <c r="A31" s="397">
        <f t="shared" ca="1" si="0"/>
        <v>46319</v>
      </c>
      <c r="B31" s="77" t="str">
        <f t="shared" ca="1" si="1"/>
        <v>Sa</v>
      </c>
      <c r="C31" s="76" t="str">
        <f t="shared" ca="1" si="2"/>
        <v xml:space="preserve"> Wochenende</v>
      </c>
      <c r="D31" s="185"/>
      <c r="E31" s="126" t="str">
        <f t="shared" ca="1" si="32"/>
        <v/>
      </c>
      <c r="F31" s="386">
        <f t="shared" ca="1" si="3"/>
        <v>0</v>
      </c>
      <c r="G31" s="125">
        <f t="shared" ca="1" si="33"/>
        <v>0</v>
      </c>
      <c r="H31" s="127"/>
      <c r="I31" s="59"/>
      <c r="J31" s="141" t="str">
        <f t="shared" ca="1" si="4"/>
        <v/>
      </c>
      <c r="K31" s="388">
        <f t="shared" ca="1" si="5"/>
        <v>0</v>
      </c>
      <c r="L31" s="542"/>
      <c r="M31" s="543"/>
      <c r="N31" s="543"/>
      <c r="O31" s="543"/>
      <c r="P31" s="544"/>
      <c r="Q31" s="108">
        <f t="shared" ca="1" si="34"/>
        <v>46319</v>
      </c>
      <c r="R31" s="115" t="b">
        <f t="shared" ca="1" si="6"/>
        <v>1</v>
      </c>
      <c r="S31" s="109" t="str">
        <f t="shared" si="7"/>
        <v/>
      </c>
      <c r="T31" s="61" t="str">
        <f t="shared" ca="1" si="8"/>
        <v>F</v>
      </c>
      <c r="U31" s="61" t="str">
        <f t="shared" ca="1" si="9"/>
        <v>A</v>
      </c>
      <c r="V31" s="96">
        <f t="shared" si="35"/>
        <v>0</v>
      </c>
      <c r="W31" s="57">
        <f t="shared" ca="1" si="36"/>
        <v>0</v>
      </c>
      <c r="X31" s="164">
        <f t="shared" ca="1" si="10"/>
        <v>0</v>
      </c>
      <c r="Y31" s="115" t="b">
        <f t="shared" ca="1" si="11"/>
        <v>1</v>
      </c>
      <c r="Z31" s="115" t="b">
        <f t="shared" ca="1" si="12"/>
        <v>0</v>
      </c>
      <c r="AA31" s="115" t="b">
        <f t="shared" ca="1" si="13"/>
        <v>0</v>
      </c>
      <c r="AB31" s="78">
        <f t="shared" ca="1" si="14"/>
        <v>0</v>
      </c>
      <c r="AC31" s="85">
        <f t="shared" ca="1" si="15"/>
        <v>0</v>
      </c>
      <c r="AD31" s="88">
        <f t="shared" ca="1" si="16"/>
        <v>0</v>
      </c>
      <c r="AE31" s="85">
        <f t="shared" ca="1" si="17"/>
        <v>0</v>
      </c>
      <c r="AF31" s="82">
        <f t="shared" ca="1" si="18"/>
        <v>0.99930555555555556</v>
      </c>
      <c r="AG31" s="115" t="b">
        <f t="shared" si="19"/>
        <v>0</v>
      </c>
      <c r="AH31" s="115" t="b">
        <f t="shared" ca="1" si="20"/>
        <v>0</v>
      </c>
      <c r="AI31" s="115" t="b">
        <f t="shared" ca="1" si="21"/>
        <v>0</v>
      </c>
      <c r="AJ31" s="115" t="b">
        <f t="shared" ca="1" si="22"/>
        <v>1</v>
      </c>
      <c r="AK31" s="115" t="b">
        <f t="shared" si="23"/>
        <v>0</v>
      </c>
      <c r="AL31" s="113">
        <f t="shared" ca="1" si="24"/>
        <v>0</v>
      </c>
      <c r="AM31" s="113">
        <f t="shared" ca="1" si="25"/>
        <v>0.99930555555555556</v>
      </c>
      <c r="AN31" s="113">
        <f t="shared" ca="1" si="37"/>
        <v>0</v>
      </c>
      <c r="AO31" s="113">
        <f t="shared" ca="1" si="26"/>
        <v>0.99930555555555556</v>
      </c>
      <c r="AP31" s="115" t="b">
        <f t="shared" si="27"/>
        <v>1</v>
      </c>
      <c r="AQ31" s="115" t="b">
        <f t="shared" ca="1" si="28"/>
        <v>0</v>
      </c>
      <c r="AR31" s="115" t="b">
        <f t="shared" si="29"/>
        <v>1</v>
      </c>
      <c r="AS31" s="115" t="b">
        <f t="shared" ca="1" si="30"/>
        <v>0</v>
      </c>
      <c r="AT31" s="140">
        <f t="shared" si="31"/>
        <v>0</v>
      </c>
      <c r="AU31" s="342"/>
      <c r="AV31" s="342"/>
      <c r="AW31" s="342"/>
      <c r="AX31" s="342"/>
      <c r="AY31" s="342"/>
      <c r="AZ31" s="342"/>
      <c r="BA31" s="343"/>
      <c r="BB31" s="343"/>
      <c r="BC31" s="343"/>
    </row>
    <row r="32" spans="1:55" s="346" customFormat="1" ht="28.5" customHeight="1" x14ac:dyDescent="0.35">
      <c r="A32" s="397">
        <f t="shared" ca="1" si="0"/>
        <v>46320</v>
      </c>
      <c r="B32" s="77" t="str">
        <f t="shared" ca="1" si="1"/>
        <v>So</v>
      </c>
      <c r="C32" s="76" t="str">
        <f t="shared" ca="1" si="2"/>
        <v xml:space="preserve"> Wochenende</v>
      </c>
      <c r="D32" s="185"/>
      <c r="E32" s="126" t="str">
        <f t="shared" ca="1" si="32"/>
        <v/>
      </c>
      <c r="F32" s="386">
        <f t="shared" ca="1" si="3"/>
        <v>0</v>
      </c>
      <c r="G32" s="125">
        <f t="shared" ca="1" si="33"/>
        <v>0</v>
      </c>
      <c r="H32" s="184"/>
      <c r="I32" s="186"/>
      <c r="J32" s="141" t="str">
        <f t="shared" ca="1" si="4"/>
        <v/>
      </c>
      <c r="K32" s="388">
        <f t="shared" ca="1" si="5"/>
        <v>0</v>
      </c>
      <c r="L32" s="542"/>
      <c r="M32" s="543"/>
      <c r="N32" s="543"/>
      <c r="O32" s="543"/>
      <c r="P32" s="544"/>
      <c r="Q32" s="108">
        <f t="shared" ca="1" si="34"/>
        <v>46320</v>
      </c>
      <c r="R32" s="115" t="b">
        <f t="shared" ca="1" si="6"/>
        <v>1</v>
      </c>
      <c r="S32" s="109" t="str">
        <f t="shared" si="7"/>
        <v/>
      </c>
      <c r="T32" s="61" t="str">
        <f t="shared" ca="1" si="8"/>
        <v>F</v>
      </c>
      <c r="U32" s="61" t="str">
        <f t="shared" ca="1" si="9"/>
        <v>F</v>
      </c>
      <c r="V32" s="96">
        <f t="shared" si="35"/>
        <v>0</v>
      </c>
      <c r="W32" s="57">
        <f t="shared" ca="1" si="36"/>
        <v>0</v>
      </c>
      <c r="X32" s="164">
        <f t="shared" ca="1" si="10"/>
        <v>0</v>
      </c>
      <c r="Y32" s="115" t="b">
        <f t="shared" ca="1" si="11"/>
        <v>1</v>
      </c>
      <c r="Z32" s="115" t="b">
        <f t="shared" ca="1" si="12"/>
        <v>0</v>
      </c>
      <c r="AA32" s="115" t="b">
        <f t="shared" ca="1" si="13"/>
        <v>0</v>
      </c>
      <c r="AB32" s="78" t="str">
        <f t="shared" ca="1" si="14"/>
        <v/>
      </c>
      <c r="AC32" s="85" t="str">
        <f t="shared" ca="1" si="15"/>
        <v/>
      </c>
      <c r="AD32" s="88">
        <f t="shared" ca="1" si="16"/>
        <v>0</v>
      </c>
      <c r="AE32" s="85" t="str">
        <f t="shared" ca="1" si="17"/>
        <v/>
      </c>
      <c r="AF32" s="82" t="str">
        <f t="shared" ca="1" si="18"/>
        <v/>
      </c>
      <c r="AG32" s="115" t="b">
        <f t="shared" si="19"/>
        <v>0</v>
      </c>
      <c r="AH32" s="115" t="b">
        <f t="shared" ca="1" si="20"/>
        <v>0</v>
      </c>
      <c r="AI32" s="115" t="b">
        <f t="shared" ca="1" si="21"/>
        <v>0</v>
      </c>
      <c r="AJ32" s="115" t="b">
        <f t="shared" ca="1" si="22"/>
        <v>0</v>
      </c>
      <c r="AK32" s="115" t="b">
        <f t="shared" si="23"/>
        <v>0</v>
      </c>
      <c r="AL32" s="113" t="str">
        <f t="shared" ca="1" si="24"/>
        <v/>
      </c>
      <c r="AM32" s="113" t="str">
        <f t="shared" ca="1" si="25"/>
        <v/>
      </c>
      <c r="AN32" s="113" t="str">
        <f t="shared" ca="1" si="37"/>
        <v/>
      </c>
      <c r="AO32" s="113" t="str">
        <f t="shared" ca="1" si="26"/>
        <v/>
      </c>
      <c r="AP32" s="115" t="b">
        <f t="shared" si="27"/>
        <v>1</v>
      </c>
      <c r="AQ32" s="115" t="b">
        <f t="shared" ca="1" si="28"/>
        <v>0</v>
      </c>
      <c r="AR32" s="115" t="b">
        <f t="shared" si="29"/>
        <v>1</v>
      </c>
      <c r="AS32" s="115" t="b">
        <f t="shared" ca="1" si="30"/>
        <v>0</v>
      </c>
      <c r="AT32" s="140">
        <f t="shared" si="31"/>
        <v>0</v>
      </c>
      <c r="AU32" s="342"/>
      <c r="AV32" s="342"/>
      <c r="AW32" s="342"/>
      <c r="AX32" s="342"/>
      <c r="AY32" s="342"/>
      <c r="AZ32" s="342"/>
      <c r="BA32" s="343"/>
      <c r="BB32" s="343"/>
      <c r="BC32" s="343"/>
    </row>
    <row r="33" spans="1:55" s="346" customFormat="1" ht="28.5" customHeight="1" x14ac:dyDescent="0.35">
      <c r="A33" s="397">
        <f t="shared" ca="1" si="0"/>
        <v>46321</v>
      </c>
      <c r="B33" s="77" t="str">
        <f t="shared" ca="1" si="1"/>
        <v>Mo</v>
      </c>
      <c r="C33" s="76" t="str">
        <f t="shared" ca="1" si="2"/>
        <v xml:space="preserve"> Nationalfeiertag</v>
      </c>
      <c r="D33" s="185"/>
      <c r="E33" s="126" t="str">
        <f t="shared" ca="1" si="32"/>
        <v/>
      </c>
      <c r="F33" s="386">
        <f t="shared" ca="1" si="3"/>
        <v>0</v>
      </c>
      <c r="G33" s="125">
        <f t="shared" ca="1" si="33"/>
        <v>0</v>
      </c>
      <c r="H33" s="184"/>
      <c r="I33" s="186"/>
      <c r="J33" s="141" t="str">
        <f t="shared" ca="1" si="4"/>
        <v/>
      </c>
      <c r="K33" s="388">
        <f t="shared" ca="1" si="5"/>
        <v>0</v>
      </c>
      <c r="L33" s="542"/>
      <c r="M33" s="543"/>
      <c r="N33" s="543"/>
      <c r="O33" s="543"/>
      <c r="P33" s="544"/>
      <c r="Q33" s="108">
        <f t="shared" ca="1" si="34"/>
        <v>46321</v>
      </c>
      <c r="R33" s="115" t="b">
        <f t="shared" ca="1" si="6"/>
        <v>1</v>
      </c>
      <c r="S33" s="109" t="str">
        <f t="shared" si="7"/>
        <v/>
      </c>
      <c r="T33" s="61" t="str">
        <f t="shared" ca="1" si="8"/>
        <v>F</v>
      </c>
      <c r="U33" s="61" t="str">
        <f t="shared" ca="1" si="9"/>
        <v>F</v>
      </c>
      <c r="V33" s="96">
        <f t="shared" si="35"/>
        <v>0</v>
      </c>
      <c r="W33" s="57">
        <f t="shared" ca="1" si="36"/>
        <v>0</v>
      </c>
      <c r="X33" s="164">
        <f t="shared" ca="1" si="10"/>
        <v>0</v>
      </c>
      <c r="Y33" s="115" t="b">
        <f t="shared" ca="1" si="11"/>
        <v>1</v>
      </c>
      <c r="Z33" s="115" t="b">
        <f t="shared" ca="1" si="12"/>
        <v>0</v>
      </c>
      <c r="AA33" s="115" t="b">
        <f t="shared" ca="1" si="13"/>
        <v>0</v>
      </c>
      <c r="AB33" s="78" t="str">
        <f t="shared" ca="1" si="14"/>
        <v/>
      </c>
      <c r="AC33" s="85" t="str">
        <f t="shared" ca="1" si="15"/>
        <v/>
      </c>
      <c r="AD33" s="88">
        <f t="shared" ca="1" si="16"/>
        <v>0</v>
      </c>
      <c r="AE33" s="85" t="str">
        <f t="shared" ca="1" si="17"/>
        <v/>
      </c>
      <c r="AF33" s="82" t="str">
        <f t="shared" ca="1" si="18"/>
        <v/>
      </c>
      <c r="AG33" s="115" t="b">
        <f t="shared" si="19"/>
        <v>0</v>
      </c>
      <c r="AH33" s="115" t="b">
        <f t="shared" ca="1" si="20"/>
        <v>0</v>
      </c>
      <c r="AI33" s="115" t="b">
        <f t="shared" ca="1" si="21"/>
        <v>0</v>
      </c>
      <c r="AJ33" s="115" t="b">
        <f t="shared" ca="1" si="22"/>
        <v>0</v>
      </c>
      <c r="AK33" s="115" t="b">
        <f t="shared" si="23"/>
        <v>0</v>
      </c>
      <c r="AL33" s="113" t="str">
        <f t="shared" ca="1" si="24"/>
        <v/>
      </c>
      <c r="AM33" s="113" t="str">
        <f t="shared" ca="1" si="25"/>
        <v/>
      </c>
      <c r="AN33" s="113" t="str">
        <f t="shared" ca="1" si="37"/>
        <v/>
      </c>
      <c r="AO33" s="113" t="str">
        <f t="shared" ca="1" si="26"/>
        <v/>
      </c>
      <c r="AP33" s="115" t="b">
        <f t="shared" si="27"/>
        <v>1</v>
      </c>
      <c r="AQ33" s="115" t="b">
        <f t="shared" ca="1" si="28"/>
        <v>0</v>
      </c>
      <c r="AR33" s="115" t="b">
        <f t="shared" si="29"/>
        <v>1</v>
      </c>
      <c r="AS33" s="115" t="b">
        <f t="shared" ca="1" si="30"/>
        <v>0</v>
      </c>
      <c r="AT33" s="140">
        <f t="shared" si="31"/>
        <v>0</v>
      </c>
      <c r="AU33" s="342"/>
      <c r="AV33" s="342"/>
      <c r="AW33" s="342"/>
      <c r="AX33" s="342"/>
      <c r="AY33" s="342"/>
      <c r="AZ33" s="342"/>
      <c r="BA33" s="343"/>
      <c r="BB33" s="343"/>
      <c r="BC33" s="343"/>
    </row>
    <row r="34" spans="1:55" s="346" customFormat="1" ht="28.5" customHeight="1" x14ac:dyDescent="0.35">
      <c r="A34" s="397">
        <f t="shared" ca="1" si="0"/>
        <v>46322</v>
      </c>
      <c r="B34" s="77" t="str">
        <f t="shared" ca="1" si="1"/>
        <v>Di</v>
      </c>
      <c r="C34" s="76" t="str">
        <f t="shared" ca="1" si="2"/>
        <v xml:space="preserve"> </v>
      </c>
      <c r="D34" s="171"/>
      <c r="E34" s="126" t="str">
        <f t="shared" ca="1" si="32"/>
        <v>08:00-16:00</v>
      </c>
      <c r="F34" s="386">
        <f t="shared" ca="1" si="3"/>
        <v>0.33333333333333331</v>
      </c>
      <c r="G34" s="125">
        <f t="shared" ca="1" si="33"/>
        <v>0</v>
      </c>
      <c r="H34" s="127"/>
      <c r="I34" s="59"/>
      <c r="J34" s="141" t="str">
        <f t="shared" ca="1" si="4"/>
        <v/>
      </c>
      <c r="K34" s="388">
        <f t="shared" ca="1" si="5"/>
        <v>0</v>
      </c>
      <c r="L34" s="542"/>
      <c r="M34" s="543"/>
      <c r="N34" s="543"/>
      <c r="O34" s="543"/>
      <c r="P34" s="544"/>
      <c r="Q34" s="108">
        <f t="shared" ca="1" si="34"/>
        <v>46322</v>
      </c>
      <c r="R34" s="115" t="b">
        <f t="shared" ca="1" si="6"/>
        <v>1</v>
      </c>
      <c r="S34" s="109" t="str">
        <f t="shared" si="7"/>
        <v/>
      </c>
      <c r="T34" s="61" t="str">
        <f t="shared" ca="1" si="8"/>
        <v>A</v>
      </c>
      <c r="U34" s="61" t="str">
        <f t="shared" ca="1" si="9"/>
        <v>A</v>
      </c>
      <c r="V34" s="96">
        <f t="shared" si="35"/>
        <v>0</v>
      </c>
      <c r="W34" s="57">
        <f t="shared" ca="1" si="36"/>
        <v>-0.33333333333333298</v>
      </c>
      <c r="X34" s="164">
        <f t="shared" ca="1" si="10"/>
        <v>0</v>
      </c>
      <c r="Y34" s="115" t="b">
        <f t="shared" ca="1" si="11"/>
        <v>0</v>
      </c>
      <c r="Z34" s="115" t="b">
        <f t="shared" ca="1" si="12"/>
        <v>0</v>
      </c>
      <c r="AA34" s="115" t="b">
        <f t="shared" ca="1" si="13"/>
        <v>1</v>
      </c>
      <c r="AB34" s="78">
        <f t="shared" ca="1" si="14"/>
        <v>0</v>
      </c>
      <c r="AC34" s="85">
        <f t="shared" ca="1" si="15"/>
        <v>0.33333333333333331</v>
      </c>
      <c r="AD34" s="88">
        <f t="shared" ca="1" si="16"/>
        <v>0</v>
      </c>
      <c r="AE34" s="85">
        <f t="shared" ca="1" si="17"/>
        <v>0.66666666666666663</v>
      </c>
      <c r="AF34" s="82">
        <f t="shared" ca="1" si="18"/>
        <v>0.99930555555555556</v>
      </c>
      <c r="AG34" s="115" t="b">
        <f t="shared" si="19"/>
        <v>0</v>
      </c>
      <c r="AH34" s="115" t="b">
        <f t="shared" ca="1" si="20"/>
        <v>1</v>
      </c>
      <c r="AI34" s="115" t="b">
        <f t="shared" ca="1" si="21"/>
        <v>0</v>
      </c>
      <c r="AJ34" s="115" t="b">
        <f t="shared" ca="1" si="22"/>
        <v>1</v>
      </c>
      <c r="AK34" s="115" t="b">
        <f t="shared" si="23"/>
        <v>0</v>
      </c>
      <c r="AL34" s="113">
        <f t="shared" ca="1" si="24"/>
        <v>0</v>
      </c>
      <c r="AM34" s="113">
        <f t="shared" ca="1" si="25"/>
        <v>0.99930555555555556</v>
      </c>
      <c r="AN34" s="113">
        <f t="shared" ca="1" si="37"/>
        <v>0</v>
      </c>
      <c r="AO34" s="113">
        <f t="shared" ca="1" si="26"/>
        <v>0.99930555555555556</v>
      </c>
      <c r="AP34" s="115" t="b">
        <f t="shared" si="27"/>
        <v>1</v>
      </c>
      <c r="AQ34" s="115" t="b">
        <f t="shared" ca="1" si="28"/>
        <v>0</v>
      </c>
      <c r="AR34" s="115" t="b">
        <f t="shared" si="29"/>
        <v>1</v>
      </c>
      <c r="AS34" s="115" t="b">
        <f t="shared" ca="1" si="30"/>
        <v>0</v>
      </c>
      <c r="AT34" s="140">
        <f t="shared" si="31"/>
        <v>0</v>
      </c>
      <c r="AU34" s="342"/>
      <c r="AV34" s="342"/>
      <c r="AW34" s="342"/>
      <c r="AX34" s="342"/>
      <c r="AY34" s="342"/>
      <c r="AZ34" s="342"/>
      <c r="BA34" s="343"/>
      <c r="BB34" s="343"/>
      <c r="BC34" s="343"/>
    </row>
    <row r="35" spans="1:55" s="346" customFormat="1" ht="28.5" customHeight="1" x14ac:dyDescent="0.35">
      <c r="A35" s="397">
        <f t="shared" ca="1" si="0"/>
        <v>46323</v>
      </c>
      <c r="B35" s="77" t="str">
        <f t="shared" ca="1" si="1"/>
        <v>Mi</v>
      </c>
      <c r="C35" s="76" t="str">
        <f t="shared" ca="1" si="2"/>
        <v xml:space="preserve"> </v>
      </c>
      <c r="D35" s="171"/>
      <c r="E35" s="126" t="str">
        <f t="shared" ca="1" si="32"/>
        <v>08:00-16:00</v>
      </c>
      <c r="F35" s="386">
        <f t="shared" ca="1" si="3"/>
        <v>0.33333333333333331</v>
      </c>
      <c r="G35" s="125">
        <f t="shared" ca="1" si="33"/>
        <v>0</v>
      </c>
      <c r="H35" s="127"/>
      <c r="I35" s="59"/>
      <c r="J35" s="141" t="str">
        <f t="shared" ca="1" si="4"/>
        <v/>
      </c>
      <c r="K35" s="388">
        <f t="shared" ca="1" si="5"/>
        <v>0</v>
      </c>
      <c r="L35" s="542"/>
      <c r="M35" s="543"/>
      <c r="N35" s="543"/>
      <c r="O35" s="543"/>
      <c r="P35" s="544"/>
      <c r="Q35" s="108">
        <f t="shared" ca="1" si="34"/>
        <v>46323</v>
      </c>
      <c r="R35" s="115" t="b">
        <f t="shared" ca="1" si="6"/>
        <v>1</v>
      </c>
      <c r="S35" s="109" t="str">
        <f t="shared" si="7"/>
        <v/>
      </c>
      <c r="T35" s="61" t="str">
        <f t="shared" ca="1" si="8"/>
        <v>A</v>
      </c>
      <c r="U35" s="61" t="str">
        <f t="shared" ca="1" si="9"/>
        <v>A</v>
      </c>
      <c r="V35" s="96">
        <f t="shared" si="35"/>
        <v>0</v>
      </c>
      <c r="W35" s="57">
        <f t="shared" ca="1" si="36"/>
        <v>-0.33333333333333298</v>
      </c>
      <c r="X35" s="164">
        <f t="shared" ca="1" si="10"/>
        <v>0</v>
      </c>
      <c r="Y35" s="115" t="b">
        <f t="shared" ca="1" si="11"/>
        <v>0</v>
      </c>
      <c r="Z35" s="115" t="b">
        <f t="shared" ca="1" si="12"/>
        <v>0</v>
      </c>
      <c r="AA35" s="115" t="b">
        <f t="shared" ca="1" si="13"/>
        <v>1</v>
      </c>
      <c r="AB35" s="78">
        <f t="shared" ca="1" si="14"/>
        <v>0</v>
      </c>
      <c r="AC35" s="85">
        <f t="shared" ca="1" si="15"/>
        <v>0.33333333333333331</v>
      </c>
      <c r="AD35" s="88">
        <f t="shared" ca="1" si="16"/>
        <v>0</v>
      </c>
      <c r="AE35" s="85">
        <f t="shared" ca="1" si="17"/>
        <v>0.66666666666666663</v>
      </c>
      <c r="AF35" s="82">
        <f t="shared" ca="1" si="18"/>
        <v>0.99930555555555556</v>
      </c>
      <c r="AG35" s="115" t="b">
        <f t="shared" si="19"/>
        <v>0</v>
      </c>
      <c r="AH35" s="115" t="b">
        <f t="shared" ca="1" si="20"/>
        <v>1</v>
      </c>
      <c r="AI35" s="115" t="b">
        <f t="shared" ca="1" si="21"/>
        <v>0</v>
      </c>
      <c r="AJ35" s="115" t="b">
        <f t="shared" ca="1" si="22"/>
        <v>1</v>
      </c>
      <c r="AK35" s="115" t="b">
        <f t="shared" si="23"/>
        <v>0</v>
      </c>
      <c r="AL35" s="113">
        <f t="shared" ca="1" si="24"/>
        <v>0</v>
      </c>
      <c r="AM35" s="113">
        <f t="shared" ca="1" si="25"/>
        <v>0.99930555555555556</v>
      </c>
      <c r="AN35" s="113">
        <f t="shared" ca="1" si="37"/>
        <v>0</v>
      </c>
      <c r="AO35" s="113">
        <f t="shared" ca="1" si="26"/>
        <v>0.99930555555555556</v>
      </c>
      <c r="AP35" s="115" t="b">
        <f t="shared" si="27"/>
        <v>1</v>
      </c>
      <c r="AQ35" s="115" t="b">
        <f t="shared" ca="1" si="28"/>
        <v>0</v>
      </c>
      <c r="AR35" s="115" t="b">
        <f t="shared" si="29"/>
        <v>1</v>
      </c>
      <c r="AS35" s="115" t="b">
        <f t="shared" ca="1" si="30"/>
        <v>0</v>
      </c>
      <c r="AT35" s="140">
        <f t="shared" si="31"/>
        <v>0</v>
      </c>
      <c r="AU35" s="342"/>
      <c r="AV35" s="342"/>
      <c r="AW35" s="342"/>
      <c r="AX35" s="342"/>
      <c r="AY35" s="342"/>
      <c r="AZ35" s="342"/>
      <c r="BA35" s="343"/>
      <c r="BB35" s="343"/>
      <c r="BC35" s="343"/>
    </row>
    <row r="36" spans="1:55" s="346" customFormat="1" ht="28.5" customHeight="1" x14ac:dyDescent="0.35">
      <c r="A36" s="397">
        <f t="shared" ca="1" si="0"/>
        <v>46324</v>
      </c>
      <c r="B36" s="77" t="str">
        <f t="shared" ca="1" si="1"/>
        <v>Do</v>
      </c>
      <c r="C36" s="76" t="str">
        <f t="shared" ca="1" si="2"/>
        <v xml:space="preserve"> </v>
      </c>
      <c r="D36" s="171"/>
      <c r="E36" s="126" t="str">
        <f t="shared" ca="1" si="32"/>
        <v>08:00-16:00</v>
      </c>
      <c r="F36" s="386">
        <f t="shared" ca="1" si="3"/>
        <v>0.33333333333333331</v>
      </c>
      <c r="G36" s="125">
        <f t="shared" ca="1" si="33"/>
        <v>0</v>
      </c>
      <c r="H36" s="127"/>
      <c r="I36" s="59"/>
      <c r="J36" s="141" t="str">
        <f t="shared" ca="1" si="4"/>
        <v/>
      </c>
      <c r="K36" s="388">
        <f t="shared" ca="1" si="5"/>
        <v>0</v>
      </c>
      <c r="L36" s="542"/>
      <c r="M36" s="543"/>
      <c r="N36" s="543"/>
      <c r="O36" s="543"/>
      <c r="P36" s="544"/>
      <c r="Q36" s="108">
        <f t="shared" ca="1" si="34"/>
        <v>46324</v>
      </c>
      <c r="R36" s="115" t="b">
        <f t="shared" ca="1" si="6"/>
        <v>1</v>
      </c>
      <c r="S36" s="109" t="str">
        <f t="shared" si="7"/>
        <v/>
      </c>
      <c r="T36" s="61" t="str">
        <f t="shared" ca="1" si="8"/>
        <v>A</v>
      </c>
      <c r="U36" s="61" t="str">
        <f t="shared" ca="1" si="9"/>
        <v>A</v>
      </c>
      <c r="V36" s="96">
        <f t="shared" si="35"/>
        <v>0</v>
      </c>
      <c r="W36" s="57">
        <f t="shared" ca="1" si="36"/>
        <v>-0.33333333333333298</v>
      </c>
      <c r="X36" s="164">
        <f t="shared" ca="1" si="10"/>
        <v>0</v>
      </c>
      <c r="Y36" s="115" t="b">
        <f t="shared" ca="1" si="11"/>
        <v>0</v>
      </c>
      <c r="Z36" s="115" t="b">
        <f t="shared" ca="1" si="12"/>
        <v>0</v>
      </c>
      <c r="AA36" s="115" t="b">
        <f t="shared" ca="1" si="13"/>
        <v>1</v>
      </c>
      <c r="AB36" s="78">
        <f t="shared" ca="1" si="14"/>
        <v>0</v>
      </c>
      <c r="AC36" s="85">
        <f t="shared" ca="1" si="15"/>
        <v>0.33333333333333331</v>
      </c>
      <c r="AD36" s="88">
        <f t="shared" ca="1" si="16"/>
        <v>0</v>
      </c>
      <c r="AE36" s="85">
        <f t="shared" ca="1" si="17"/>
        <v>0.66666666666666663</v>
      </c>
      <c r="AF36" s="82">
        <f t="shared" ca="1" si="18"/>
        <v>0.99930555555555556</v>
      </c>
      <c r="AG36" s="115" t="b">
        <f t="shared" si="19"/>
        <v>0</v>
      </c>
      <c r="AH36" s="115" t="b">
        <f t="shared" ca="1" si="20"/>
        <v>1</v>
      </c>
      <c r="AI36" s="115" t="b">
        <f t="shared" ca="1" si="21"/>
        <v>0</v>
      </c>
      <c r="AJ36" s="115" t="b">
        <f t="shared" ca="1" si="22"/>
        <v>1</v>
      </c>
      <c r="AK36" s="115" t="b">
        <f t="shared" si="23"/>
        <v>0</v>
      </c>
      <c r="AL36" s="113">
        <f t="shared" ca="1" si="24"/>
        <v>0</v>
      </c>
      <c r="AM36" s="113">
        <f t="shared" ca="1" si="25"/>
        <v>0.99930555555555556</v>
      </c>
      <c r="AN36" s="113">
        <f t="shared" ca="1" si="37"/>
        <v>0</v>
      </c>
      <c r="AO36" s="113">
        <f t="shared" ca="1" si="26"/>
        <v>0.99930555555555556</v>
      </c>
      <c r="AP36" s="115" t="b">
        <f t="shared" si="27"/>
        <v>1</v>
      </c>
      <c r="AQ36" s="115" t="b">
        <f t="shared" ca="1" si="28"/>
        <v>0</v>
      </c>
      <c r="AR36" s="115" t="b">
        <f t="shared" si="29"/>
        <v>1</v>
      </c>
      <c r="AS36" s="115" t="b">
        <f t="shared" ca="1" si="30"/>
        <v>0</v>
      </c>
      <c r="AT36" s="140">
        <f t="shared" si="31"/>
        <v>0</v>
      </c>
      <c r="AU36" s="342"/>
      <c r="AV36" s="342"/>
      <c r="AW36" s="342"/>
      <c r="AX36" s="342"/>
      <c r="AY36" s="342"/>
      <c r="AZ36" s="342"/>
      <c r="BA36" s="343"/>
      <c r="BB36" s="343"/>
      <c r="BC36" s="343"/>
    </row>
    <row r="37" spans="1:55" s="346" customFormat="1" ht="28.5" customHeight="1" x14ac:dyDescent="0.35">
      <c r="A37" s="397">
        <f t="shared" ca="1" si="0"/>
        <v>46325</v>
      </c>
      <c r="B37" s="77" t="str">
        <f t="shared" ca="1" si="1"/>
        <v>Fr</v>
      </c>
      <c r="C37" s="76" t="str">
        <f t="shared" ca="1" si="2"/>
        <v xml:space="preserve"> </v>
      </c>
      <c r="D37" s="171"/>
      <c r="E37" s="126" t="str">
        <f t="shared" ca="1" si="32"/>
        <v>08:00-16:00</v>
      </c>
      <c r="F37" s="386">
        <f t="shared" ca="1" si="3"/>
        <v>0.33333333333333331</v>
      </c>
      <c r="G37" s="125">
        <f t="shared" ca="1" si="33"/>
        <v>0</v>
      </c>
      <c r="H37" s="127"/>
      <c r="I37" s="59"/>
      <c r="J37" s="141" t="str">
        <f t="shared" ca="1" si="4"/>
        <v/>
      </c>
      <c r="K37" s="388">
        <f t="shared" ca="1" si="5"/>
        <v>0</v>
      </c>
      <c r="L37" s="542"/>
      <c r="M37" s="543"/>
      <c r="N37" s="543"/>
      <c r="O37" s="543"/>
      <c r="P37" s="544"/>
      <c r="Q37" s="108">
        <f t="shared" ca="1" si="34"/>
        <v>46325</v>
      </c>
      <c r="R37" s="115" t="b">
        <f t="shared" ca="1" si="6"/>
        <v>1</v>
      </c>
      <c r="S37" s="109" t="str">
        <f t="shared" si="7"/>
        <v/>
      </c>
      <c r="T37" s="61" t="str">
        <f t="shared" ca="1" si="8"/>
        <v>A</v>
      </c>
      <c r="U37" s="61" t="str">
        <f t="shared" ca="1" si="9"/>
        <v>A</v>
      </c>
      <c r="V37" s="96">
        <f t="shared" si="35"/>
        <v>0</v>
      </c>
      <c r="W37" s="57">
        <f t="shared" ca="1" si="36"/>
        <v>-0.33333333333333298</v>
      </c>
      <c r="X37" s="164">
        <f t="shared" ca="1" si="10"/>
        <v>0</v>
      </c>
      <c r="Y37" s="115" t="b">
        <f t="shared" ca="1" si="11"/>
        <v>0</v>
      </c>
      <c r="Z37" s="115" t="b">
        <f t="shared" ca="1" si="12"/>
        <v>0</v>
      </c>
      <c r="AA37" s="115" t="b">
        <f t="shared" ca="1" si="13"/>
        <v>1</v>
      </c>
      <c r="AB37" s="78">
        <f t="shared" ca="1" si="14"/>
        <v>0</v>
      </c>
      <c r="AC37" s="85">
        <f t="shared" ca="1" si="15"/>
        <v>0.33333333333333331</v>
      </c>
      <c r="AD37" s="88">
        <f t="shared" ca="1" si="16"/>
        <v>0</v>
      </c>
      <c r="AE37" s="85">
        <f t="shared" ca="1" si="17"/>
        <v>0.66666666666666663</v>
      </c>
      <c r="AF37" s="82">
        <f t="shared" ca="1" si="18"/>
        <v>0.99930555555555556</v>
      </c>
      <c r="AG37" s="115" t="b">
        <f t="shared" si="19"/>
        <v>0</v>
      </c>
      <c r="AH37" s="115" t="b">
        <f t="shared" ca="1" si="20"/>
        <v>1</v>
      </c>
      <c r="AI37" s="115" t="b">
        <f t="shared" ca="1" si="21"/>
        <v>0</v>
      </c>
      <c r="AJ37" s="115" t="b">
        <f t="shared" ca="1" si="22"/>
        <v>1</v>
      </c>
      <c r="AK37" s="115" t="b">
        <f t="shared" si="23"/>
        <v>0</v>
      </c>
      <c r="AL37" s="113">
        <f t="shared" ca="1" si="24"/>
        <v>0</v>
      </c>
      <c r="AM37" s="113">
        <f t="shared" ca="1" si="25"/>
        <v>0.99930555555555556</v>
      </c>
      <c r="AN37" s="113">
        <f t="shared" ca="1" si="37"/>
        <v>0</v>
      </c>
      <c r="AO37" s="113">
        <f t="shared" ca="1" si="26"/>
        <v>0.99930555555555556</v>
      </c>
      <c r="AP37" s="115" t="b">
        <f t="shared" si="27"/>
        <v>1</v>
      </c>
      <c r="AQ37" s="115" t="b">
        <f t="shared" ca="1" si="28"/>
        <v>0</v>
      </c>
      <c r="AR37" s="115" t="b">
        <f t="shared" si="29"/>
        <v>1</v>
      </c>
      <c r="AS37" s="115" t="b">
        <f t="shared" ca="1" si="30"/>
        <v>0</v>
      </c>
      <c r="AT37" s="140">
        <f t="shared" si="31"/>
        <v>0</v>
      </c>
      <c r="AU37" s="342"/>
      <c r="AV37" s="342"/>
      <c r="AW37" s="342"/>
      <c r="AX37" s="342"/>
      <c r="AY37" s="342"/>
      <c r="AZ37" s="342"/>
      <c r="BA37" s="343"/>
      <c r="BB37" s="343"/>
      <c r="BC37" s="343"/>
    </row>
    <row r="38" spans="1:55" s="346" customFormat="1" ht="28.5" customHeight="1" thickBot="1" x14ac:dyDescent="0.4">
      <c r="A38" s="397">
        <f t="shared" ca="1" si="0"/>
        <v>46326</v>
      </c>
      <c r="B38" s="77" t="str">
        <f t="shared" ca="1" si="1"/>
        <v>Sa</v>
      </c>
      <c r="C38" s="76" t="str">
        <f t="shared" ca="1" si="2"/>
        <v xml:space="preserve"> Wochenende</v>
      </c>
      <c r="D38" s="185"/>
      <c r="E38" s="126" t="str">
        <f t="shared" ca="1" si="32"/>
        <v/>
      </c>
      <c r="F38" s="387">
        <f t="shared" ca="1" si="3"/>
        <v>0</v>
      </c>
      <c r="G38" s="125">
        <f t="shared" ca="1" si="33"/>
        <v>0</v>
      </c>
      <c r="H38" s="392"/>
      <c r="I38" s="393"/>
      <c r="J38" s="142" t="str">
        <f t="shared" ca="1" si="4"/>
        <v/>
      </c>
      <c r="K38" s="388">
        <f t="shared" ca="1" si="5"/>
        <v>0</v>
      </c>
      <c r="L38" s="542"/>
      <c r="M38" s="543"/>
      <c r="N38" s="543"/>
      <c r="O38" s="543"/>
      <c r="P38" s="544"/>
      <c r="Q38" s="110">
        <f t="shared" ca="1" si="34"/>
        <v>46326</v>
      </c>
      <c r="R38" s="115" t="b">
        <f t="shared" ca="1" si="6"/>
        <v>1</v>
      </c>
      <c r="S38" s="111" t="str">
        <f t="shared" si="7"/>
        <v/>
      </c>
      <c r="T38" s="62" t="str">
        <f t="shared" ca="1" si="8"/>
        <v>F</v>
      </c>
      <c r="U38" s="62" t="str">
        <f t="shared" ca="1" si="9"/>
        <v>A</v>
      </c>
      <c r="V38" s="97">
        <f t="shared" si="35"/>
        <v>0</v>
      </c>
      <c r="W38" s="58">
        <f t="shared" ca="1" si="36"/>
        <v>0</v>
      </c>
      <c r="X38" s="165">
        <f t="shared" ca="1" si="10"/>
        <v>0</v>
      </c>
      <c r="Y38" s="116" t="b">
        <f t="shared" ca="1" si="11"/>
        <v>1</v>
      </c>
      <c r="Z38" s="116" t="b">
        <f t="shared" ca="1" si="12"/>
        <v>0</v>
      </c>
      <c r="AA38" s="116" t="b">
        <f t="shared" ca="1" si="13"/>
        <v>0</v>
      </c>
      <c r="AB38" s="79">
        <f t="shared" ca="1" si="14"/>
        <v>0</v>
      </c>
      <c r="AC38" s="86">
        <f t="shared" ca="1" si="15"/>
        <v>0</v>
      </c>
      <c r="AD38" s="89">
        <f t="shared" ca="1" si="16"/>
        <v>0</v>
      </c>
      <c r="AE38" s="86">
        <f t="shared" ca="1" si="17"/>
        <v>0</v>
      </c>
      <c r="AF38" s="83">
        <f t="shared" ca="1" si="18"/>
        <v>0.99930555555555556</v>
      </c>
      <c r="AG38" s="116" t="b">
        <f t="shared" si="19"/>
        <v>0</v>
      </c>
      <c r="AH38" s="116" t="b">
        <f t="shared" ca="1" si="20"/>
        <v>0</v>
      </c>
      <c r="AI38" s="116" t="b">
        <f t="shared" ca="1" si="21"/>
        <v>0</v>
      </c>
      <c r="AJ38" s="116" t="b">
        <f t="shared" ca="1" si="22"/>
        <v>1</v>
      </c>
      <c r="AK38" s="116" t="b">
        <f t="shared" si="23"/>
        <v>0</v>
      </c>
      <c r="AL38" s="114">
        <f t="shared" ca="1" si="24"/>
        <v>0</v>
      </c>
      <c r="AM38" s="114">
        <f t="shared" ca="1" si="25"/>
        <v>0.99930555555555556</v>
      </c>
      <c r="AN38" s="114">
        <f t="shared" ca="1" si="37"/>
        <v>0</v>
      </c>
      <c r="AO38" s="114">
        <f t="shared" ca="1" si="26"/>
        <v>0.99930555555555556</v>
      </c>
      <c r="AP38" s="116" t="b">
        <f t="shared" si="27"/>
        <v>1</v>
      </c>
      <c r="AQ38" s="116" t="b">
        <f t="shared" ca="1" si="28"/>
        <v>0</v>
      </c>
      <c r="AR38" s="116" t="b">
        <f t="shared" si="29"/>
        <v>1</v>
      </c>
      <c r="AS38" s="116" t="b">
        <f t="shared" ca="1" si="30"/>
        <v>0</v>
      </c>
      <c r="AT38" s="208">
        <f t="shared" si="31"/>
        <v>0</v>
      </c>
      <c r="AU38" s="342"/>
      <c r="AV38" s="342"/>
      <c r="AW38" s="342"/>
      <c r="AX38" s="342"/>
      <c r="AY38" s="342"/>
      <c r="AZ38" s="342"/>
      <c r="BA38" s="343"/>
      <c r="BB38" s="343"/>
      <c r="BC38" s="343"/>
    </row>
    <row r="39" spans="1:55" s="346" customFormat="1" ht="29.25" customHeight="1" thickTop="1" thickBot="1" x14ac:dyDescent="0.4">
      <c r="A39" s="310" t="s">
        <v>62</v>
      </c>
      <c r="B39" s="56">
        <f ca="1">COUNTIF(T$8:T$38,"A")</f>
        <v>21</v>
      </c>
      <c r="C39" s="569"/>
      <c r="D39" s="570"/>
      <c r="E39" s="575" t="str">
        <f>"Monat Std.-Saldo (~15min) &gt; "</f>
        <v xml:space="preserve">Monat Std.-Saldo (~15min) &gt; </v>
      </c>
      <c r="F39" s="576"/>
      <c r="G39" s="576"/>
      <c r="H39" s="576"/>
      <c r="I39" s="577"/>
      <c r="J39" s="144">
        <f ca="1">ROUND(SUM(J8:J38)*4,0)/4</f>
        <v>0</v>
      </c>
      <c r="K39" s="578"/>
      <c r="L39" s="579"/>
      <c r="M39" s="579"/>
      <c r="N39" s="579"/>
      <c r="O39" s="579"/>
      <c r="P39" s="580"/>
      <c r="Q39" s="389"/>
      <c r="R39" s="352"/>
      <c r="S39" s="352"/>
      <c r="T39" s="353"/>
      <c r="U39" s="354"/>
      <c r="V39" s="372"/>
      <c r="W39" s="355"/>
      <c r="X39" s="355"/>
      <c r="Y39" s="356"/>
      <c r="Z39" s="10"/>
      <c r="AA39" s="10"/>
      <c r="AB39" s="357"/>
      <c r="AC39" s="357"/>
      <c r="AD39" s="357"/>
      <c r="AE39" s="357"/>
      <c r="AF39" s="357"/>
      <c r="AG39" s="356"/>
      <c r="AH39" s="358"/>
      <c r="AI39" s="358"/>
      <c r="AJ39" s="359"/>
      <c r="AK39" s="356"/>
      <c r="AL39" s="359"/>
      <c r="AM39" s="359"/>
      <c r="AN39" s="359"/>
      <c r="AO39" s="359"/>
      <c r="AP39" s="359"/>
      <c r="AQ39" s="359"/>
      <c r="AR39" s="359"/>
      <c r="AS39" s="359"/>
      <c r="AT39" s="359"/>
      <c r="AU39" s="342"/>
      <c r="AV39" s="342"/>
      <c r="AW39" s="342"/>
      <c r="AX39" s="342"/>
      <c r="AY39" s="342"/>
      <c r="AZ39" s="342"/>
      <c r="BA39" s="343"/>
      <c r="BB39" s="343"/>
      <c r="BC39" s="343"/>
    </row>
    <row r="40" spans="1:55" s="346" customFormat="1" ht="29.25" customHeight="1" thickTop="1" thickBot="1" x14ac:dyDescent="0.4">
      <c r="A40" s="311" t="s">
        <v>59</v>
      </c>
      <c r="B40" s="124">
        <f>COUNTIF(D$8:D$38,"Z")</f>
        <v>0</v>
      </c>
      <c r="C40" s="571"/>
      <c r="D40" s="572"/>
      <c r="E40" s="587" t="s">
        <v>105</v>
      </c>
      <c r="F40" s="588"/>
      <c r="G40" s="588"/>
      <c r="H40" s="588"/>
      <c r="I40" s="589"/>
      <c r="J40" s="143">
        <f ca="1">$K5</f>
        <v>0</v>
      </c>
      <c r="K40" s="581"/>
      <c r="L40" s="582"/>
      <c r="M40" s="582"/>
      <c r="N40" s="582"/>
      <c r="O40" s="582"/>
      <c r="P40" s="583"/>
      <c r="Q40" s="188" t="s">
        <v>147</v>
      </c>
      <c r="R40" s="367"/>
      <c r="S40" s="368"/>
      <c r="T40" s="360"/>
      <c r="U40" s="361"/>
      <c r="V40" s="362"/>
      <c r="W40" s="363"/>
      <c r="X40" s="363"/>
      <c r="Y40" s="10"/>
      <c r="Z40" s="10"/>
      <c r="AA40" s="364"/>
      <c r="AB40" s="365"/>
      <c r="AC40" s="365"/>
      <c r="AD40" s="365"/>
      <c r="AE40" s="365"/>
      <c r="AF40" s="365"/>
      <c r="AG40" s="356"/>
      <c r="AH40" s="366"/>
      <c r="AI40" s="366"/>
      <c r="AJ40" s="359"/>
      <c r="AK40" s="356"/>
      <c r="AL40" s="359"/>
      <c r="AM40" s="359"/>
      <c r="AN40" s="359"/>
      <c r="AO40" s="359"/>
      <c r="AP40" s="359"/>
      <c r="AQ40" s="359"/>
      <c r="AR40" s="359"/>
      <c r="AS40" s="359"/>
      <c r="AT40" s="359"/>
      <c r="AU40" s="342"/>
      <c r="AV40" s="342"/>
      <c r="AW40" s="342"/>
      <c r="AX40" s="342"/>
      <c r="AY40" s="342"/>
      <c r="AZ40" s="342"/>
      <c r="BA40" s="343"/>
      <c r="BB40" s="343"/>
      <c r="BC40" s="343"/>
    </row>
    <row r="41" spans="1:55" s="346" customFormat="1" ht="29.25" customHeight="1" thickTop="1" thickBot="1" x14ac:dyDescent="0.4">
      <c r="A41" s="312" t="s">
        <v>58</v>
      </c>
      <c r="B41" s="130">
        <f>COUNTIF(D$8:D$38,"U")</f>
        <v>0</v>
      </c>
      <c r="C41" s="571"/>
      <c r="D41" s="572"/>
      <c r="E41" s="590" t="s">
        <v>106</v>
      </c>
      <c r="F41" s="591"/>
      <c r="G41" s="591"/>
      <c r="H41" s="591"/>
      <c r="I41" s="592"/>
      <c r="J41" s="187">
        <f ca="1">$J39+$J40</f>
        <v>0</v>
      </c>
      <c r="K41" s="584"/>
      <c r="L41" s="585"/>
      <c r="M41" s="585"/>
      <c r="N41" s="585"/>
      <c r="O41" s="585"/>
      <c r="P41" s="586"/>
      <c r="Q41" s="189" t="b">
        <f ca="1">AND($K$41&gt;=0,$K$41&lt;=$J$41,MOD($K$41,0.25)=0)</f>
        <v>1</v>
      </c>
      <c r="R41" s="369"/>
      <c r="S41" s="368"/>
      <c r="T41" s="360"/>
      <c r="U41" s="361"/>
      <c r="V41" s="362"/>
      <c r="W41" s="363"/>
      <c r="X41" s="363"/>
      <c r="Y41" s="10"/>
      <c r="Z41" s="10"/>
      <c r="AA41" s="364"/>
      <c r="AB41" s="365"/>
      <c r="AC41" s="365"/>
      <c r="AD41" s="365"/>
      <c r="AE41" s="365"/>
      <c r="AF41" s="365"/>
      <c r="AG41" s="356"/>
      <c r="AH41" s="366"/>
      <c r="AI41" s="366"/>
      <c r="AJ41" s="359"/>
      <c r="AK41" s="356"/>
      <c r="AL41" s="359"/>
      <c r="AM41" s="359"/>
      <c r="AN41" s="359"/>
      <c r="AO41" s="359"/>
      <c r="AP41" s="359"/>
      <c r="AQ41" s="359"/>
      <c r="AR41" s="359"/>
      <c r="AS41" s="359"/>
      <c r="AT41" s="359"/>
      <c r="AU41" s="342"/>
      <c r="AV41" s="342"/>
      <c r="AW41" s="342"/>
      <c r="AX41" s="342"/>
      <c r="AY41" s="342"/>
      <c r="AZ41" s="342"/>
      <c r="BA41" s="343"/>
      <c r="BB41" s="343"/>
      <c r="BC41" s="343"/>
    </row>
    <row r="42" spans="1:55" s="346" customFormat="1" ht="29.25" customHeight="1" thickTop="1" thickBot="1" x14ac:dyDescent="0.4">
      <c r="A42" s="312" t="s">
        <v>56</v>
      </c>
      <c r="B42" s="130">
        <f>COUNTIF(D$8:D$38,"K")</f>
        <v>0</v>
      </c>
      <c r="C42" s="573"/>
      <c r="D42" s="574"/>
      <c r="E42" s="593" t="s">
        <v>146</v>
      </c>
      <c r="F42" s="594"/>
      <c r="G42" s="594"/>
      <c r="H42" s="594"/>
      <c r="I42" s="595"/>
      <c r="J42" s="191">
        <f ca="1">$J41</f>
        <v>0</v>
      </c>
      <c r="K42" s="596" t="str">
        <f ca="1">" &lt; Dieser Stunden-Saldo wird in das nächste "&amp;IF($Q$3="Dezember","Jahr","Monat")&amp;" übertragen"</f>
        <v xml:space="preserve"> &lt; Dieser Stunden-Saldo wird in das nächste Monat übertragen</v>
      </c>
      <c r="L42" s="596"/>
      <c r="M42" s="596"/>
      <c r="N42" s="596"/>
      <c r="O42" s="596"/>
      <c r="P42" s="597"/>
      <c r="Q42" s="371"/>
      <c r="R42" s="368"/>
      <c r="S42" s="368"/>
      <c r="T42" s="360"/>
      <c r="U42" s="361"/>
      <c r="V42" s="362"/>
      <c r="W42" s="363"/>
      <c r="X42" s="363"/>
      <c r="Y42" s="10"/>
      <c r="Z42" s="10"/>
      <c r="AA42" s="364"/>
      <c r="AB42" s="365"/>
      <c r="AC42" s="365"/>
      <c r="AD42" s="365"/>
      <c r="AE42" s="365"/>
      <c r="AF42" s="365"/>
      <c r="AG42" s="356"/>
      <c r="AH42" s="366"/>
      <c r="AI42" s="366"/>
      <c r="AJ42" s="359"/>
      <c r="AK42" s="356"/>
      <c r="AL42" s="359"/>
      <c r="AM42" s="359"/>
      <c r="AN42" s="359"/>
      <c r="AO42" s="359"/>
      <c r="AP42" s="359"/>
      <c r="AQ42" s="359"/>
      <c r="AR42" s="359"/>
      <c r="AS42" s="359"/>
      <c r="AT42" s="359"/>
      <c r="AU42" s="342"/>
      <c r="AV42" s="342"/>
      <c r="AW42" s="342"/>
      <c r="AX42" s="342"/>
      <c r="AY42" s="342"/>
      <c r="AZ42" s="342"/>
      <c r="BA42" s="343"/>
      <c r="BB42" s="343"/>
      <c r="BC42" s="343"/>
    </row>
    <row r="43" spans="1:55" s="346" customFormat="1" ht="26.15" customHeight="1" thickTop="1" x14ac:dyDescent="0.35">
      <c r="A43" s="131"/>
      <c r="B43" s="132"/>
      <c r="C43" s="131"/>
      <c r="D43" s="290" t="s">
        <v>47</v>
      </c>
      <c r="E43" s="566"/>
      <c r="F43" s="566"/>
      <c r="G43" s="566"/>
      <c r="H43" s="566"/>
      <c r="I43" s="566"/>
      <c r="J43" s="133"/>
      <c r="K43" s="134"/>
      <c r="L43" s="134"/>
      <c r="M43" s="134"/>
      <c r="N43" s="134"/>
      <c r="O43" s="134"/>
      <c r="P43" s="134"/>
      <c r="Q43" s="128"/>
      <c r="R43" s="368"/>
      <c r="S43" s="368"/>
      <c r="T43" s="361"/>
      <c r="U43" s="361"/>
      <c r="V43" s="362"/>
      <c r="W43" s="363"/>
      <c r="X43" s="363"/>
      <c r="Y43" s="10"/>
      <c r="Z43" s="10"/>
      <c r="AA43" s="364"/>
      <c r="AB43" s="365"/>
      <c r="AC43" s="365"/>
      <c r="AD43" s="365"/>
      <c r="AE43" s="365"/>
      <c r="AF43" s="365"/>
      <c r="AG43" s="356"/>
      <c r="AH43" s="366"/>
      <c r="AI43" s="366"/>
      <c r="AJ43" s="359"/>
      <c r="AK43" s="356"/>
      <c r="AL43" s="359"/>
      <c r="AM43" s="359"/>
      <c r="AN43" s="359"/>
      <c r="AO43" s="359"/>
      <c r="AP43" s="359"/>
      <c r="AQ43" s="359"/>
      <c r="AR43" s="359"/>
      <c r="AS43" s="359"/>
      <c r="AT43" s="359"/>
      <c r="AU43" s="342"/>
      <c r="AV43" s="342"/>
      <c r="AW43" s="342"/>
      <c r="AX43" s="342"/>
      <c r="AY43" s="342"/>
      <c r="AZ43" s="342"/>
      <c r="BA43" s="343"/>
      <c r="BB43" s="343"/>
      <c r="BC43" s="343"/>
    </row>
    <row r="44" spans="1:55" ht="33" customHeight="1" x14ac:dyDescent="0.25">
      <c r="A44" s="4"/>
      <c r="B44" s="4"/>
      <c r="C44" s="4"/>
      <c r="D44" s="4"/>
      <c r="E44" s="567"/>
      <c r="F44" s="567"/>
      <c r="G44" s="567"/>
      <c r="H44" s="567"/>
      <c r="I44" s="567"/>
      <c r="J44" s="129"/>
      <c r="K44" s="5"/>
      <c r="L44" s="5"/>
      <c r="M44" s="5"/>
      <c r="N44" s="5"/>
      <c r="O44" s="5"/>
      <c r="V44" s="98"/>
      <c r="W44" s="355"/>
      <c r="X44" s="355"/>
      <c r="Y44" s="356"/>
      <c r="Z44" s="10"/>
      <c r="AA44" s="10"/>
      <c r="AB44" s="11"/>
      <c r="AC44" s="11"/>
      <c r="AD44" s="11"/>
      <c r="AE44" s="11"/>
      <c r="AF44" s="11"/>
      <c r="AG44" s="356"/>
      <c r="AH44" s="366"/>
      <c r="AI44" s="366"/>
      <c r="AJ44" s="359"/>
      <c r="AK44" s="356"/>
      <c r="AL44" s="359"/>
      <c r="AM44" s="359"/>
      <c r="AN44" s="359"/>
      <c r="AO44" s="359"/>
      <c r="AP44" s="359"/>
      <c r="AQ44" s="359"/>
      <c r="AR44" s="359"/>
      <c r="AS44" s="359"/>
      <c r="AT44" s="359"/>
    </row>
    <row r="45" spans="1:55" ht="17.25" customHeight="1" x14ac:dyDescent="0.35">
      <c r="A45" s="568" t="str">
        <f>"Unterschrift von "&amp;Vorgesetzter</f>
        <v>Unterschrift von Vorname Nachname</v>
      </c>
      <c r="B45" s="568"/>
      <c r="C45" s="568"/>
      <c r="D45" s="568"/>
      <c r="E45" s="55"/>
      <c r="F45" s="55"/>
      <c r="G45" s="55"/>
      <c r="H45" s="55"/>
      <c r="I45" s="9"/>
      <c r="J45" s="5"/>
      <c r="K45" s="5"/>
      <c r="L45" s="12"/>
      <c r="M45" s="568" t="str">
        <f>"Unterschrift von "&amp;Name</f>
        <v>Unterschrift von Vorname Nachname</v>
      </c>
      <c r="N45" s="568"/>
      <c r="O45" s="568"/>
      <c r="P45" s="568"/>
      <c r="Q45" s="24"/>
      <c r="R45" s="24"/>
      <c r="S45" s="24"/>
      <c r="T45" s="24"/>
      <c r="U45" s="24"/>
      <c r="V45" s="98"/>
      <c r="W45" s="355"/>
      <c r="X45" s="355"/>
      <c r="Y45" s="356"/>
      <c r="Z45" s="370"/>
      <c r="AA45" s="10"/>
      <c r="AB45" s="357"/>
      <c r="AC45" s="357"/>
      <c r="AD45" s="357"/>
      <c r="AE45" s="357"/>
      <c r="AF45" s="357"/>
      <c r="AG45" s="356"/>
      <c r="AH45" s="366"/>
      <c r="AI45" s="366"/>
      <c r="AJ45" s="359"/>
      <c r="AK45" s="356"/>
      <c r="AL45" s="359"/>
      <c r="AM45" s="359"/>
      <c r="AN45" s="359"/>
      <c r="AO45" s="359"/>
      <c r="AP45" s="359"/>
      <c r="AQ45" s="359"/>
      <c r="AR45" s="359"/>
      <c r="AS45" s="359"/>
      <c r="AT45" s="359"/>
    </row>
    <row r="46" spans="1:55" x14ac:dyDescent="0.25">
      <c r="A46" s="4"/>
      <c r="B46" s="4"/>
      <c r="C46" s="4"/>
      <c r="D46" s="4"/>
      <c r="E46" s="4"/>
      <c r="F46" s="5"/>
      <c r="G46" s="5"/>
      <c r="H46" s="5"/>
      <c r="I46" s="5"/>
      <c r="J46" s="5"/>
      <c r="K46" s="5"/>
      <c r="L46" s="5"/>
      <c r="M46" s="5"/>
      <c r="N46" s="5"/>
      <c r="O46" s="5"/>
      <c r="V46" s="98"/>
      <c r="W46" s="355"/>
      <c r="X46" s="355"/>
      <c r="Y46" s="356"/>
      <c r="Z46" s="10"/>
      <c r="AA46" s="10"/>
      <c r="AB46" s="11"/>
      <c r="AC46" s="11"/>
      <c r="AD46" s="11"/>
      <c r="AE46" s="11"/>
      <c r="AF46" s="11"/>
      <c r="AG46" s="356"/>
      <c r="AH46" s="366"/>
      <c r="AI46" s="366"/>
      <c r="AJ46" s="359"/>
      <c r="AK46" s="356"/>
      <c r="AL46" s="359"/>
      <c r="AM46" s="359"/>
      <c r="AN46" s="359"/>
      <c r="AO46" s="359"/>
      <c r="AP46" s="359"/>
      <c r="AQ46" s="359"/>
      <c r="AR46" s="359"/>
      <c r="AS46" s="359"/>
      <c r="AT46" s="359"/>
    </row>
    <row r="47" spans="1:55" x14ac:dyDescent="0.25">
      <c r="A47" s="4"/>
      <c r="B47" s="4"/>
      <c r="C47" s="4"/>
      <c r="D47" s="4"/>
      <c r="E47" s="4"/>
      <c r="F47" s="5"/>
      <c r="G47" s="5"/>
      <c r="H47" s="5"/>
      <c r="I47" s="5"/>
      <c r="J47" s="5"/>
      <c r="K47" s="5"/>
      <c r="L47" s="5"/>
      <c r="M47" s="5"/>
      <c r="N47" s="5"/>
      <c r="O47" s="5"/>
      <c r="V47" s="98"/>
      <c r="W47" s="355"/>
      <c r="X47" s="355"/>
      <c r="Y47" s="356"/>
      <c r="Z47" s="10"/>
      <c r="AA47" s="10"/>
      <c r="AB47" s="11"/>
      <c r="AC47" s="11"/>
      <c r="AD47" s="11"/>
      <c r="AE47" s="11"/>
      <c r="AF47" s="11"/>
      <c r="AG47" s="356"/>
      <c r="AH47" s="366"/>
      <c r="AI47" s="366"/>
      <c r="AJ47" s="359"/>
      <c r="AK47" s="356"/>
      <c r="AL47" s="359"/>
      <c r="AM47" s="359"/>
      <c r="AN47" s="359"/>
      <c r="AO47" s="359"/>
      <c r="AP47" s="359"/>
      <c r="AQ47" s="359"/>
      <c r="AR47" s="359"/>
      <c r="AS47" s="359"/>
      <c r="AT47" s="359"/>
    </row>
    <row r="48" spans="1:55" x14ac:dyDescent="0.25">
      <c r="A48" s="4"/>
      <c r="B48" s="4"/>
      <c r="C48" s="4"/>
      <c r="D48" s="4"/>
      <c r="E48" s="4"/>
      <c r="F48" s="5"/>
      <c r="G48" s="5"/>
      <c r="H48" s="5"/>
      <c r="I48" s="5"/>
      <c r="J48" s="5"/>
      <c r="K48" s="5"/>
      <c r="L48" s="5"/>
      <c r="M48" s="5"/>
      <c r="N48" s="5"/>
      <c r="O48" s="5"/>
      <c r="V48" s="98"/>
      <c r="W48" s="355"/>
      <c r="X48" s="355"/>
      <c r="Y48" s="356"/>
      <c r="Z48" s="10"/>
      <c r="AA48" s="10"/>
      <c r="AB48" s="11"/>
      <c r="AC48" s="11"/>
      <c r="AD48" s="11"/>
      <c r="AE48" s="11"/>
      <c r="AF48" s="11"/>
      <c r="AG48" s="356"/>
      <c r="AH48" s="366"/>
      <c r="AI48" s="366"/>
      <c r="AJ48" s="359"/>
      <c r="AK48" s="356"/>
      <c r="AL48" s="359"/>
      <c r="AM48" s="359"/>
      <c r="AN48" s="359"/>
      <c r="AO48" s="359"/>
      <c r="AP48" s="359"/>
      <c r="AQ48" s="359"/>
      <c r="AR48" s="359"/>
      <c r="AS48" s="359"/>
      <c r="AT48" s="359"/>
    </row>
    <row r="49" spans="1:46" x14ac:dyDescent="0.25">
      <c r="A49" s="6"/>
      <c r="B49" s="6"/>
      <c r="C49" s="6"/>
      <c r="D49" s="6"/>
      <c r="E49" s="6"/>
      <c r="F49" s="7"/>
      <c r="G49" s="7"/>
      <c r="H49" s="7"/>
      <c r="I49" s="7"/>
      <c r="J49" s="7"/>
      <c r="K49" s="7"/>
      <c r="L49" s="7"/>
      <c r="M49" s="7"/>
      <c r="N49" s="7"/>
      <c r="O49" s="7"/>
      <c r="V49" s="99"/>
      <c r="W49" s="11"/>
      <c r="X49" s="11"/>
      <c r="Y49" s="10"/>
      <c r="Z49" s="10"/>
      <c r="AA49" s="10"/>
      <c r="AB49" s="11"/>
      <c r="AC49" s="11"/>
      <c r="AD49" s="11"/>
      <c r="AE49" s="11"/>
      <c r="AF49" s="11"/>
      <c r="AG49" s="10"/>
      <c r="AH49" s="366"/>
      <c r="AI49" s="366"/>
      <c r="AJ49" s="359"/>
      <c r="AK49" s="10"/>
      <c r="AL49" s="359"/>
      <c r="AM49" s="359"/>
      <c r="AN49" s="359"/>
      <c r="AO49" s="359"/>
      <c r="AP49" s="359"/>
      <c r="AQ49" s="359"/>
      <c r="AR49" s="359"/>
      <c r="AS49" s="359"/>
      <c r="AT49" s="359"/>
    </row>
    <row r="50" spans="1:46" x14ac:dyDescent="0.25">
      <c r="A50" s="6"/>
      <c r="B50" s="6"/>
      <c r="C50" s="6"/>
      <c r="D50" s="6"/>
      <c r="E50" s="6"/>
      <c r="F50" s="7"/>
      <c r="G50" s="7"/>
      <c r="H50" s="7"/>
      <c r="I50" s="7"/>
      <c r="J50" s="7"/>
      <c r="K50" s="7"/>
      <c r="L50" s="7"/>
      <c r="M50" s="7"/>
      <c r="N50" s="7"/>
      <c r="O50" s="7"/>
      <c r="V50" s="99"/>
      <c r="W50" s="11"/>
      <c r="X50" s="11"/>
      <c r="Y50" s="10"/>
      <c r="Z50" s="10"/>
      <c r="AA50" s="10"/>
      <c r="AB50" s="11"/>
      <c r="AC50" s="11"/>
      <c r="AD50" s="11"/>
      <c r="AE50" s="11"/>
      <c r="AF50" s="11"/>
      <c r="AG50" s="10"/>
      <c r="AH50" s="366"/>
      <c r="AI50" s="366"/>
      <c r="AJ50" s="359"/>
      <c r="AK50" s="10"/>
      <c r="AL50" s="359"/>
      <c r="AM50" s="359"/>
      <c r="AN50" s="359"/>
      <c r="AO50" s="359"/>
      <c r="AP50" s="359"/>
      <c r="AQ50" s="359"/>
      <c r="AR50" s="359"/>
      <c r="AS50" s="359"/>
      <c r="AT50" s="359"/>
    </row>
    <row r="51" spans="1:46" x14ac:dyDescent="0.25">
      <c r="A51" s="6"/>
      <c r="B51" s="6"/>
      <c r="C51" s="6"/>
      <c r="D51" s="6"/>
      <c r="E51" s="6"/>
      <c r="F51" s="7"/>
      <c r="G51" s="7"/>
      <c r="H51" s="7"/>
      <c r="I51" s="7"/>
      <c r="J51" s="7"/>
      <c r="K51" s="7"/>
      <c r="L51" s="7"/>
      <c r="M51" s="7"/>
      <c r="N51" s="7"/>
      <c r="O51" s="7"/>
      <c r="V51" s="99"/>
      <c r="W51" s="11"/>
      <c r="X51" s="11"/>
      <c r="Y51" s="10"/>
      <c r="Z51" s="10"/>
      <c r="AA51" s="10"/>
      <c r="AB51" s="11"/>
      <c r="AC51" s="11"/>
      <c r="AD51" s="11"/>
      <c r="AE51" s="11"/>
      <c r="AF51" s="11"/>
      <c r="AG51" s="10"/>
      <c r="AH51" s="366"/>
      <c r="AI51" s="366"/>
      <c r="AJ51" s="359"/>
      <c r="AK51" s="10"/>
      <c r="AL51" s="359"/>
      <c r="AM51" s="359"/>
      <c r="AN51" s="359"/>
      <c r="AO51" s="359"/>
      <c r="AP51" s="359"/>
      <c r="AQ51" s="359"/>
      <c r="AR51" s="359"/>
      <c r="AS51" s="359"/>
      <c r="AT51" s="359"/>
    </row>
    <row r="52" spans="1:46" x14ac:dyDescent="0.25">
      <c r="A52" s="6"/>
      <c r="B52" s="6"/>
      <c r="C52" s="6"/>
      <c r="D52" s="6"/>
      <c r="E52" s="6"/>
      <c r="F52" s="7"/>
      <c r="G52" s="7"/>
      <c r="H52" s="7"/>
      <c r="I52" s="7"/>
      <c r="J52" s="7"/>
      <c r="K52" s="7"/>
      <c r="L52" s="7"/>
      <c r="M52" s="7"/>
      <c r="N52" s="7"/>
      <c r="O52" s="7"/>
      <c r="V52" s="99"/>
      <c r="W52" s="11"/>
      <c r="X52" s="11"/>
      <c r="Y52" s="10"/>
      <c r="Z52" s="10"/>
      <c r="AA52" s="10"/>
      <c r="AB52" s="11"/>
      <c r="AC52" s="11"/>
      <c r="AD52" s="11"/>
      <c r="AE52" s="11"/>
      <c r="AF52" s="11"/>
      <c r="AG52" s="10"/>
      <c r="AH52" s="366"/>
      <c r="AI52" s="366"/>
      <c r="AJ52" s="359"/>
      <c r="AK52" s="10"/>
      <c r="AL52" s="359"/>
      <c r="AM52" s="359"/>
      <c r="AN52" s="359"/>
      <c r="AO52" s="359"/>
      <c r="AP52" s="359"/>
      <c r="AQ52" s="359"/>
      <c r="AR52" s="359"/>
      <c r="AS52" s="359"/>
      <c r="AT52" s="359"/>
    </row>
    <row r="53" spans="1:46" x14ac:dyDescent="0.25">
      <c r="A53" s="6"/>
      <c r="B53" s="6"/>
      <c r="C53" s="6"/>
      <c r="D53" s="6"/>
      <c r="E53" s="6"/>
      <c r="F53" s="7"/>
      <c r="G53" s="7"/>
      <c r="H53" s="7"/>
      <c r="I53" s="7"/>
      <c r="J53" s="7"/>
      <c r="K53" s="7"/>
      <c r="L53" s="7"/>
      <c r="M53" s="7"/>
      <c r="N53" s="7"/>
      <c r="O53" s="7"/>
      <c r="V53" s="99"/>
      <c r="W53" s="11"/>
      <c r="X53" s="11"/>
      <c r="Y53" s="10"/>
      <c r="Z53" s="10"/>
      <c r="AA53" s="10"/>
      <c r="AB53" s="11"/>
      <c r="AC53" s="11"/>
      <c r="AD53" s="11"/>
      <c r="AE53" s="11"/>
      <c r="AF53" s="11"/>
      <c r="AG53" s="10"/>
      <c r="AH53" s="366"/>
      <c r="AI53" s="366"/>
      <c r="AJ53" s="359"/>
      <c r="AK53" s="10"/>
      <c r="AL53" s="359"/>
      <c r="AM53" s="359"/>
      <c r="AN53" s="359"/>
      <c r="AO53" s="359"/>
      <c r="AP53" s="359"/>
      <c r="AQ53" s="359"/>
      <c r="AR53" s="359"/>
      <c r="AS53" s="359"/>
      <c r="AT53" s="359"/>
    </row>
    <row r="54" spans="1:46" x14ac:dyDescent="0.25">
      <c r="A54" s="6"/>
      <c r="B54" s="6"/>
      <c r="C54" s="6"/>
      <c r="D54" s="6"/>
      <c r="E54" s="6"/>
      <c r="F54" s="7"/>
      <c r="G54" s="7"/>
      <c r="H54" s="7"/>
      <c r="I54" s="7"/>
      <c r="J54" s="7"/>
      <c r="K54" s="7"/>
      <c r="L54" s="7"/>
      <c r="M54" s="7"/>
      <c r="N54" s="7"/>
      <c r="O54" s="7"/>
      <c r="V54" s="99"/>
      <c r="W54" s="11"/>
      <c r="X54" s="11"/>
      <c r="Y54" s="10"/>
      <c r="Z54" s="10"/>
      <c r="AA54" s="10"/>
      <c r="AB54" s="11"/>
      <c r="AC54" s="11"/>
      <c r="AD54" s="11"/>
      <c r="AE54" s="11"/>
      <c r="AF54" s="11"/>
      <c r="AG54" s="10"/>
      <c r="AH54" s="366"/>
      <c r="AI54" s="366"/>
      <c r="AJ54" s="359"/>
      <c r="AK54" s="10"/>
      <c r="AL54" s="359"/>
      <c r="AM54" s="359"/>
      <c r="AN54" s="359"/>
      <c r="AO54" s="359"/>
      <c r="AP54" s="359"/>
      <c r="AQ54" s="359"/>
      <c r="AR54" s="359"/>
      <c r="AS54" s="359"/>
      <c r="AT54" s="359"/>
    </row>
    <row r="55" spans="1:46" x14ac:dyDescent="0.25">
      <c r="A55" s="6"/>
      <c r="B55" s="6"/>
      <c r="C55" s="6"/>
      <c r="D55" s="6"/>
      <c r="E55" s="6"/>
      <c r="F55" s="7"/>
      <c r="G55" s="7"/>
      <c r="H55" s="7"/>
      <c r="I55" s="7"/>
      <c r="J55" s="7"/>
      <c r="K55" s="7"/>
      <c r="L55" s="7"/>
      <c r="M55" s="7"/>
      <c r="N55" s="7"/>
      <c r="O55" s="7"/>
      <c r="V55" s="99"/>
      <c r="W55" s="11"/>
      <c r="X55" s="11"/>
      <c r="Y55" s="10"/>
      <c r="Z55" s="10"/>
      <c r="AA55" s="10"/>
      <c r="AB55" s="11"/>
      <c r="AC55" s="11"/>
      <c r="AD55" s="11"/>
      <c r="AE55" s="11"/>
      <c r="AF55" s="11"/>
      <c r="AG55" s="10"/>
      <c r="AH55" s="366"/>
      <c r="AI55" s="366"/>
      <c r="AJ55" s="359"/>
      <c r="AK55" s="10"/>
      <c r="AL55" s="359"/>
      <c r="AM55" s="359"/>
      <c r="AN55" s="359"/>
      <c r="AO55" s="359"/>
      <c r="AP55" s="359"/>
      <c r="AQ55" s="359"/>
      <c r="AR55" s="359"/>
      <c r="AS55" s="359"/>
      <c r="AT55" s="359"/>
    </row>
    <row r="56" spans="1:46" x14ac:dyDescent="0.25">
      <c r="A56" s="6"/>
      <c r="B56" s="6"/>
      <c r="C56" s="6"/>
      <c r="D56" s="6"/>
      <c r="E56" s="6"/>
      <c r="F56" s="7"/>
      <c r="G56" s="7"/>
      <c r="H56" s="7"/>
      <c r="I56" s="7"/>
      <c r="J56" s="7"/>
      <c r="K56" s="7"/>
      <c r="L56" s="7"/>
      <c r="M56" s="7"/>
      <c r="N56" s="7"/>
      <c r="O56" s="7"/>
      <c r="V56" s="99"/>
      <c r="W56" s="11"/>
      <c r="X56" s="11"/>
      <c r="Y56" s="10"/>
      <c r="Z56" s="10"/>
      <c r="AA56" s="10"/>
      <c r="AB56" s="11"/>
      <c r="AC56" s="11"/>
      <c r="AD56" s="11"/>
      <c r="AE56" s="11"/>
      <c r="AF56" s="11"/>
      <c r="AG56" s="10"/>
      <c r="AH56" s="366"/>
      <c r="AI56" s="366"/>
      <c r="AJ56" s="359"/>
      <c r="AK56" s="10"/>
      <c r="AL56" s="359"/>
      <c r="AM56" s="359"/>
      <c r="AN56" s="359"/>
      <c r="AO56" s="359"/>
      <c r="AP56" s="359"/>
      <c r="AQ56" s="359"/>
      <c r="AR56" s="359"/>
      <c r="AS56" s="359"/>
      <c r="AT56" s="359"/>
    </row>
    <row r="57" spans="1:46" x14ac:dyDescent="0.25">
      <c r="A57" s="6"/>
      <c r="B57" s="6"/>
      <c r="C57" s="6"/>
      <c r="D57" s="6"/>
      <c r="E57" s="6"/>
      <c r="F57" s="7"/>
      <c r="G57" s="7"/>
      <c r="H57" s="7"/>
      <c r="I57" s="7"/>
      <c r="J57" s="7"/>
      <c r="K57" s="7"/>
      <c r="L57" s="7"/>
      <c r="M57" s="7"/>
      <c r="N57" s="7"/>
      <c r="O57" s="7"/>
      <c r="V57" s="99"/>
      <c r="W57" s="11"/>
      <c r="X57" s="11"/>
      <c r="Y57" s="10"/>
      <c r="Z57" s="10"/>
      <c r="AA57" s="10"/>
      <c r="AB57" s="11"/>
      <c r="AC57" s="11"/>
      <c r="AD57" s="11"/>
      <c r="AE57" s="11"/>
      <c r="AF57" s="11"/>
      <c r="AG57" s="10"/>
      <c r="AH57" s="366"/>
      <c r="AI57" s="366"/>
      <c r="AJ57" s="359"/>
      <c r="AK57" s="10"/>
      <c r="AL57" s="359"/>
      <c r="AM57" s="359"/>
      <c r="AN57" s="359"/>
      <c r="AO57" s="359"/>
      <c r="AP57" s="359"/>
      <c r="AQ57" s="359"/>
      <c r="AR57" s="359"/>
      <c r="AS57" s="359"/>
      <c r="AT57" s="359"/>
    </row>
    <row r="58" spans="1:46" x14ac:dyDescent="0.25">
      <c r="A58" s="6"/>
      <c r="B58" s="6"/>
      <c r="C58" s="6"/>
      <c r="D58" s="6"/>
      <c r="E58" s="6"/>
      <c r="F58" s="7"/>
      <c r="G58" s="7"/>
      <c r="H58" s="7"/>
      <c r="I58" s="7"/>
      <c r="J58" s="7"/>
      <c r="K58" s="7"/>
      <c r="L58" s="7"/>
      <c r="M58" s="7"/>
      <c r="N58" s="7"/>
      <c r="O58" s="7"/>
      <c r="V58" s="99"/>
      <c r="W58" s="11"/>
      <c r="X58" s="11"/>
      <c r="Y58" s="10"/>
      <c r="Z58" s="10"/>
      <c r="AA58" s="10"/>
      <c r="AB58" s="11"/>
      <c r="AC58" s="11"/>
      <c r="AD58" s="11"/>
      <c r="AE58" s="11"/>
      <c r="AF58" s="11"/>
      <c r="AG58" s="10"/>
      <c r="AH58" s="366"/>
      <c r="AI58" s="366"/>
      <c r="AJ58" s="359"/>
      <c r="AK58" s="10"/>
      <c r="AL58" s="359"/>
      <c r="AM58" s="359"/>
      <c r="AN58" s="359"/>
      <c r="AO58" s="359"/>
      <c r="AP58" s="359"/>
      <c r="AQ58" s="359"/>
      <c r="AR58" s="359"/>
      <c r="AS58" s="359"/>
      <c r="AT58" s="359"/>
    </row>
    <row r="59" spans="1:46" x14ac:dyDescent="0.25">
      <c r="A59" s="6"/>
      <c r="B59" s="6"/>
      <c r="C59" s="6"/>
      <c r="D59" s="6"/>
      <c r="E59" s="6"/>
      <c r="F59" s="7"/>
      <c r="G59" s="7"/>
      <c r="H59" s="7"/>
      <c r="I59" s="7"/>
      <c r="J59" s="7"/>
      <c r="K59" s="7"/>
      <c r="L59" s="7"/>
      <c r="M59" s="7"/>
      <c r="N59" s="7"/>
      <c r="O59" s="7"/>
      <c r="V59" s="99"/>
      <c r="W59" s="11"/>
      <c r="X59" s="11"/>
      <c r="Y59" s="10"/>
      <c r="Z59" s="10"/>
      <c r="AA59" s="10"/>
      <c r="AB59" s="11"/>
      <c r="AC59" s="11"/>
      <c r="AD59" s="11"/>
      <c r="AE59" s="11"/>
      <c r="AF59" s="11"/>
      <c r="AG59" s="10"/>
      <c r="AH59" s="366"/>
      <c r="AI59" s="366"/>
      <c r="AJ59" s="359"/>
      <c r="AK59" s="10"/>
      <c r="AL59" s="359"/>
      <c r="AM59" s="359"/>
      <c r="AN59" s="359"/>
      <c r="AO59" s="359"/>
      <c r="AP59" s="359"/>
      <c r="AQ59" s="359"/>
      <c r="AR59" s="359"/>
      <c r="AS59" s="359"/>
      <c r="AT59" s="359"/>
    </row>
    <row r="60" spans="1:46" x14ac:dyDescent="0.25">
      <c r="A60" s="6"/>
      <c r="B60" s="6"/>
      <c r="C60" s="6"/>
      <c r="D60" s="6"/>
      <c r="E60" s="6"/>
      <c r="F60" s="7"/>
      <c r="G60" s="7"/>
      <c r="H60" s="7"/>
      <c r="I60" s="7"/>
      <c r="J60" s="7"/>
      <c r="K60" s="7"/>
      <c r="L60" s="7"/>
      <c r="M60" s="7"/>
      <c r="N60" s="7"/>
      <c r="O60" s="7"/>
      <c r="V60" s="99"/>
      <c r="W60" s="11"/>
      <c r="X60" s="11"/>
      <c r="Y60" s="10"/>
      <c r="Z60" s="10"/>
      <c r="AA60" s="10"/>
      <c r="AB60" s="11"/>
      <c r="AC60" s="11"/>
      <c r="AD60" s="11"/>
      <c r="AE60" s="11"/>
      <c r="AF60" s="11"/>
      <c r="AG60" s="10"/>
      <c r="AH60" s="366"/>
      <c r="AI60" s="366"/>
      <c r="AJ60" s="359"/>
      <c r="AK60" s="10"/>
      <c r="AL60" s="359"/>
      <c r="AM60" s="359"/>
      <c r="AN60" s="359"/>
      <c r="AO60" s="359"/>
      <c r="AP60" s="359"/>
      <c r="AQ60" s="359"/>
      <c r="AR60" s="359"/>
      <c r="AS60" s="359"/>
      <c r="AT60" s="359"/>
    </row>
    <row r="61" spans="1:46" x14ac:dyDescent="0.25">
      <c r="A61" s="6"/>
      <c r="B61" s="6"/>
      <c r="C61" s="6"/>
      <c r="D61" s="6"/>
      <c r="E61" s="6"/>
      <c r="F61" s="7"/>
      <c r="G61" s="7"/>
      <c r="H61" s="7"/>
      <c r="I61" s="7"/>
      <c r="J61" s="7"/>
      <c r="K61" s="7"/>
      <c r="L61" s="7"/>
      <c r="M61" s="7"/>
      <c r="N61" s="7"/>
      <c r="O61" s="7"/>
      <c r="V61" s="99"/>
      <c r="W61" s="11"/>
      <c r="X61" s="11"/>
      <c r="Y61" s="10"/>
      <c r="Z61" s="10"/>
      <c r="AA61" s="10"/>
      <c r="AB61" s="11"/>
      <c r="AC61" s="11"/>
      <c r="AD61" s="11"/>
      <c r="AE61" s="11"/>
      <c r="AF61" s="11"/>
      <c r="AG61" s="10"/>
      <c r="AH61" s="366"/>
      <c r="AI61" s="366"/>
      <c r="AJ61" s="359"/>
      <c r="AK61" s="10"/>
      <c r="AL61" s="359"/>
      <c r="AM61" s="359"/>
      <c r="AN61" s="359"/>
      <c r="AO61" s="359"/>
      <c r="AP61" s="359"/>
      <c r="AQ61" s="359"/>
      <c r="AR61" s="359"/>
      <c r="AS61" s="359"/>
      <c r="AT61" s="359"/>
    </row>
    <row r="62" spans="1:46" x14ac:dyDescent="0.25">
      <c r="A62" s="6"/>
      <c r="B62" s="6"/>
      <c r="C62" s="6"/>
      <c r="D62" s="6"/>
      <c r="E62" s="6"/>
      <c r="F62" s="7"/>
      <c r="G62" s="7"/>
      <c r="H62" s="7"/>
      <c r="I62" s="7"/>
      <c r="J62" s="7"/>
      <c r="K62" s="7"/>
      <c r="L62" s="7"/>
      <c r="M62" s="7"/>
      <c r="N62" s="7"/>
      <c r="O62" s="7"/>
      <c r="V62" s="99"/>
      <c r="W62" s="11"/>
      <c r="X62" s="11"/>
      <c r="Y62" s="10"/>
      <c r="Z62" s="10"/>
      <c r="AA62" s="10"/>
      <c r="AB62" s="11"/>
      <c r="AC62" s="11"/>
      <c r="AD62" s="11"/>
      <c r="AE62" s="11"/>
      <c r="AF62" s="11"/>
      <c r="AG62" s="10"/>
      <c r="AH62" s="366"/>
      <c r="AI62" s="366"/>
      <c r="AJ62" s="359"/>
      <c r="AK62" s="10"/>
      <c r="AL62" s="359"/>
      <c r="AM62" s="359"/>
      <c r="AN62" s="359"/>
      <c r="AO62" s="359"/>
      <c r="AP62" s="359"/>
      <c r="AQ62" s="359"/>
      <c r="AR62" s="359"/>
      <c r="AS62" s="359"/>
      <c r="AT62" s="359"/>
    </row>
    <row r="63" spans="1:46" x14ac:dyDescent="0.25">
      <c r="A63" s="6"/>
      <c r="B63" s="6"/>
      <c r="C63" s="6"/>
      <c r="D63" s="6"/>
      <c r="E63" s="6"/>
      <c r="F63" s="7"/>
      <c r="G63" s="7"/>
      <c r="H63" s="7"/>
      <c r="I63" s="7"/>
      <c r="J63" s="7"/>
      <c r="K63" s="7"/>
      <c r="L63" s="7"/>
      <c r="M63" s="7"/>
      <c r="N63" s="7"/>
      <c r="O63" s="7"/>
      <c r="V63" s="99"/>
      <c r="W63" s="11"/>
      <c r="X63" s="11"/>
      <c r="Y63" s="10"/>
      <c r="Z63" s="10"/>
      <c r="AA63" s="10"/>
      <c r="AB63" s="11"/>
      <c r="AC63" s="11"/>
      <c r="AD63" s="11"/>
      <c r="AE63" s="11"/>
      <c r="AF63" s="11"/>
      <c r="AG63" s="10"/>
      <c r="AH63" s="366"/>
      <c r="AI63" s="366"/>
      <c r="AJ63" s="359"/>
      <c r="AK63" s="10"/>
      <c r="AL63" s="359"/>
      <c r="AM63" s="359"/>
      <c r="AN63" s="359"/>
      <c r="AO63" s="359"/>
      <c r="AP63" s="359"/>
      <c r="AQ63" s="359"/>
      <c r="AR63" s="359"/>
      <c r="AS63" s="359"/>
      <c r="AT63" s="359"/>
    </row>
    <row r="64" spans="1:46" x14ac:dyDescent="0.25">
      <c r="A64" s="6"/>
      <c r="B64" s="6"/>
      <c r="C64" s="6"/>
      <c r="D64" s="6"/>
      <c r="E64" s="6"/>
      <c r="F64" s="7"/>
      <c r="G64" s="7"/>
      <c r="H64" s="7"/>
      <c r="I64" s="7"/>
      <c r="J64" s="7"/>
      <c r="K64" s="7"/>
      <c r="L64" s="7"/>
      <c r="M64" s="7"/>
      <c r="N64" s="7"/>
      <c r="O64" s="7"/>
      <c r="V64" s="99"/>
      <c r="W64" s="11"/>
      <c r="X64" s="11"/>
      <c r="Y64" s="10"/>
      <c r="Z64" s="10"/>
      <c r="AA64" s="10"/>
      <c r="AB64" s="11"/>
      <c r="AC64" s="11"/>
      <c r="AD64" s="11"/>
      <c r="AE64" s="11"/>
      <c r="AF64" s="11"/>
      <c r="AG64" s="10"/>
      <c r="AH64" s="366"/>
      <c r="AI64" s="366"/>
      <c r="AJ64" s="359"/>
      <c r="AK64" s="10"/>
      <c r="AL64" s="359"/>
      <c r="AM64" s="359"/>
      <c r="AN64" s="359"/>
      <c r="AO64" s="359"/>
      <c r="AP64" s="359"/>
      <c r="AQ64" s="359"/>
      <c r="AR64" s="359"/>
      <c r="AS64" s="359"/>
      <c r="AT64" s="359"/>
    </row>
    <row r="65" spans="1:46" x14ac:dyDescent="0.25">
      <c r="A65" s="6"/>
      <c r="B65" s="6"/>
      <c r="C65" s="6"/>
      <c r="D65" s="6"/>
      <c r="E65" s="6"/>
      <c r="F65" s="7"/>
      <c r="G65" s="7"/>
      <c r="H65" s="7"/>
      <c r="I65" s="7"/>
      <c r="J65" s="7"/>
      <c r="K65" s="7"/>
      <c r="L65" s="7"/>
      <c r="M65" s="7"/>
      <c r="N65" s="7"/>
      <c r="O65" s="7"/>
      <c r="V65" s="99"/>
      <c r="W65" s="11"/>
      <c r="X65" s="11"/>
      <c r="Y65" s="10"/>
      <c r="Z65" s="10"/>
      <c r="AA65" s="10"/>
      <c r="AB65" s="11"/>
      <c r="AC65" s="11"/>
      <c r="AD65" s="11"/>
      <c r="AE65" s="11"/>
      <c r="AF65" s="11"/>
      <c r="AG65" s="10"/>
      <c r="AH65" s="366"/>
      <c r="AI65" s="366"/>
      <c r="AJ65" s="359"/>
      <c r="AK65" s="10"/>
      <c r="AL65" s="359"/>
      <c r="AM65" s="359"/>
      <c r="AN65" s="359"/>
      <c r="AO65" s="359"/>
      <c r="AP65" s="359"/>
      <c r="AQ65" s="359"/>
      <c r="AR65" s="359"/>
      <c r="AS65" s="359"/>
      <c r="AT65" s="359"/>
    </row>
    <row r="66" spans="1:46" x14ac:dyDescent="0.25">
      <c r="A66" s="6"/>
      <c r="B66" s="6"/>
      <c r="C66" s="6"/>
      <c r="D66" s="6"/>
      <c r="E66" s="6"/>
      <c r="F66" s="7"/>
      <c r="G66" s="7"/>
      <c r="H66" s="7"/>
      <c r="I66" s="7"/>
      <c r="J66" s="7"/>
      <c r="K66" s="7"/>
      <c r="L66" s="7"/>
      <c r="M66" s="7"/>
      <c r="N66" s="7"/>
      <c r="O66" s="7"/>
      <c r="V66" s="99"/>
      <c r="W66" s="11"/>
      <c r="X66" s="11"/>
      <c r="Y66" s="10"/>
      <c r="Z66" s="10"/>
      <c r="AA66" s="10"/>
      <c r="AB66" s="11"/>
      <c r="AC66" s="11"/>
      <c r="AD66" s="11"/>
      <c r="AE66" s="11"/>
      <c r="AF66" s="11"/>
      <c r="AG66" s="10"/>
      <c r="AH66" s="366"/>
      <c r="AI66" s="366"/>
      <c r="AJ66" s="359"/>
      <c r="AK66" s="10"/>
      <c r="AL66" s="359"/>
      <c r="AM66" s="359"/>
      <c r="AN66" s="359"/>
      <c r="AO66" s="359"/>
      <c r="AP66" s="359"/>
      <c r="AQ66" s="359"/>
      <c r="AR66" s="359"/>
      <c r="AS66" s="359"/>
      <c r="AT66" s="359"/>
    </row>
    <row r="67" spans="1:46" x14ac:dyDescent="0.25">
      <c r="A67" s="6"/>
      <c r="B67" s="6"/>
      <c r="C67" s="6"/>
      <c r="D67" s="6"/>
      <c r="E67" s="6"/>
      <c r="F67" s="7"/>
      <c r="G67" s="7"/>
      <c r="H67" s="7"/>
      <c r="I67" s="7"/>
      <c r="J67" s="7"/>
      <c r="K67" s="7"/>
      <c r="L67" s="7"/>
      <c r="M67" s="7"/>
      <c r="N67" s="7"/>
      <c r="O67" s="7"/>
      <c r="V67" s="99"/>
      <c r="W67" s="11"/>
      <c r="X67" s="11"/>
      <c r="Y67" s="10"/>
      <c r="Z67" s="10"/>
      <c r="AA67" s="10"/>
      <c r="AB67" s="11"/>
      <c r="AC67" s="11"/>
      <c r="AD67" s="11"/>
      <c r="AE67" s="11"/>
      <c r="AF67" s="11"/>
      <c r="AG67" s="10"/>
      <c r="AH67" s="366"/>
      <c r="AI67" s="366"/>
      <c r="AJ67" s="359"/>
      <c r="AK67" s="10"/>
      <c r="AL67" s="359"/>
      <c r="AM67" s="359"/>
      <c r="AN67" s="359"/>
      <c r="AO67" s="359"/>
      <c r="AP67" s="359"/>
      <c r="AQ67" s="359"/>
      <c r="AR67" s="359"/>
      <c r="AS67" s="359"/>
      <c r="AT67" s="359"/>
    </row>
    <row r="68" spans="1:46" x14ac:dyDescent="0.25">
      <c r="A68" s="6"/>
      <c r="B68" s="6"/>
      <c r="C68" s="6"/>
      <c r="D68" s="6"/>
      <c r="E68" s="6"/>
      <c r="F68" s="7"/>
      <c r="G68" s="7"/>
      <c r="H68" s="7"/>
      <c r="I68" s="7"/>
      <c r="J68" s="7"/>
      <c r="K68" s="7"/>
      <c r="L68" s="7"/>
      <c r="M68" s="7"/>
      <c r="N68" s="7"/>
      <c r="O68" s="7"/>
      <c r="V68" s="99"/>
      <c r="W68" s="11"/>
      <c r="X68" s="11"/>
      <c r="Y68" s="10"/>
      <c r="Z68" s="10"/>
      <c r="AA68" s="10"/>
      <c r="AB68" s="11"/>
      <c r="AC68" s="11"/>
      <c r="AD68" s="11"/>
      <c r="AE68" s="11"/>
      <c r="AF68" s="11"/>
      <c r="AG68" s="10"/>
      <c r="AH68" s="366"/>
      <c r="AI68" s="366"/>
      <c r="AJ68" s="359"/>
      <c r="AK68" s="10"/>
      <c r="AL68" s="359"/>
      <c r="AM68" s="359"/>
      <c r="AN68" s="359"/>
      <c r="AO68" s="359"/>
      <c r="AP68" s="359"/>
      <c r="AQ68" s="359"/>
      <c r="AR68" s="359"/>
      <c r="AS68" s="359"/>
      <c r="AT68" s="359"/>
    </row>
    <row r="69" spans="1:46" x14ac:dyDescent="0.25">
      <c r="A69" s="6"/>
      <c r="B69" s="6"/>
      <c r="C69" s="6"/>
      <c r="D69" s="6"/>
      <c r="E69" s="6"/>
      <c r="F69" s="7"/>
      <c r="G69" s="7"/>
      <c r="H69" s="7"/>
      <c r="I69" s="7"/>
      <c r="J69" s="7"/>
      <c r="K69" s="7"/>
      <c r="L69" s="7"/>
      <c r="M69" s="7"/>
      <c r="N69" s="7"/>
      <c r="O69" s="7"/>
      <c r="V69" s="99"/>
      <c r="W69" s="11"/>
      <c r="X69" s="11"/>
      <c r="Y69" s="10"/>
      <c r="Z69" s="10"/>
      <c r="AA69" s="10"/>
      <c r="AB69" s="11"/>
      <c r="AC69" s="11"/>
      <c r="AD69" s="11"/>
      <c r="AE69" s="11"/>
      <c r="AF69" s="11"/>
      <c r="AG69" s="10"/>
      <c r="AH69" s="366"/>
      <c r="AI69" s="366"/>
      <c r="AJ69" s="359"/>
      <c r="AK69" s="10"/>
      <c r="AL69" s="359"/>
      <c r="AM69" s="359"/>
      <c r="AN69" s="359"/>
      <c r="AO69" s="359"/>
      <c r="AP69" s="359"/>
      <c r="AQ69" s="359"/>
      <c r="AR69" s="359"/>
      <c r="AS69" s="359"/>
      <c r="AT69" s="359"/>
    </row>
    <row r="70" spans="1:46" x14ac:dyDescent="0.25">
      <c r="A70" s="6"/>
      <c r="B70" s="6"/>
      <c r="C70" s="6"/>
      <c r="D70" s="6"/>
      <c r="E70" s="6"/>
      <c r="F70" s="7"/>
      <c r="G70" s="7"/>
      <c r="H70" s="7"/>
      <c r="I70" s="7"/>
      <c r="J70" s="7"/>
      <c r="K70" s="7"/>
      <c r="L70" s="7"/>
      <c r="M70" s="7"/>
      <c r="N70" s="7"/>
      <c r="O70" s="7"/>
      <c r="V70" s="99"/>
      <c r="W70" s="11"/>
      <c r="X70" s="11"/>
      <c r="Y70" s="10"/>
      <c r="Z70" s="10"/>
      <c r="AA70" s="10"/>
      <c r="AB70" s="11"/>
      <c r="AC70" s="11"/>
      <c r="AD70" s="11"/>
      <c r="AE70" s="11"/>
      <c r="AF70" s="11"/>
      <c r="AG70" s="10"/>
      <c r="AH70" s="366"/>
      <c r="AI70" s="366"/>
      <c r="AJ70" s="359"/>
      <c r="AK70" s="10"/>
      <c r="AL70" s="359"/>
      <c r="AM70" s="359"/>
      <c r="AN70" s="359"/>
      <c r="AO70" s="359"/>
      <c r="AP70" s="359"/>
      <c r="AQ70" s="359"/>
      <c r="AR70" s="359"/>
      <c r="AS70" s="359"/>
      <c r="AT70" s="359"/>
    </row>
    <row r="71" spans="1:46" x14ac:dyDescent="0.25">
      <c r="A71" s="6"/>
      <c r="B71" s="6"/>
      <c r="C71" s="6"/>
      <c r="D71" s="6"/>
      <c r="E71" s="6"/>
      <c r="F71" s="7"/>
      <c r="G71" s="7"/>
      <c r="H71" s="7"/>
      <c r="I71" s="7"/>
      <c r="J71" s="7"/>
      <c r="K71" s="7"/>
      <c r="L71" s="7"/>
      <c r="M71" s="7"/>
      <c r="N71" s="7"/>
      <c r="O71" s="7"/>
      <c r="V71" s="99"/>
      <c r="W71" s="11"/>
      <c r="X71" s="11"/>
      <c r="Y71" s="10"/>
      <c r="Z71" s="10"/>
      <c r="AA71" s="10"/>
      <c r="AB71" s="11"/>
      <c r="AC71" s="11"/>
      <c r="AD71" s="11"/>
      <c r="AE71" s="11"/>
      <c r="AF71" s="11"/>
      <c r="AG71" s="10"/>
      <c r="AH71" s="366"/>
      <c r="AI71" s="366"/>
      <c r="AJ71" s="359"/>
      <c r="AK71" s="10"/>
      <c r="AL71" s="359"/>
      <c r="AM71" s="359"/>
      <c r="AN71" s="359"/>
      <c r="AO71" s="359"/>
      <c r="AP71" s="359"/>
      <c r="AQ71" s="359"/>
      <c r="AR71" s="359"/>
      <c r="AS71" s="359"/>
      <c r="AT71" s="359"/>
    </row>
    <row r="72" spans="1:46" x14ac:dyDescent="0.25">
      <c r="V72" s="99"/>
      <c r="W72" s="11"/>
      <c r="X72" s="11"/>
      <c r="Y72" s="10"/>
      <c r="Z72" s="10"/>
      <c r="AA72" s="10"/>
      <c r="AB72" s="11"/>
      <c r="AC72" s="11"/>
      <c r="AD72" s="11"/>
      <c r="AE72" s="11"/>
      <c r="AF72" s="11"/>
      <c r="AG72" s="10"/>
      <c r="AH72" s="366"/>
      <c r="AI72" s="366"/>
      <c r="AJ72" s="359"/>
      <c r="AK72" s="10"/>
      <c r="AL72" s="359"/>
      <c r="AM72" s="359"/>
      <c r="AN72" s="359"/>
      <c r="AO72" s="359"/>
      <c r="AP72" s="359"/>
      <c r="AQ72" s="359"/>
      <c r="AR72" s="359"/>
      <c r="AS72" s="359"/>
      <c r="AT72" s="359"/>
    </row>
  </sheetData>
  <sheetProtection sheet="1" objects="1" scenarios="1" selectLockedCells="1"/>
  <mergeCells count="61">
    <mergeCell ref="E43:I43"/>
    <mergeCell ref="E44:I44"/>
    <mergeCell ref="A45:D45"/>
    <mergeCell ref="M45:P45"/>
    <mergeCell ref="L37:P37"/>
    <mergeCell ref="L38:P38"/>
    <mergeCell ref="C39:D42"/>
    <mergeCell ref="E39:I39"/>
    <mergeCell ref="K39:P41"/>
    <mergeCell ref="E40:I40"/>
    <mergeCell ref="E41:I41"/>
    <mergeCell ref="E42:I42"/>
    <mergeCell ref="K42:P42"/>
    <mergeCell ref="L36:P36"/>
    <mergeCell ref="L25:P25"/>
    <mergeCell ref="L26:P26"/>
    <mergeCell ref="L27:P27"/>
    <mergeCell ref="L28:P28"/>
    <mergeCell ref="L29:P29"/>
    <mergeCell ref="L30:P30"/>
    <mergeCell ref="L31:P31"/>
    <mergeCell ref="L32:P32"/>
    <mergeCell ref="L33:P33"/>
    <mergeCell ref="L34:P34"/>
    <mergeCell ref="L35:P35"/>
    <mergeCell ref="L24:P24"/>
    <mergeCell ref="L13:P13"/>
    <mergeCell ref="L14:P14"/>
    <mergeCell ref="L15:P15"/>
    <mergeCell ref="L16:P16"/>
    <mergeCell ref="L17:P17"/>
    <mergeCell ref="L18:P18"/>
    <mergeCell ref="L19:P19"/>
    <mergeCell ref="L20:P20"/>
    <mergeCell ref="L21:P21"/>
    <mergeCell ref="L22:P22"/>
    <mergeCell ref="L23:P23"/>
    <mergeCell ref="AB6:AF6"/>
    <mergeCell ref="L8:P8"/>
    <mergeCell ref="L9:P9"/>
    <mergeCell ref="L10:P10"/>
    <mergeCell ref="L11:P11"/>
    <mergeCell ref="L12:P12"/>
    <mergeCell ref="E5:G5"/>
    <mergeCell ref="H5:J5"/>
    <mergeCell ref="C6:C7"/>
    <mergeCell ref="D6:D7"/>
    <mergeCell ref="F6:F7"/>
    <mergeCell ref="G6:G7"/>
    <mergeCell ref="H6:H7"/>
    <mergeCell ref="I6:I7"/>
    <mergeCell ref="P1:P3"/>
    <mergeCell ref="F2:I2"/>
    <mergeCell ref="F3:I3"/>
    <mergeCell ref="A4:D4"/>
    <mergeCell ref="E4:G4"/>
    <mergeCell ref="H4:J4"/>
    <mergeCell ref="L4:P7"/>
    <mergeCell ref="A5:A7"/>
    <mergeCell ref="B5:B7"/>
    <mergeCell ref="C5:D5"/>
  </mergeCells>
  <conditionalFormatting sqref="L8:L38">
    <cfRule type="expression" dxfId="158" priority="6" stopIfTrue="1">
      <formula>NOT($R8)</formula>
    </cfRule>
  </conditionalFormatting>
  <conditionalFormatting sqref="C8:C38">
    <cfRule type="cellIs" dxfId="157" priority="7" stopIfTrue="1" operator="equal">
      <formula>""</formula>
    </cfRule>
    <cfRule type="expression" dxfId="156" priority="8" stopIfTrue="1">
      <formula>OR($T8="F",$D8="U",$D8="Z",$D8="K")</formula>
    </cfRule>
    <cfRule type="expression" dxfId="155" priority="9" stopIfTrue="1">
      <formula>$C8&lt;&gt;""</formula>
    </cfRule>
  </conditionalFormatting>
  <conditionalFormatting sqref="J8:J38">
    <cfRule type="expression" dxfId="154" priority="10" stopIfTrue="1">
      <formula>NOT($R8)</formula>
    </cfRule>
    <cfRule type="cellIs" dxfId="153" priority="11" stopIfTrue="1" operator="greaterThan">
      <formula>0</formula>
    </cfRule>
  </conditionalFormatting>
  <conditionalFormatting sqref="J43:J44">
    <cfRule type="expression" dxfId="152" priority="12" stopIfTrue="1">
      <formula>OR($J43&lt;=NormalUG,$J43&gt;=NormalOG)</formula>
    </cfRule>
    <cfRule type="cellIs" dxfId="151" priority="13" stopIfTrue="1" operator="greaterThan">
      <formula>0</formula>
    </cfRule>
  </conditionalFormatting>
  <conditionalFormatting sqref="A8:B38">
    <cfRule type="cellIs" dxfId="150" priority="14" stopIfTrue="1" operator="equal">
      <formula>""</formula>
    </cfRule>
    <cfRule type="expression" dxfId="149" priority="15" stopIfTrue="1">
      <formula>$T8="F"</formula>
    </cfRule>
  </conditionalFormatting>
  <conditionalFormatting sqref="K8:K38">
    <cfRule type="expression" dxfId="148" priority="16" stopIfTrue="1">
      <formula>NOT($R8)</formula>
    </cfRule>
    <cfRule type="cellIs" dxfId="147" priority="17" stopIfTrue="1" operator="equal">
      <formula>0</formula>
    </cfRule>
  </conditionalFormatting>
  <conditionalFormatting sqref="AT8:AT38">
    <cfRule type="cellIs" dxfId="146" priority="18" stopIfTrue="1" operator="equal">
      <formula>1</formula>
    </cfRule>
  </conditionalFormatting>
  <conditionalFormatting sqref="AP8:AS38 AG8:AK38 Y8:AA38 R8:R38">
    <cfRule type="cellIs" dxfId="145" priority="19" stopIfTrue="1" operator="equal">
      <formula>FALSE</formula>
    </cfRule>
  </conditionalFormatting>
  <conditionalFormatting sqref="V39">
    <cfRule type="cellIs" dxfId="144" priority="20" stopIfTrue="1" operator="equal">
      <formula>0</formula>
    </cfRule>
  </conditionalFormatting>
  <conditionalFormatting sqref="T8:U38">
    <cfRule type="cellIs" dxfId="143" priority="21" stopIfTrue="1" operator="equal">
      <formula>"F"</formula>
    </cfRule>
  </conditionalFormatting>
  <conditionalFormatting sqref="F8:F38">
    <cfRule type="cellIs" dxfId="142" priority="22" stopIfTrue="1" operator="equal">
      <formula>""</formula>
    </cfRule>
    <cfRule type="cellIs" dxfId="141" priority="23" stopIfTrue="1" operator="equal">
      <formula>0</formula>
    </cfRule>
  </conditionalFormatting>
  <conditionalFormatting sqref="J2 E5">
    <cfRule type="expression" dxfId="140" priority="24" stopIfTrue="1">
      <formula>Zeitmodell="Teilzeit"</formula>
    </cfRule>
  </conditionalFormatting>
  <conditionalFormatting sqref="S2:S3">
    <cfRule type="cellIs" dxfId="139" priority="25" stopIfTrue="1" operator="greaterThan">
      <formula>0</formula>
    </cfRule>
  </conditionalFormatting>
  <conditionalFormatting sqref="K5 J39:J42">
    <cfRule type="cellIs" dxfId="138" priority="26" stopIfTrue="1" operator="greaterThan">
      <formula>0</formula>
    </cfRule>
  </conditionalFormatting>
  <conditionalFormatting sqref="E8:E38">
    <cfRule type="expression" dxfId="137" priority="27" stopIfTrue="1">
      <formula>NOT($R8)</formula>
    </cfRule>
    <cfRule type="expression" dxfId="136" priority="28" stopIfTrue="1">
      <formula>AND($AC8=$AE8,$AK8)</formula>
    </cfRule>
    <cfRule type="expression" dxfId="135" priority="29" stopIfTrue="1">
      <formula>AND($AC8=$AE8,NOT($AK8))</formula>
    </cfRule>
  </conditionalFormatting>
  <conditionalFormatting sqref="G8:G38">
    <cfRule type="expression" dxfId="134" priority="30" stopIfTrue="1">
      <formula>NOT($R8)</formula>
    </cfRule>
    <cfRule type="cellIs" dxfId="133" priority="31" stopIfTrue="1" operator="equal">
      <formula>0</formula>
    </cfRule>
  </conditionalFormatting>
  <conditionalFormatting sqref="D8:D38">
    <cfRule type="expression" dxfId="132" priority="3" stopIfTrue="1">
      <formula>NOT($R8)</formula>
    </cfRule>
    <cfRule type="expression" dxfId="131" priority="4" stopIfTrue="1">
      <formula>$AH8</formula>
    </cfRule>
    <cfRule type="cellIs" dxfId="130" priority="5" stopIfTrue="1" operator="equal">
      <formula>"ZK"</formula>
    </cfRule>
  </conditionalFormatting>
  <conditionalFormatting sqref="H8:I38">
    <cfRule type="expression" dxfId="129" priority="1" stopIfTrue="1">
      <formula>NOT($R8)</formula>
    </cfRule>
    <cfRule type="expression" dxfId="128" priority="2" stopIfTrue="1">
      <formula>$AJ8</formula>
    </cfRule>
  </conditionalFormatting>
  <dataValidations count="4">
    <dataValidation type="custom" showErrorMessage="1" errorTitle="Fehle: Normalstunden-Bis-Wert" error="1) Zeitwert in der Form &quot;hh:mm&quot; eingeben_x000a_2) Zeitwert darf nicht kleiner als 00:00 und nicht grösser als 23:59 sein_x000a_3) Zeitwert darf nicht kleiner als der Von-Wert sein._x000a_4) Eingaben immer mit 'Return' abschließen" promptTitle="Beginnzeit für Mo" prompt="Bitte geben Sie hier die Tagesarbeits-Beginnzeit für Montag in der Form eines Zeitwertes ein (z.B. 08:00)" sqref="I8:I38" xr:uid="{EE876950-12C0-4DA9-95AE-16EE35FFF976}">
      <formula1>$AS8</formula1>
    </dataValidation>
    <dataValidation type="custom" showErrorMessage="1" errorTitle="Fehler: Normalstunden-Von-Wert" error="1) Zeitwert in der Form &quot;hh:mm&quot; eingeben_x000a_2) Zeitwert darf nicht kleiner als 00:00 und nicht grösser als 23:59 sein_x000a_3) Zeitwert darf nicht grösser als der Bis-Wert sein._x000a_4) Eingaben immer mit 'Return' abschließen" promptTitle="Beginnzeit für Mo" prompt="Bitte geben Sie hier die Tagesarbeits-Beginnzeit für Montag in der Form eines Zeitwertes ein (z.B. 08:00)" sqref="H8:H38" xr:uid="{F83C26BF-F89A-465F-BC3B-FFF0B7CECA65}">
      <formula1>$AQ8</formula1>
    </dataValidation>
    <dataValidation type="custom" showErrorMessage="1" errorTitle="Fehler: [U}rlaub, [Z]A, [K]rank" error="1) Folgende Eingaben zulässig: &quot;U&quot; für Urlaub, &quot;Z&quot; für Zeitausgleich, &quot;K&quot; für Krank._x000a_2) Lassen Sie die Zelle leer, wenn keines davon zutrifft._x000a_3) Eingaben immer mit 'Return' abschließen" sqref="D8:D38" xr:uid="{57F98F08-29DC-4517-8211-973E74E54251}">
      <formula1>$AI8</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B57696D6-E2FB-4058-A562-BA8D9FCBBBA2}"/>
  </dataValidations>
  <printOptions horizontalCentered="1"/>
  <pageMargins left="0.27559055118110237" right="0.23622047244094491" top="0.28999999999999998" bottom="0.19685039370078741" header="0.19685039370078741" footer="0.55118110236220474"/>
  <pageSetup paperSize="9" scale="63" orientation="portrait" horizontalDpi="300" verticalDpi="36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22903-37AE-424E-AF59-A4BD1C99446B}">
  <sheetPr codeName="Tabelle41"/>
  <dimension ref="A1:BC72"/>
  <sheetViews>
    <sheetView zoomScaleNormal="100" zoomScaleSheetLayoutView="100" workbookViewId="0">
      <pane ySplit="7" topLeftCell="A8" activePane="bottomLeft" state="frozen"/>
      <selection activeCell="L61" sqref="L61"/>
      <selection pane="bottomLeft" activeCell="H9" sqref="H9"/>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9" width="6.7265625" style="2" customWidth="1"/>
    <col min="10" max="10" width="8.54296875" style="2" customWidth="1"/>
    <col min="11" max="11" width="11.1796875" style="2" customWidth="1"/>
    <col min="12" max="13" width="6.7265625" style="2" customWidth="1"/>
    <col min="14" max="14" width="8.1796875" style="2" customWidth="1"/>
    <col min="15" max="15" width="8" style="2" customWidth="1"/>
    <col min="16" max="16" width="28.54296875" style="3" customWidth="1"/>
    <col min="17" max="17" width="12.81640625" style="112" hidden="1" customWidth="1"/>
    <col min="18" max="18" width="19.81640625" style="112" hidden="1" customWidth="1"/>
    <col min="19" max="19" width="17.1796875" style="112" hidden="1" customWidth="1"/>
    <col min="20" max="21" width="8.7265625" style="23" hidden="1" customWidth="1"/>
    <col min="22" max="22" width="7.7265625" style="100" hidden="1" customWidth="1"/>
    <col min="23" max="24" width="12.54296875" style="27" hidden="1" customWidth="1"/>
    <col min="25" max="27" width="12" style="26" hidden="1" customWidth="1"/>
    <col min="28" max="32" width="6" style="27" hidden="1" customWidth="1"/>
    <col min="33" max="33" width="12.1796875" style="26" hidden="1" customWidth="1"/>
    <col min="34" max="35" width="12.1796875" style="105" hidden="1" customWidth="1"/>
    <col min="36" max="36" width="12.1796875" style="104" hidden="1" customWidth="1"/>
    <col min="37" max="37" width="12.54296875" style="26" hidden="1" customWidth="1"/>
    <col min="38" max="46" width="12.1796875" style="104" hidden="1" customWidth="1"/>
    <col min="47" max="47" width="13" style="342" customWidth="1"/>
    <col min="48" max="52" width="11.453125" style="342"/>
    <col min="53" max="55" width="11.453125" style="343"/>
    <col min="56" max="16384" width="11.453125" style="351"/>
  </cols>
  <sheetData>
    <row r="1" spans="1:55" s="3" customFormat="1" ht="33" customHeight="1" thickTop="1" thickBot="1" x14ac:dyDescent="0.3">
      <c r="A1" s="291" t="str">
        <f>Konfig!$A$1</f>
        <v xml:space="preserve"> BOKU-Zeiterfassung für Wissenschaftliches Personal</v>
      </c>
      <c r="B1" s="292"/>
      <c r="C1" s="292"/>
      <c r="D1" s="292"/>
      <c r="E1" s="292"/>
      <c r="F1" s="292"/>
      <c r="G1" s="292"/>
      <c r="H1" s="292"/>
      <c r="I1" s="292"/>
      <c r="J1" s="292"/>
      <c r="K1" s="292"/>
      <c r="L1" s="292"/>
      <c r="M1" s="292"/>
      <c r="N1" s="292"/>
      <c r="O1" s="293"/>
      <c r="P1" s="517"/>
      <c r="Q1" s="156" t="s">
        <v>61</v>
      </c>
      <c r="R1" s="190" t="s">
        <v>149</v>
      </c>
      <c r="S1" s="209" t="s">
        <v>156</v>
      </c>
      <c r="T1" s="28"/>
      <c r="U1" s="28"/>
      <c r="V1" s="94"/>
      <c r="W1" s="13"/>
      <c r="X1" s="13"/>
      <c r="Y1" s="101"/>
      <c r="Z1" s="102"/>
      <c r="AA1" s="102"/>
      <c r="AB1" s="25"/>
      <c r="AC1" s="25"/>
      <c r="AD1" s="25"/>
      <c r="AE1" s="25"/>
      <c r="AF1" s="25"/>
      <c r="AG1" s="101"/>
      <c r="AH1" s="104"/>
      <c r="AI1" s="104"/>
      <c r="AJ1" s="104"/>
      <c r="AK1" s="101"/>
      <c r="AL1" s="104"/>
      <c r="AM1" s="104"/>
      <c r="AN1" s="104"/>
      <c r="AO1" s="104"/>
      <c r="AP1" s="104"/>
      <c r="AQ1" s="104"/>
      <c r="AR1" s="104"/>
      <c r="AS1" s="104"/>
      <c r="AT1" s="104"/>
      <c r="AU1" s="342"/>
      <c r="AV1" s="342"/>
      <c r="AW1" s="342"/>
      <c r="AX1" s="342"/>
      <c r="AY1" s="342"/>
      <c r="AZ1" s="342"/>
      <c r="BA1" s="342"/>
      <c r="BB1" s="342"/>
      <c r="BC1" s="342"/>
    </row>
    <row r="2" spans="1:55" s="344" customFormat="1" ht="21" customHeight="1" thickTop="1" x14ac:dyDescent="0.3">
      <c r="A2" s="294" t="str">
        <f>" Org.-Einh. : "&amp;OrgEinheit</f>
        <v xml:space="preserve"> Org.-Einh. : xxxxx</v>
      </c>
      <c r="B2" s="295"/>
      <c r="C2" s="295"/>
      <c r="D2" s="295"/>
      <c r="E2" s="295"/>
      <c r="F2" s="520" t="s">
        <v>60</v>
      </c>
      <c r="G2" s="520"/>
      <c r="H2" s="520"/>
      <c r="I2" s="520"/>
      <c r="J2" s="317" t="str">
        <f>" "&amp;Zeitmodell</f>
        <v xml:space="preserve"> Vollzeit</v>
      </c>
      <c r="K2" s="296"/>
      <c r="L2" s="296"/>
      <c r="M2" s="296"/>
      <c r="N2" s="296"/>
      <c r="O2" s="297"/>
      <c r="P2" s="518"/>
      <c r="Q2" s="155">
        <f ca="1">IF(ISNA($Q$4),1,$Q$4)</f>
        <v>11</v>
      </c>
      <c r="R2" s="219">
        <v>0</v>
      </c>
      <c r="S2" s="210">
        <f>SUM($AT8:$AT38)</f>
        <v>0</v>
      </c>
      <c r="T2"/>
      <c r="U2" s="28"/>
      <c r="V2" s="95"/>
      <c r="W2" s="15"/>
      <c r="X2" s="15"/>
      <c r="Y2" s="103"/>
      <c r="Z2" s="26"/>
      <c r="AA2" s="26"/>
      <c r="AB2" s="26"/>
      <c r="AC2" s="26"/>
      <c r="AD2" s="26"/>
      <c r="AE2" s="26"/>
      <c r="AF2" s="26"/>
      <c r="AG2" s="103"/>
      <c r="AH2" s="105"/>
      <c r="AI2" s="105"/>
      <c r="AJ2" s="104"/>
      <c r="AK2" s="103"/>
      <c r="AL2" s="104"/>
      <c r="AM2" s="104"/>
      <c r="AN2" s="104"/>
      <c r="AO2" s="104"/>
      <c r="AP2" s="104"/>
      <c r="AQ2" s="104"/>
      <c r="AR2" s="104"/>
      <c r="AS2" s="104"/>
      <c r="AT2" s="104"/>
      <c r="AU2" s="342"/>
      <c r="AV2" s="342"/>
      <c r="AW2" s="342"/>
      <c r="AX2" s="342"/>
      <c r="AY2" s="342"/>
      <c r="AZ2" s="342"/>
      <c r="BA2" s="343"/>
      <c r="BB2" s="343"/>
      <c r="BC2" s="343"/>
    </row>
    <row r="3" spans="1:55" s="344" customFormat="1" ht="22.5" customHeight="1" thickBot="1" x14ac:dyDescent="0.35">
      <c r="A3" s="298" t="str">
        <f xml:space="preserve"> " Mitarbeiter: "&amp;Name</f>
        <v xml:space="preserve"> Mitarbeiter: Vorname Nachname</v>
      </c>
      <c r="B3" s="299"/>
      <c r="C3" s="299"/>
      <c r="D3" s="299"/>
      <c r="E3" s="299"/>
      <c r="F3" s="521" t="s">
        <v>104</v>
      </c>
      <c r="G3" s="521"/>
      <c r="H3" s="521"/>
      <c r="I3" s="521"/>
      <c r="J3" s="300" t="str">
        <f>" "&amp;Vorgesetzter</f>
        <v xml:space="preserve"> Vorname Nachname</v>
      </c>
      <c r="K3" s="300"/>
      <c r="L3" s="300"/>
      <c r="M3" s="300"/>
      <c r="N3" s="300"/>
      <c r="O3" s="301"/>
      <c r="P3" s="519"/>
      <c r="Q3" s="160" t="str" cm="1">
        <f t="array" aca="1" ref="Q3" ca="1">RIGHT(CELL("filename",A1),LEN(CELL("filename",A1))-SEARCH("]",CELL("filename",A1),1))</f>
        <v>November</v>
      </c>
      <c r="R3" s="390"/>
      <c r="S3" s="218" cm="1">
        <f t="array" aca="1" ref="S3" ca="1">IF($Q$2=1,$S$2,$S$2+INDIRECT($S$5))</f>
        <v>0</v>
      </c>
      <c r="T3" s="28"/>
      <c r="U3" s="28"/>
      <c r="V3" s="95"/>
      <c r="W3" s="15"/>
      <c r="X3" s="15"/>
      <c r="Y3" s="103"/>
      <c r="Z3" s="26"/>
      <c r="AA3" s="26"/>
      <c r="AB3" s="26"/>
      <c r="AC3" s="26"/>
      <c r="AD3" s="26"/>
      <c r="AE3" s="26"/>
      <c r="AF3" s="26"/>
      <c r="AG3" s="103"/>
      <c r="AH3" s="105"/>
      <c r="AI3" s="105"/>
      <c r="AJ3" s="104"/>
      <c r="AK3" s="103"/>
      <c r="AL3" s="104"/>
      <c r="AM3" s="104"/>
      <c r="AN3" s="104"/>
      <c r="AO3" s="104"/>
      <c r="AP3" s="104"/>
      <c r="AQ3" s="104"/>
      <c r="AR3" s="104"/>
      <c r="AS3" s="104"/>
      <c r="AT3" s="104"/>
      <c r="AU3" s="342"/>
      <c r="AV3" s="342"/>
      <c r="AW3" s="342"/>
      <c r="AX3" s="342"/>
      <c r="AY3" s="342"/>
      <c r="AZ3" s="342"/>
      <c r="BA3" s="343"/>
      <c r="BB3" s="343"/>
      <c r="BC3" s="343"/>
    </row>
    <row r="4" spans="1:55" s="346" customFormat="1" ht="32.25" customHeight="1" thickTop="1" thickBot="1" x14ac:dyDescent="0.4">
      <c r="A4" s="522" t="str">
        <f ca="1" xml:space="preserve"> " Monat: "&amp;$Q$3&amp;" "&amp;Jahr</f>
        <v xml:space="preserve"> Monat: November 2026</v>
      </c>
      <c r="B4" s="523"/>
      <c r="C4" s="523"/>
      <c r="D4" s="524"/>
      <c r="E4" s="525" t="s">
        <v>113</v>
      </c>
      <c r="F4" s="526"/>
      <c r="G4" s="527"/>
      <c r="H4" s="525" t="s">
        <v>114</v>
      </c>
      <c r="I4" s="526"/>
      <c r="J4" s="527"/>
      <c r="K4" s="302" t="s">
        <v>118</v>
      </c>
      <c r="L4" s="528" t="s">
        <v>230</v>
      </c>
      <c r="M4" s="529"/>
      <c r="N4" s="529"/>
      <c r="O4" s="529"/>
      <c r="P4" s="530"/>
      <c r="Q4" s="162">
        <f ca="1">IF(ISNA(VLOOKUP($Q$3,MTab,2,FALSE)),1,VLOOKUP($Q$3,MTab,2,FALSE))</f>
        <v>11</v>
      </c>
      <c r="R4" s="135"/>
      <c r="S4" s="220" t="s">
        <v>160</v>
      </c>
      <c r="T4" s="135"/>
      <c r="U4" s="135"/>
      <c r="V4" s="135"/>
      <c r="W4" s="135"/>
      <c r="X4" s="135"/>
      <c r="Y4" s="135"/>
      <c r="Z4" s="135"/>
      <c r="AA4" s="135"/>
      <c r="AB4" s="135"/>
      <c r="AC4" s="135"/>
      <c r="AD4" s="135"/>
      <c r="AE4" s="135"/>
      <c r="AF4" s="135"/>
      <c r="AG4" s="135"/>
      <c r="AH4" s="136"/>
      <c r="AI4" s="136"/>
      <c r="AJ4" s="137"/>
      <c r="AK4" s="135"/>
      <c r="AL4" s="137"/>
      <c r="AM4" s="137"/>
      <c r="AN4" s="137"/>
      <c r="AO4" s="137"/>
      <c r="AP4" s="137"/>
      <c r="AQ4" s="137"/>
      <c r="AR4" s="137"/>
      <c r="AS4" s="137"/>
      <c r="AT4" s="137"/>
      <c r="AU4" s="345"/>
      <c r="AV4" s="342"/>
      <c r="AW4" s="342"/>
      <c r="AX4" s="342"/>
      <c r="AY4" s="342"/>
      <c r="AZ4" s="342"/>
      <c r="BA4" s="343"/>
      <c r="BB4" s="343"/>
      <c r="BC4" s="343"/>
    </row>
    <row r="5" spans="1:55" s="346" customFormat="1" ht="23.25" customHeight="1" thickTop="1" thickBot="1" x14ac:dyDescent="0.4">
      <c r="A5" s="534" t="s">
        <v>50</v>
      </c>
      <c r="B5" s="537" t="s">
        <v>107</v>
      </c>
      <c r="C5" s="540" t="s">
        <v>88</v>
      </c>
      <c r="D5" s="541"/>
      <c r="E5" s="545" t="str">
        <f>"Wochen-AZ"&amp;" "&amp;TEXT(WAZ,"[hh]:mm")</f>
        <v>Wochen-AZ 40:00</v>
      </c>
      <c r="F5" s="546"/>
      <c r="G5" s="547"/>
      <c r="H5" s="548" t="s">
        <v>115</v>
      </c>
      <c r="I5" s="549"/>
      <c r="J5" s="550"/>
      <c r="K5" s="303" cm="1">
        <f t="array" aca="1" ref="K5" ca="1">IF(ISNA($Q$5),Übertrag,INDIRECT($Q$5))</f>
        <v>0</v>
      </c>
      <c r="L5" s="528"/>
      <c r="M5" s="529"/>
      <c r="N5" s="529"/>
      <c r="O5" s="529"/>
      <c r="P5" s="530"/>
      <c r="Q5" s="161" t="str">
        <f ca="1">IF(ISNA(VLOOKUP($Q$3,MTab,3,FALSE)),"Übertrag",VLOOKUP($Q$3,MTab,3,FALSE))</f>
        <v>Oktober!$J$42</v>
      </c>
      <c r="R5" s="135"/>
      <c r="S5" s="161" t="str">
        <f ca="1">IF(ISNA(VLOOKUP($Q$3,MTab,4,FALSE)),$Q$3&amp;"!$R$2",VLOOKUP($Q$3,MTab,4,FALSE))</f>
        <v>Oktober!$S$3</v>
      </c>
      <c r="T5" s="135"/>
      <c r="U5" s="135"/>
      <c r="V5" s="135"/>
      <c r="W5" s="135"/>
      <c r="X5" s="135"/>
      <c r="Y5" s="135"/>
      <c r="Z5" s="135"/>
      <c r="AA5" s="135"/>
      <c r="AB5" s="167"/>
      <c r="AC5" s="167"/>
      <c r="AD5" s="167"/>
      <c r="AE5" s="167"/>
      <c r="AF5" s="167"/>
      <c r="AG5" s="135"/>
      <c r="AH5" s="136"/>
      <c r="AI5" s="136"/>
      <c r="AJ5" s="137"/>
      <c r="AK5" s="135"/>
      <c r="AL5" s="137"/>
      <c r="AM5" s="137"/>
      <c r="AN5" s="137"/>
      <c r="AO5" s="137"/>
      <c r="AP5" s="137"/>
      <c r="AQ5" s="137"/>
      <c r="AR5" s="137"/>
      <c r="AS5" s="137"/>
      <c r="AT5" s="137"/>
      <c r="AU5" s="345"/>
      <c r="AV5" s="342"/>
      <c r="AW5" s="342"/>
      <c r="AX5" s="342"/>
      <c r="AY5" s="342"/>
      <c r="AZ5" s="342"/>
      <c r="BA5" s="343"/>
      <c r="BB5" s="343"/>
      <c r="BC5" s="343"/>
    </row>
    <row r="6" spans="1:55" s="346" customFormat="1" ht="24" customHeight="1" thickTop="1" x14ac:dyDescent="0.35">
      <c r="A6" s="535"/>
      <c r="B6" s="538"/>
      <c r="C6" s="551" t="s">
        <v>117</v>
      </c>
      <c r="D6" s="553" t="s">
        <v>229</v>
      </c>
      <c r="E6" s="304" t="s">
        <v>116</v>
      </c>
      <c r="F6" s="555" t="s">
        <v>0</v>
      </c>
      <c r="G6" s="557" t="s">
        <v>222</v>
      </c>
      <c r="H6" s="559" t="s">
        <v>1</v>
      </c>
      <c r="I6" s="561" t="s">
        <v>2</v>
      </c>
      <c r="J6" s="305" t="s">
        <v>3</v>
      </c>
      <c r="K6" s="306" t="s">
        <v>111</v>
      </c>
      <c r="L6" s="528"/>
      <c r="M6" s="529"/>
      <c r="N6" s="529"/>
      <c r="O6" s="529"/>
      <c r="P6" s="530"/>
      <c r="Q6" s="120" t="s">
        <v>13</v>
      </c>
      <c r="R6" s="121"/>
      <c r="S6" s="121"/>
      <c r="T6" s="121"/>
      <c r="U6" s="121"/>
      <c r="V6" s="121"/>
      <c r="W6" s="121"/>
      <c r="X6" s="166" t="s">
        <v>142</v>
      </c>
      <c r="Y6" s="121"/>
      <c r="Z6" s="121"/>
      <c r="AA6" s="121"/>
      <c r="AB6" s="563" t="s">
        <v>89</v>
      </c>
      <c r="AC6" s="564"/>
      <c r="AD6" s="564"/>
      <c r="AE6" s="564"/>
      <c r="AF6" s="565"/>
      <c r="AG6" s="121" t="s">
        <v>69</v>
      </c>
      <c r="AH6" s="60"/>
      <c r="AI6" s="60"/>
      <c r="AJ6" s="106"/>
      <c r="AK6" s="121"/>
      <c r="AL6" s="106"/>
      <c r="AM6" s="106"/>
      <c r="AN6" s="106"/>
      <c r="AO6" s="106"/>
      <c r="AP6" s="106"/>
      <c r="AQ6" s="106"/>
      <c r="AR6" s="106"/>
      <c r="AS6" s="106"/>
      <c r="AT6" s="138"/>
      <c r="AU6" s="345"/>
      <c r="AV6" s="342"/>
      <c r="AW6" s="342"/>
      <c r="AX6" s="342"/>
      <c r="AY6" s="342"/>
      <c r="AZ6" s="342"/>
      <c r="BA6" s="343"/>
      <c r="BB6" s="343"/>
      <c r="BC6" s="343"/>
    </row>
    <row r="7" spans="1:55" s="349" customFormat="1" ht="27.75" customHeight="1" x14ac:dyDescent="0.35">
      <c r="A7" s="536"/>
      <c r="B7" s="539"/>
      <c r="C7" s="552"/>
      <c r="D7" s="554"/>
      <c r="E7" s="307" t="s">
        <v>108</v>
      </c>
      <c r="F7" s="556"/>
      <c r="G7" s="558"/>
      <c r="H7" s="560"/>
      <c r="I7" s="562"/>
      <c r="J7" s="308" t="s">
        <v>4</v>
      </c>
      <c r="K7" s="309" t="s">
        <v>112</v>
      </c>
      <c r="L7" s="531"/>
      <c r="M7" s="532"/>
      <c r="N7" s="532"/>
      <c r="O7" s="532"/>
      <c r="P7" s="533"/>
      <c r="Q7" s="107" t="s">
        <v>24</v>
      </c>
      <c r="R7" s="107" t="s">
        <v>91</v>
      </c>
      <c r="S7" s="107" t="s">
        <v>92</v>
      </c>
      <c r="T7" s="91" t="s">
        <v>57</v>
      </c>
      <c r="U7" s="90" t="s">
        <v>87</v>
      </c>
      <c r="V7" s="92" t="s">
        <v>65</v>
      </c>
      <c r="W7" s="93" t="s">
        <v>64</v>
      </c>
      <c r="X7" s="163" cm="1">
        <f t="array" aca="1" ref="X7" ca="1">IF(ISNA($Q$5),Übertrag,INDIRECT($Q$5))</f>
        <v>0</v>
      </c>
      <c r="Y7" s="64" t="s">
        <v>66</v>
      </c>
      <c r="Z7" s="64" t="s">
        <v>67</v>
      </c>
      <c r="AA7" s="64" t="s">
        <v>68</v>
      </c>
      <c r="AB7" s="80"/>
      <c r="AC7" s="84">
        <f>I_GAZNAZVon</f>
        <v>2</v>
      </c>
      <c r="AD7" s="87">
        <v>3</v>
      </c>
      <c r="AE7" s="84">
        <f>I_GAZNAZBis</f>
        <v>4</v>
      </c>
      <c r="AF7" s="81"/>
      <c r="AG7" s="119" t="s">
        <v>63</v>
      </c>
      <c r="AH7" s="122" t="s">
        <v>90</v>
      </c>
      <c r="AI7" s="122" t="s">
        <v>143</v>
      </c>
      <c r="AJ7" s="117" t="s">
        <v>94</v>
      </c>
      <c r="AK7" s="118" t="s">
        <v>93</v>
      </c>
      <c r="AL7" s="117" t="s">
        <v>97</v>
      </c>
      <c r="AM7" s="117" t="s">
        <v>98</v>
      </c>
      <c r="AN7" s="117" t="s">
        <v>99</v>
      </c>
      <c r="AO7" s="117" t="s">
        <v>100</v>
      </c>
      <c r="AP7" s="117" t="s">
        <v>109</v>
      </c>
      <c r="AQ7" s="117" t="s">
        <v>95</v>
      </c>
      <c r="AR7" s="117" t="s">
        <v>110</v>
      </c>
      <c r="AS7" s="117" t="s">
        <v>96</v>
      </c>
      <c r="AT7" s="139" t="s">
        <v>161</v>
      </c>
      <c r="AU7" s="347"/>
      <c r="AV7" s="348"/>
      <c r="AW7" s="342"/>
      <c r="AX7" s="342"/>
      <c r="AY7" s="342"/>
      <c r="AZ7" s="342"/>
      <c r="BA7" s="343"/>
      <c r="BB7" s="343"/>
      <c r="BC7" s="343"/>
    </row>
    <row r="8" spans="1:55" s="346" customFormat="1" ht="28.5" customHeight="1" x14ac:dyDescent="0.35">
      <c r="A8" s="397">
        <f t="shared" ref="A8:A38" ca="1" si="0">IF($R8,$Q8,"")</f>
        <v>46327</v>
      </c>
      <c r="B8" s="77" t="str">
        <f t="shared" ref="B8:B38" ca="1" si="1">IF($R8,VLOOKUP(WEEKDAY($Q8,2),WOTA,2,FALSE),"")</f>
        <v>So</v>
      </c>
      <c r="C8" s="76" t="str">
        <f t="shared" ref="C8:C38" ca="1" si="2">IF($R8," "&amp;IF($S8="",VLOOKUP($Q8,FListe,3,FALSE),$S8),"")</f>
        <v xml:space="preserve"> Allerheiligen</v>
      </c>
      <c r="D8" s="185"/>
      <c r="E8" s="126" t="str">
        <f ca="1">IF(AND($R8,$T8&lt;&gt;"F"),IF($AC8=$AE8,"keine NAZ",TEXT($AC8,"hh:mm")&amp;"-"&amp;TEXT($AC8+$F8+$G8,"hh:mm")),"")</f>
        <v/>
      </c>
      <c r="F8" s="386">
        <f t="shared" ref="F8:F38" ca="1" si="3">IF($R8,IF($T8="F",0,VLOOKUP($B8,GAZ,I_GAZNAZMP,FALSE)),"")</f>
        <v>0</v>
      </c>
      <c r="G8" s="125">
        <f ca="1">IF($R8,IF((I8-H8)*24&gt;6,$AD8,IF(F8*24&gt;6,$AD8,0)),"")</f>
        <v>0</v>
      </c>
      <c r="H8" s="184"/>
      <c r="I8" s="186"/>
      <c r="J8" s="141" t="str">
        <f t="shared" ref="J8:J38" ca="1" si="4">IF(AND($R8,$AK8,NOT($Y8)),ROUND(($V8-$F8-$G8)*24,2),IF($D8="Z",$F8*-24,""))</f>
        <v/>
      </c>
      <c r="K8" s="388">
        <f t="shared" ref="K8:K38" ca="1" si="5">$X8</f>
        <v>0</v>
      </c>
      <c r="L8" s="542"/>
      <c r="M8" s="543"/>
      <c r="N8" s="543"/>
      <c r="O8" s="543"/>
      <c r="P8" s="544"/>
      <c r="Q8" s="108">
        <f ca="1">DATE(Jahr,$Q2,1)</f>
        <v>46327</v>
      </c>
      <c r="R8" s="115" t="b">
        <f t="shared" ref="R8:R38" ca="1" si="6">$Q$2=MONTH($Q8)</f>
        <v>1</v>
      </c>
      <c r="S8" s="109" t="str">
        <f t="shared" ref="S8:S38" si="7">IF(OR($D8="U",$D8="Z",$D8="ZK",$D8="K"),VLOOKUP($D8,UZK,2,FALSE),"")</f>
        <v/>
      </c>
      <c r="T8" s="61" t="str">
        <f t="shared" ref="T8:T38" ca="1" si="8">IF($R8,VLOOKUP($Q8,FListe,4,FALSE),"")</f>
        <v>F</v>
      </c>
      <c r="U8" s="61" t="str">
        <f t="shared" ref="U8:U38" ca="1" si="9">IF($R8,VLOOKUP($Q8,FListe,5,FALSE),"")</f>
        <v>F</v>
      </c>
      <c r="V8" s="96">
        <f>$I8-$H8</f>
        <v>0</v>
      </c>
      <c r="W8" s="57">
        <f ca="1">IF($R8,ROUND($V8-$F8-$AD8,15),"")</f>
        <v>0</v>
      </c>
      <c r="X8" s="164">
        <f t="shared" ref="X8:X38" ca="1" si="10">IF($J8&lt;&gt;"",$X7+$J8,$X7)</f>
        <v>0</v>
      </c>
      <c r="Y8" s="115" t="b">
        <f t="shared" ref="Y8:Y38" ca="1" si="11">($W8=0)</f>
        <v>1</v>
      </c>
      <c r="Z8" s="115" t="b">
        <f t="shared" ref="Z8:Z38" ca="1" si="12">($W8&gt;0)</f>
        <v>0</v>
      </c>
      <c r="AA8" s="115" t="b">
        <f t="shared" ref="AA8:AA38" ca="1" si="13">($W8&lt;0)</f>
        <v>0</v>
      </c>
      <c r="AB8" s="78" t="str">
        <f t="shared" ref="AB8:AB38" ca="1" si="14">IF($U8="F","",TIME(0,0,0))</f>
        <v/>
      </c>
      <c r="AC8" s="85" t="str">
        <f t="shared" ref="AC8:AC38" ca="1" si="15">IF($U8="F","",IF(ISNA(VLOOKUP($B8,GAZ,AC$7,FALSE)),0,VLOOKUP($B8,GAZ,AC$7,FALSE)))</f>
        <v/>
      </c>
      <c r="AD8" s="88">
        <f t="shared" ref="AD8:AD38" ca="1" si="16">IF(OR($U8="F",$S8&lt;&gt;"",ISNA(VLOOKUP($B8,GAZ,AD$7,FALSE))),0,IF(NOT($AK8),VLOOKUP($B8,GAZ,11,FALSE),IF(($I8-$H8)*24&gt;6,VLOOKUP($B8,GAZ,3,FALSE),0)))</f>
        <v>0</v>
      </c>
      <c r="AE8" s="85" t="str">
        <f t="shared" ref="AE8:AE38" ca="1" si="17">IF($U8="F","",IF(ISNA(VLOOKUP($B8,GAZ,AE$7,FALSE)),0,VLOOKUP($B8,GAZ,AE$7,FALSE)))</f>
        <v/>
      </c>
      <c r="AF8" s="82" t="str">
        <f t="shared" ref="AF8:AF38" ca="1" si="18">IF($U8="F","",TIME(23,59,0))</f>
        <v/>
      </c>
      <c r="AG8" s="115" t="b">
        <f t="shared" ref="AG8:AG38" si="19">OR($H8&lt;&gt;"",$I8&lt;&gt;"")</f>
        <v>0</v>
      </c>
      <c r="AH8" s="115" t="b">
        <f t="shared" ref="AH8:AH38" ca="1" si="20">AND($T8&lt;&gt;"F",NOT($AG8),NOT($AC8=$AE8))</f>
        <v>0</v>
      </c>
      <c r="AI8" s="115" t="b">
        <f t="shared" ref="AI8:AI38" ca="1" si="21">AND($AH8,OR($D8="U",$D8="Z",$D8="K"))</f>
        <v>0</v>
      </c>
      <c r="AJ8" s="115" t="b">
        <f t="shared" ref="AJ8:AJ38" ca="1" si="22">AND($U8&lt;&gt;"F",$D8&lt;&gt;"U",$D8&lt;&gt;"Z",$D8&lt;&gt;"K",$R8)</f>
        <v>0</v>
      </c>
      <c r="AK8" s="115" t="b">
        <f t="shared" ref="AK8:AK38" si="23">AND($H8&lt;&gt;"",$I8&lt;&gt;"")</f>
        <v>0</v>
      </c>
      <c r="AL8" s="113" t="str">
        <f t="shared" ref="AL8:AL38" ca="1" si="24">IF($AJ8,TagUG,"")</f>
        <v/>
      </c>
      <c r="AM8" s="113" t="str">
        <f t="shared" ref="AM8:AM38" ca="1" si="25">IF($AJ8,IF($I8="",IF(AND($L8&lt;&gt;"",$L8&lt;$AF8),$L8,IF(AND($M8&lt;&gt;"",$M8&lt;$AF8),$M8,TagOG)),$I8),"")</f>
        <v/>
      </c>
      <c r="AN8" s="113" t="str">
        <f ca="1">IF($AJ8,IF($H8="",$AB8,$H8),"")</f>
        <v/>
      </c>
      <c r="AO8" s="113" t="str">
        <f t="shared" ref="AO8:AO38" ca="1" si="26">IF($AJ8,IF(AND($L8&lt;&gt;"",$L8&lt;$AF8),$L8,IF(AND($M8&lt;&gt;"",$M8&lt;$AF8),$M8,TagOG)),"")</f>
        <v/>
      </c>
      <c r="AP8" s="115" t="b">
        <f t="shared" ref="AP8:AP38" si="27">MOD($H8*24,0.25)=0</f>
        <v>1</v>
      </c>
      <c r="AQ8" s="115" t="b">
        <f t="shared" ref="AQ8:AQ38" ca="1" si="28">AND($AJ8,ISNUMBER($H8),$H8&gt;=$AB8,$H8&lt;=$AF8,OR($I8="",$H8&lt;=$I8))</f>
        <v>0</v>
      </c>
      <c r="AR8" s="115" t="b">
        <f t="shared" ref="AR8:AR38" si="29">MOD($I8*24,0.25)=0</f>
        <v>1</v>
      </c>
      <c r="AS8" s="115" t="b">
        <f t="shared" ref="AS8:AS38" ca="1" si="30">AND($AJ8,ISNUMBER($I8),$I8&gt;=$AB8,$I8&lt;=$AF8,OR($H8="",$I8&gt;=$H8))</f>
        <v>0</v>
      </c>
      <c r="AT8" s="140">
        <f t="shared" ref="AT8:AT38" si="31">IF(AND(ISBLANK($D8),ISBLANK($H8),ISBLANK($I8)),0,1)</f>
        <v>0</v>
      </c>
      <c r="AU8" s="350"/>
      <c r="AV8" s="342"/>
      <c r="AW8" s="342"/>
      <c r="AX8" s="342"/>
      <c r="AY8" s="342"/>
      <c r="AZ8" s="342"/>
      <c r="BA8" s="343"/>
      <c r="BB8" s="343"/>
      <c r="BC8" s="343"/>
    </row>
    <row r="9" spans="1:55" s="346" customFormat="1" ht="28.5" customHeight="1" x14ac:dyDescent="0.35">
      <c r="A9" s="397">
        <f t="shared" ca="1" si="0"/>
        <v>46328</v>
      </c>
      <c r="B9" s="77" t="str">
        <f t="shared" ca="1" si="1"/>
        <v>Mo</v>
      </c>
      <c r="C9" s="76" t="str">
        <f t="shared" ca="1" si="2"/>
        <v xml:space="preserve"> Allerseelen</v>
      </c>
      <c r="D9" s="171"/>
      <c r="E9" s="126" t="str">
        <f t="shared" ref="E9:E38" ca="1" si="32">IF(AND($R9,$T9&lt;&gt;"F"),IF($AC9=$AE9,"keine NAZ",TEXT($AC9,"hh:mm")&amp;"-"&amp;TEXT($AC9+$F9+$G9,"hh:mm")),"")</f>
        <v>08:00-16:00</v>
      </c>
      <c r="F9" s="386">
        <f t="shared" ca="1" si="3"/>
        <v>0.33333333333333331</v>
      </c>
      <c r="G9" s="125">
        <f t="shared" ref="G9:G38" ca="1" si="33">IF($R9,IF((I9-H9)*24&gt;6,$AD9,IF(F9*24&gt;6,$AD9,0)),"")</f>
        <v>0</v>
      </c>
      <c r="H9" s="127"/>
      <c r="I9" s="59"/>
      <c r="J9" s="141" t="str">
        <f t="shared" ca="1" si="4"/>
        <v/>
      </c>
      <c r="K9" s="388">
        <f t="shared" ca="1" si="5"/>
        <v>0</v>
      </c>
      <c r="L9" s="542"/>
      <c r="M9" s="543"/>
      <c r="N9" s="543"/>
      <c r="O9" s="543"/>
      <c r="P9" s="544"/>
      <c r="Q9" s="108">
        <f t="shared" ref="Q9:Q38" ca="1" si="34" xml:space="preserve"> Q8+1</f>
        <v>46328</v>
      </c>
      <c r="R9" s="115" t="b">
        <f t="shared" ca="1" si="6"/>
        <v>1</v>
      </c>
      <c r="S9" s="109" t="str">
        <f t="shared" si="7"/>
        <v/>
      </c>
      <c r="T9" s="61" t="str">
        <f t="shared" ca="1" si="8"/>
        <v>A</v>
      </c>
      <c r="U9" s="61" t="str">
        <f t="shared" ca="1" si="9"/>
        <v>A</v>
      </c>
      <c r="V9" s="96">
        <f t="shared" ref="V9:V38" si="35">$I9-$H9</f>
        <v>0</v>
      </c>
      <c r="W9" s="57">
        <f t="shared" ref="W9:W38" ca="1" si="36">IF($R9,ROUND($V9-$F9-$AD9,15),"")</f>
        <v>-0.33333333333333298</v>
      </c>
      <c r="X9" s="164">
        <f t="shared" ca="1" si="10"/>
        <v>0</v>
      </c>
      <c r="Y9" s="115" t="b">
        <f t="shared" ca="1" si="11"/>
        <v>0</v>
      </c>
      <c r="Z9" s="115" t="b">
        <f t="shared" ca="1" si="12"/>
        <v>0</v>
      </c>
      <c r="AA9" s="115" t="b">
        <f t="shared" ca="1" si="13"/>
        <v>1</v>
      </c>
      <c r="AB9" s="78">
        <f t="shared" ca="1" si="14"/>
        <v>0</v>
      </c>
      <c r="AC9" s="85">
        <f t="shared" ca="1" si="15"/>
        <v>0.33333333333333331</v>
      </c>
      <c r="AD9" s="88">
        <f t="shared" ca="1" si="16"/>
        <v>0</v>
      </c>
      <c r="AE9" s="85">
        <f t="shared" ca="1" si="17"/>
        <v>0.66666666666666663</v>
      </c>
      <c r="AF9" s="82">
        <f t="shared" ca="1" si="18"/>
        <v>0.99930555555555556</v>
      </c>
      <c r="AG9" s="115" t="b">
        <f t="shared" si="19"/>
        <v>0</v>
      </c>
      <c r="AH9" s="115" t="b">
        <f t="shared" ca="1" si="20"/>
        <v>1</v>
      </c>
      <c r="AI9" s="115" t="b">
        <f t="shared" ca="1" si="21"/>
        <v>0</v>
      </c>
      <c r="AJ9" s="115" t="b">
        <f t="shared" ca="1" si="22"/>
        <v>1</v>
      </c>
      <c r="AK9" s="115" t="b">
        <f t="shared" si="23"/>
        <v>0</v>
      </c>
      <c r="AL9" s="113">
        <f t="shared" ca="1" si="24"/>
        <v>0</v>
      </c>
      <c r="AM9" s="113">
        <f t="shared" ca="1" si="25"/>
        <v>0.99930555555555556</v>
      </c>
      <c r="AN9" s="113">
        <f t="shared" ref="AN9:AN38" ca="1" si="37">IF($AJ9,IF($H9="",TagUG,$H9),"")</f>
        <v>0</v>
      </c>
      <c r="AO9" s="113">
        <f t="shared" ca="1" si="26"/>
        <v>0.99930555555555556</v>
      </c>
      <c r="AP9" s="115" t="b">
        <f t="shared" si="27"/>
        <v>1</v>
      </c>
      <c r="AQ9" s="115" t="b">
        <f t="shared" ca="1" si="28"/>
        <v>0</v>
      </c>
      <c r="AR9" s="115" t="b">
        <f t="shared" si="29"/>
        <v>1</v>
      </c>
      <c r="AS9" s="115" t="b">
        <f t="shared" ca="1" si="30"/>
        <v>0</v>
      </c>
      <c r="AT9" s="140">
        <f t="shared" si="31"/>
        <v>0</v>
      </c>
      <c r="AU9" s="342"/>
      <c r="AV9" s="342"/>
      <c r="AW9" s="342"/>
      <c r="AX9" s="342"/>
      <c r="AY9" s="342"/>
      <c r="AZ9" s="342"/>
      <c r="BA9" s="343"/>
      <c r="BB9" s="343"/>
      <c r="BC9" s="343"/>
    </row>
    <row r="10" spans="1:55" s="346" customFormat="1" ht="28.5" customHeight="1" x14ac:dyDescent="0.35">
      <c r="A10" s="397">
        <f t="shared" ca="1" si="0"/>
        <v>46329</v>
      </c>
      <c r="B10" s="77" t="str">
        <f t="shared" ca="1" si="1"/>
        <v>Di</v>
      </c>
      <c r="C10" s="76" t="str">
        <f t="shared" ca="1" si="2"/>
        <v xml:space="preserve"> </v>
      </c>
      <c r="D10" s="171"/>
      <c r="E10" s="126" t="str">
        <f t="shared" ca="1" si="32"/>
        <v>08:00-16:00</v>
      </c>
      <c r="F10" s="386">
        <f t="shared" ca="1" si="3"/>
        <v>0.33333333333333331</v>
      </c>
      <c r="G10" s="125">
        <f t="shared" ca="1" si="33"/>
        <v>0</v>
      </c>
      <c r="H10" s="127"/>
      <c r="I10" s="59"/>
      <c r="J10" s="141" t="str">
        <f t="shared" ca="1" si="4"/>
        <v/>
      </c>
      <c r="K10" s="388">
        <f t="shared" ca="1" si="5"/>
        <v>0</v>
      </c>
      <c r="L10" s="542"/>
      <c r="M10" s="543"/>
      <c r="N10" s="543"/>
      <c r="O10" s="543"/>
      <c r="P10" s="544"/>
      <c r="Q10" s="108">
        <f t="shared" ca="1" si="34"/>
        <v>46329</v>
      </c>
      <c r="R10" s="115" t="b">
        <f t="shared" ca="1" si="6"/>
        <v>1</v>
      </c>
      <c r="S10" s="109" t="str">
        <f t="shared" si="7"/>
        <v/>
      </c>
      <c r="T10" s="61" t="str">
        <f t="shared" ca="1" si="8"/>
        <v>A</v>
      </c>
      <c r="U10" s="61" t="str">
        <f t="shared" ca="1" si="9"/>
        <v>A</v>
      </c>
      <c r="V10" s="96">
        <f t="shared" si="35"/>
        <v>0</v>
      </c>
      <c r="W10" s="57">
        <f t="shared" ca="1" si="36"/>
        <v>-0.33333333333333298</v>
      </c>
      <c r="X10" s="164">
        <f t="shared" ca="1" si="10"/>
        <v>0</v>
      </c>
      <c r="Y10" s="115" t="b">
        <f t="shared" ca="1" si="11"/>
        <v>0</v>
      </c>
      <c r="Z10" s="115" t="b">
        <f t="shared" ca="1" si="12"/>
        <v>0</v>
      </c>
      <c r="AA10" s="115" t="b">
        <f t="shared" ca="1" si="13"/>
        <v>1</v>
      </c>
      <c r="AB10" s="78">
        <f t="shared" ca="1" si="14"/>
        <v>0</v>
      </c>
      <c r="AC10" s="85">
        <f t="shared" ca="1" si="15"/>
        <v>0.33333333333333331</v>
      </c>
      <c r="AD10" s="88">
        <f t="shared" ca="1" si="16"/>
        <v>0</v>
      </c>
      <c r="AE10" s="85">
        <f t="shared" ca="1" si="17"/>
        <v>0.66666666666666663</v>
      </c>
      <c r="AF10" s="82">
        <f t="shared" ca="1" si="18"/>
        <v>0.99930555555555556</v>
      </c>
      <c r="AG10" s="115" t="b">
        <f t="shared" si="19"/>
        <v>0</v>
      </c>
      <c r="AH10" s="115" t="b">
        <f t="shared" ca="1" si="20"/>
        <v>1</v>
      </c>
      <c r="AI10" s="115" t="b">
        <f t="shared" ca="1" si="21"/>
        <v>0</v>
      </c>
      <c r="AJ10" s="115" t="b">
        <f t="shared" ca="1" si="22"/>
        <v>1</v>
      </c>
      <c r="AK10" s="115" t="b">
        <f t="shared" si="23"/>
        <v>0</v>
      </c>
      <c r="AL10" s="113">
        <f t="shared" ca="1" si="24"/>
        <v>0</v>
      </c>
      <c r="AM10" s="113">
        <f t="shared" ca="1" si="25"/>
        <v>0.99930555555555556</v>
      </c>
      <c r="AN10" s="113">
        <f t="shared" ca="1" si="37"/>
        <v>0</v>
      </c>
      <c r="AO10" s="113">
        <f t="shared" ca="1" si="26"/>
        <v>0.99930555555555556</v>
      </c>
      <c r="AP10" s="115" t="b">
        <f t="shared" si="27"/>
        <v>1</v>
      </c>
      <c r="AQ10" s="115" t="b">
        <f t="shared" ca="1" si="28"/>
        <v>0</v>
      </c>
      <c r="AR10" s="115" t="b">
        <f t="shared" si="29"/>
        <v>1</v>
      </c>
      <c r="AS10" s="115" t="b">
        <f t="shared" ca="1" si="30"/>
        <v>0</v>
      </c>
      <c r="AT10" s="140">
        <f t="shared" si="31"/>
        <v>0</v>
      </c>
      <c r="AU10" s="342"/>
      <c r="AV10" s="342"/>
      <c r="AW10" s="342"/>
      <c r="AX10" s="342"/>
      <c r="AY10" s="342"/>
      <c r="AZ10" s="342"/>
      <c r="BA10" s="343"/>
      <c r="BB10" s="343"/>
      <c r="BC10" s="343"/>
    </row>
    <row r="11" spans="1:55" s="346" customFormat="1" ht="28.5" customHeight="1" x14ac:dyDescent="0.35">
      <c r="A11" s="397">
        <f t="shared" ca="1" si="0"/>
        <v>46330</v>
      </c>
      <c r="B11" s="77" t="str">
        <f t="shared" ca="1" si="1"/>
        <v>Mi</v>
      </c>
      <c r="C11" s="76" t="str">
        <f t="shared" ca="1" si="2"/>
        <v xml:space="preserve"> </v>
      </c>
      <c r="D11" s="171"/>
      <c r="E11" s="126" t="str">
        <f t="shared" ca="1" si="32"/>
        <v>08:00-16:00</v>
      </c>
      <c r="F11" s="386">
        <f t="shared" ca="1" si="3"/>
        <v>0.33333333333333331</v>
      </c>
      <c r="G11" s="125">
        <f t="shared" ca="1" si="33"/>
        <v>0</v>
      </c>
      <c r="H11" s="127"/>
      <c r="I11" s="59"/>
      <c r="J11" s="141" t="str">
        <f t="shared" ca="1" si="4"/>
        <v/>
      </c>
      <c r="K11" s="388">
        <f t="shared" ca="1" si="5"/>
        <v>0</v>
      </c>
      <c r="L11" s="542"/>
      <c r="M11" s="543"/>
      <c r="N11" s="543"/>
      <c r="O11" s="543"/>
      <c r="P11" s="544"/>
      <c r="Q11" s="108">
        <f t="shared" ca="1" si="34"/>
        <v>46330</v>
      </c>
      <c r="R11" s="115" t="b">
        <f t="shared" ca="1" si="6"/>
        <v>1</v>
      </c>
      <c r="S11" s="109" t="str">
        <f t="shared" si="7"/>
        <v/>
      </c>
      <c r="T11" s="61" t="str">
        <f t="shared" ca="1" si="8"/>
        <v>A</v>
      </c>
      <c r="U11" s="61" t="str">
        <f t="shared" ca="1" si="9"/>
        <v>A</v>
      </c>
      <c r="V11" s="96">
        <f t="shared" si="35"/>
        <v>0</v>
      </c>
      <c r="W11" s="57">
        <f t="shared" ca="1" si="36"/>
        <v>-0.33333333333333298</v>
      </c>
      <c r="X11" s="164">
        <f t="shared" ca="1" si="10"/>
        <v>0</v>
      </c>
      <c r="Y11" s="115" t="b">
        <f t="shared" ca="1" si="11"/>
        <v>0</v>
      </c>
      <c r="Z11" s="115" t="b">
        <f t="shared" ca="1" si="12"/>
        <v>0</v>
      </c>
      <c r="AA11" s="115" t="b">
        <f t="shared" ca="1" si="13"/>
        <v>1</v>
      </c>
      <c r="AB11" s="78">
        <f t="shared" ca="1" si="14"/>
        <v>0</v>
      </c>
      <c r="AC11" s="85">
        <f t="shared" ca="1" si="15"/>
        <v>0.33333333333333331</v>
      </c>
      <c r="AD11" s="88">
        <f t="shared" ca="1" si="16"/>
        <v>0</v>
      </c>
      <c r="AE11" s="85">
        <f t="shared" ca="1" si="17"/>
        <v>0.66666666666666663</v>
      </c>
      <c r="AF11" s="82">
        <f t="shared" ca="1" si="18"/>
        <v>0.99930555555555556</v>
      </c>
      <c r="AG11" s="115" t="b">
        <f t="shared" si="19"/>
        <v>0</v>
      </c>
      <c r="AH11" s="115" t="b">
        <f t="shared" ca="1" si="20"/>
        <v>1</v>
      </c>
      <c r="AI11" s="115" t="b">
        <f t="shared" ca="1" si="21"/>
        <v>0</v>
      </c>
      <c r="AJ11" s="115" t="b">
        <f t="shared" ca="1" si="22"/>
        <v>1</v>
      </c>
      <c r="AK11" s="115" t="b">
        <f t="shared" si="23"/>
        <v>0</v>
      </c>
      <c r="AL11" s="113">
        <f t="shared" ca="1" si="24"/>
        <v>0</v>
      </c>
      <c r="AM11" s="113">
        <f t="shared" ca="1" si="25"/>
        <v>0.99930555555555556</v>
      </c>
      <c r="AN11" s="113">
        <f t="shared" ca="1" si="37"/>
        <v>0</v>
      </c>
      <c r="AO11" s="113">
        <f t="shared" ca="1" si="26"/>
        <v>0.99930555555555556</v>
      </c>
      <c r="AP11" s="115" t="b">
        <f t="shared" si="27"/>
        <v>1</v>
      </c>
      <c r="AQ11" s="115" t="b">
        <f t="shared" ca="1" si="28"/>
        <v>0</v>
      </c>
      <c r="AR11" s="115" t="b">
        <f t="shared" si="29"/>
        <v>1</v>
      </c>
      <c r="AS11" s="115" t="b">
        <f t="shared" ca="1" si="30"/>
        <v>0</v>
      </c>
      <c r="AT11" s="140">
        <f t="shared" si="31"/>
        <v>0</v>
      </c>
      <c r="AU11" s="342"/>
      <c r="AV11" s="342"/>
      <c r="AW11" s="342"/>
      <c r="AX11" s="342"/>
      <c r="AY11" s="342"/>
      <c r="AZ11" s="342"/>
      <c r="BA11" s="343"/>
      <c r="BB11" s="343"/>
      <c r="BC11" s="343"/>
    </row>
    <row r="12" spans="1:55" s="346" customFormat="1" ht="28.5" customHeight="1" x14ac:dyDescent="0.35">
      <c r="A12" s="397">
        <f t="shared" ca="1" si="0"/>
        <v>46331</v>
      </c>
      <c r="B12" s="77" t="str">
        <f t="shared" ca="1" si="1"/>
        <v>Do</v>
      </c>
      <c r="C12" s="76" t="str">
        <f t="shared" ca="1" si="2"/>
        <v xml:space="preserve"> </v>
      </c>
      <c r="D12" s="171"/>
      <c r="E12" s="126" t="str">
        <f t="shared" ca="1" si="32"/>
        <v>08:00-16:00</v>
      </c>
      <c r="F12" s="386">
        <f t="shared" ca="1" si="3"/>
        <v>0.33333333333333331</v>
      </c>
      <c r="G12" s="125">
        <f t="shared" ca="1" si="33"/>
        <v>0</v>
      </c>
      <c r="H12" s="127"/>
      <c r="I12" s="59"/>
      <c r="J12" s="141" t="str">
        <f t="shared" ca="1" si="4"/>
        <v/>
      </c>
      <c r="K12" s="388">
        <f t="shared" ca="1" si="5"/>
        <v>0</v>
      </c>
      <c r="L12" s="542"/>
      <c r="M12" s="543"/>
      <c r="N12" s="543"/>
      <c r="O12" s="543"/>
      <c r="P12" s="544"/>
      <c r="Q12" s="108">
        <f t="shared" ca="1" si="34"/>
        <v>46331</v>
      </c>
      <c r="R12" s="115" t="b">
        <f t="shared" ca="1" si="6"/>
        <v>1</v>
      </c>
      <c r="S12" s="109" t="str">
        <f t="shared" si="7"/>
        <v/>
      </c>
      <c r="T12" s="61" t="str">
        <f t="shared" ca="1" si="8"/>
        <v>A</v>
      </c>
      <c r="U12" s="61" t="str">
        <f t="shared" ca="1" si="9"/>
        <v>A</v>
      </c>
      <c r="V12" s="96">
        <f t="shared" si="35"/>
        <v>0</v>
      </c>
      <c r="W12" s="57">
        <f t="shared" ca="1" si="36"/>
        <v>-0.33333333333333298</v>
      </c>
      <c r="X12" s="164">
        <f t="shared" ca="1" si="10"/>
        <v>0</v>
      </c>
      <c r="Y12" s="115" t="b">
        <f t="shared" ca="1" si="11"/>
        <v>0</v>
      </c>
      <c r="Z12" s="115" t="b">
        <f t="shared" ca="1" si="12"/>
        <v>0</v>
      </c>
      <c r="AA12" s="115" t="b">
        <f t="shared" ca="1" si="13"/>
        <v>1</v>
      </c>
      <c r="AB12" s="78">
        <f t="shared" ca="1" si="14"/>
        <v>0</v>
      </c>
      <c r="AC12" s="85">
        <f t="shared" ca="1" si="15"/>
        <v>0.33333333333333331</v>
      </c>
      <c r="AD12" s="88">
        <f t="shared" ca="1" si="16"/>
        <v>0</v>
      </c>
      <c r="AE12" s="85">
        <f t="shared" ca="1" si="17"/>
        <v>0.66666666666666663</v>
      </c>
      <c r="AF12" s="82">
        <f t="shared" ca="1" si="18"/>
        <v>0.99930555555555556</v>
      </c>
      <c r="AG12" s="115" t="b">
        <f t="shared" si="19"/>
        <v>0</v>
      </c>
      <c r="AH12" s="115" t="b">
        <f t="shared" ca="1" si="20"/>
        <v>1</v>
      </c>
      <c r="AI12" s="115" t="b">
        <f t="shared" ca="1" si="21"/>
        <v>0</v>
      </c>
      <c r="AJ12" s="115" t="b">
        <f t="shared" ca="1" si="22"/>
        <v>1</v>
      </c>
      <c r="AK12" s="115" t="b">
        <f t="shared" si="23"/>
        <v>0</v>
      </c>
      <c r="AL12" s="113">
        <f t="shared" ca="1" si="24"/>
        <v>0</v>
      </c>
      <c r="AM12" s="113">
        <f t="shared" ca="1" si="25"/>
        <v>0.99930555555555556</v>
      </c>
      <c r="AN12" s="113">
        <f t="shared" ca="1" si="37"/>
        <v>0</v>
      </c>
      <c r="AO12" s="113">
        <f t="shared" ca="1" si="26"/>
        <v>0.99930555555555556</v>
      </c>
      <c r="AP12" s="115" t="b">
        <f t="shared" si="27"/>
        <v>1</v>
      </c>
      <c r="AQ12" s="115" t="b">
        <f t="shared" ca="1" si="28"/>
        <v>0</v>
      </c>
      <c r="AR12" s="115" t="b">
        <f t="shared" si="29"/>
        <v>1</v>
      </c>
      <c r="AS12" s="115" t="b">
        <f t="shared" ca="1" si="30"/>
        <v>0</v>
      </c>
      <c r="AT12" s="140">
        <f t="shared" si="31"/>
        <v>0</v>
      </c>
      <c r="AU12" s="342"/>
      <c r="AV12" s="342"/>
      <c r="AW12" s="342"/>
      <c r="AX12" s="342"/>
      <c r="AY12" s="342"/>
      <c r="AZ12" s="342"/>
      <c r="BA12" s="343"/>
      <c r="BB12" s="343"/>
      <c r="BC12" s="343"/>
    </row>
    <row r="13" spans="1:55" s="346" customFormat="1" ht="28.5" customHeight="1" x14ac:dyDescent="0.35">
      <c r="A13" s="397">
        <f t="shared" ca="1" si="0"/>
        <v>46332</v>
      </c>
      <c r="B13" s="77" t="str">
        <f t="shared" ca="1" si="1"/>
        <v>Fr</v>
      </c>
      <c r="C13" s="76" t="str">
        <f t="shared" ca="1" si="2"/>
        <v xml:space="preserve"> </v>
      </c>
      <c r="D13" s="171"/>
      <c r="E13" s="126" t="str">
        <f t="shared" ca="1" si="32"/>
        <v>08:00-16:00</v>
      </c>
      <c r="F13" s="386">
        <f t="shared" ca="1" si="3"/>
        <v>0.33333333333333331</v>
      </c>
      <c r="G13" s="125">
        <f t="shared" ca="1" si="33"/>
        <v>0</v>
      </c>
      <c r="H13" s="127"/>
      <c r="I13" s="59"/>
      <c r="J13" s="141" t="str">
        <f t="shared" ca="1" si="4"/>
        <v/>
      </c>
      <c r="K13" s="388">
        <f t="shared" ca="1" si="5"/>
        <v>0</v>
      </c>
      <c r="L13" s="542"/>
      <c r="M13" s="543"/>
      <c r="N13" s="543"/>
      <c r="O13" s="543"/>
      <c r="P13" s="544"/>
      <c r="Q13" s="108">
        <f t="shared" ca="1" si="34"/>
        <v>46332</v>
      </c>
      <c r="R13" s="115" t="b">
        <f t="shared" ca="1" si="6"/>
        <v>1</v>
      </c>
      <c r="S13" s="109" t="str">
        <f t="shared" si="7"/>
        <v/>
      </c>
      <c r="T13" s="61" t="str">
        <f t="shared" ca="1" si="8"/>
        <v>A</v>
      </c>
      <c r="U13" s="61" t="str">
        <f t="shared" ca="1" si="9"/>
        <v>A</v>
      </c>
      <c r="V13" s="96">
        <f t="shared" si="35"/>
        <v>0</v>
      </c>
      <c r="W13" s="57">
        <f t="shared" ca="1" si="36"/>
        <v>-0.33333333333333298</v>
      </c>
      <c r="X13" s="164">
        <f t="shared" ca="1" si="10"/>
        <v>0</v>
      </c>
      <c r="Y13" s="115" t="b">
        <f t="shared" ca="1" si="11"/>
        <v>0</v>
      </c>
      <c r="Z13" s="115" t="b">
        <f t="shared" ca="1" si="12"/>
        <v>0</v>
      </c>
      <c r="AA13" s="115" t="b">
        <f t="shared" ca="1" si="13"/>
        <v>1</v>
      </c>
      <c r="AB13" s="78">
        <f t="shared" ca="1" si="14"/>
        <v>0</v>
      </c>
      <c r="AC13" s="85">
        <f t="shared" ca="1" si="15"/>
        <v>0.33333333333333331</v>
      </c>
      <c r="AD13" s="88">
        <f t="shared" ca="1" si="16"/>
        <v>0</v>
      </c>
      <c r="AE13" s="85">
        <f t="shared" ca="1" si="17"/>
        <v>0.66666666666666663</v>
      </c>
      <c r="AF13" s="82">
        <f t="shared" ca="1" si="18"/>
        <v>0.99930555555555556</v>
      </c>
      <c r="AG13" s="115" t="b">
        <f t="shared" si="19"/>
        <v>0</v>
      </c>
      <c r="AH13" s="115" t="b">
        <f t="shared" ca="1" si="20"/>
        <v>1</v>
      </c>
      <c r="AI13" s="115" t="b">
        <f t="shared" ca="1" si="21"/>
        <v>0</v>
      </c>
      <c r="AJ13" s="115" t="b">
        <f t="shared" ca="1" si="22"/>
        <v>1</v>
      </c>
      <c r="AK13" s="115" t="b">
        <f t="shared" si="23"/>
        <v>0</v>
      </c>
      <c r="AL13" s="113">
        <f t="shared" ca="1" si="24"/>
        <v>0</v>
      </c>
      <c r="AM13" s="113">
        <f t="shared" ca="1" si="25"/>
        <v>0.99930555555555556</v>
      </c>
      <c r="AN13" s="113">
        <f t="shared" ca="1" si="37"/>
        <v>0</v>
      </c>
      <c r="AO13" s="113">
        <f t="shared" ca="1" si="26"/>
        <v>0.99930555555555556</v>
      </c>
      <c r="AP13" s="115" t="b">
        <f t="shared" si="27"/>
        <v>1</v>
      </c>
      <c r="AQ13" s="115" t="b">
        <f t="shared" ca="1" si="28"/>
        <v>0</v>
      </c>
      <c r="AR13" s="115" t="b">
        <f t="shared" si="29"/>
        <v>1</v>
      </c>
      <c r="AS13" s="115" t="b">
        <f t="shared" ca="1" si="30"/>
        <v>0</v>
      </c>
      <c r="AT13" s="140">
        <f t="shared" si="31"/>
        <v>0</v>
      </c>
      <c r="AU13" s="342"/>
      <c r="AV13" s="342"/>
      <c r="AW13" s="342"/>
      <c r="AX13" s="342"/>
      <c r="AY13" s="342"/>
      <c r="AZ13" s="342"/>
      <c r="BA13" s="343"/>
      <c r="BB13" s="343"/>
      <c r="BC13" s="343"/>
    </row>
    <row r="14" spans="1:55" s="346" customFormat="1" ht="28.5" customHeight="1" x14ac:dyDescent="0.35">
      <c r="A14" s="397">
        <f t="shared" ca="1" si="0"/>
        <v>46333</v>
      </c>
      <c r="B14" s="77" t="str">
        <f t="shared" ca="1" si="1"/>
        <v>Sa</v>
      </c>
      <c r="C14" s="76" t="str">
        <f t="shared" ca="1" si="2"/>
        <v xml:space="preserve"> Wochenende</v>
      </c>
      <c r="D14" s="185"/>
      <c r="E14" s="126" t="str">
        <f t="shared" ca="1" si="32"/>
        <v/>
      </c>
      <c r="F14" s="386">
        <f t="shared" ca="1" si="3"/>
        <v>0</v>
      </c>
      <c r="G14" s="125">
        <f t="shared" ca="1" si="33"/>
        <v>0</v>
      </c>
      <c r="H14" s="127"/>
      <c r="I14" s="59"/>
      <c r="J14" s="141" t="str">
        <f t="shared" ca="1" si="4"/>
        <v/>
      </c>
      <c r="K14" s="388">
        <f t="shared" ca="1" si="5"/>
        <v>0</v>
      </c>
      <c r="L14" s="542"/>
      <c r="M14" s="543"/>
      <c r="N14" s="543"/>
      <c r="O14" s="543"/>
      <c r="P14" s="544"/>
      <c r="Q14" s="108">
        <f t="shared" ca="1" si="34"/>
        <v>46333</v>
      </c>
      <c r="R14" s="115" t="b">
        <f t="shared" ca="1" si="6"/>
        <v>1</v>
      </c>
      <c r="S14" s="109" t="str">
        <f t="shared" si="7"/>
        <v/>
      </c>
      <c r="T14" s="61" t="str">
        <f t="shared" ca="1" si="8"/>
        <v>F</v>
      </c>
      <c r="U14" s="61" t="str">
        <f t="shared" ca="1" si="9"/>
        <v>A</v>
      </c>
      <c r="V14" s="96">
        <f t="shared" si="35"/>
        <v>0</v>
      </c>
      <c r="W14" s="57">
        <f t="shared" ca="1" si="36"/>
        <v>0</v>
      </c>
      <c r="X14" s="164">
        <f t="shared" ca="1" si="10"/>
        <v>0</v>
      </c>
      <c r="Y14" s="115" t="b">
        <f t="shared" ca="1" si="11"/>
        <v>1</v>
      </c>
      <c r="Z14" s="115" t="b">
        <f t="shared" ca="1" si="12"/>
        <v>0</v>
      </c>
      <c r="AA14" s="115" t="b">
        <f t="shared" ca="1" si="13"/>
        <v>0</v>
      </c>
      <c r="AB14" s="78">
        <f t="shared" ca="1" si="14"/>
        <v>0</v>
      </c>
      <c r="AC14" s="85">
        <f t="shared" ca="1" si="15"/>
        <v>0</v>
      </c>
      <c r="AD14" s="88">
        <f t="shared" ca="1" si="16"/>
        <v>0</v>
      </c>
      <c r="AE14" s="85">
        <f t="shared" ca="1" si="17"/>
        <v>0</v>
      </c>
      <c r="AF14" s="82">
        <f t="shared" ca="1" si="18"/>
        <v>0.99930555555555556</v>
      </c>
      <c r="AG14" s="115" t="b">
        <f t="shared" si="19"/>
        <v>0</v>
      </c>
      <c r="AH14" s="115" t="b">
        <f t="shared" ca="1" si="20"/>
        <v>0</v>
      </c>
      <c r="AI14" s="115" t="b">
        <f t="shared" ca="1" si="21"/>
        <v>0</v>
      </c>
      <c r="AJ14" s="115" t="b">
        <f t="shared" ca="1" si="22"/>
        <v>1</v>
      </c>
      <c r="AK14" s="115" t="b">
        <f t="shared" si="23"/>
        <v>0</v>
      </c>
      <c r="AL14" s="113">
        <f t="shared" ca="1" si="24"/>
        <v>0</v>
      </c>
      <c r="AM14" s="113">
        <f t="shared" ca="1" si="25"/>
        <v>0.99930555555555556</v>
      </c>
      <c r="AN14" s="113">
        <f t="shared" ca="1" si="37"/>
        <v>0</v>
      </c>
      <c r="AO14" s="113">
        <f t="shared" ca="1" si="26"/>
        <v>0.99930555555555556</v>
      </c>
      <c r="AP14" s="115" t="b">
        <f t="shared" si="27"/>
        <v>1</v>
      </c>
      <c r="AQ14" s="115" t="b">
        <f t="shared" ca="1" si="28"/>
        <v>0</v>
      </c>
      <c r="AR14" s="115" t="b">
        <f t="shared" si="29"/>
        <v>1</v>
      </c>
      <c r="AS14" s="115" t="b">
        <f t="shared" ca="1" si="30"/>
        <v>0</v>
      </c>
      <c r="AT14" s="140">
        <f t="shared" si="31"/>
        <v>0</v>
      </c>
      <c r="AU14" s="342"/>
      <c r="AV14" s="342"/>
      <c r="AW14" s="342"/>
      <c r="AX14" s="342"/>
      <c r="AY14" s="342"/>
      <c r="AZ14" s="342"/>
      <c r="BA14" s="343"/>
      <c r="BB14" s="343"/>
      <c r="BC14" s="343"/>
    </row>
    <row r="15" spans="1:55" s="346" customFormat="1" ht="28.5" customHeight="1" x14ac:dyDescent="0.35">
      <c r="A15" s="397">
        <f t="shared" ca="1" si="0"/>
        <v>46334</v>
      </c>
      <c r="B15" s="77" t="str">
        <f t="shared" ca="1" si="1"/>
        <v>So</v>
      </c>
      <c r="C15" s="76" t="str">
        <f t="shared" ca="1" si="2"/>
        <v xml:space="preserve"> Wochenende</v>
      </c>
      <c r="D15" s="185"/>
      <c r="E15" s="126" t="str">
        <f t="shared" ca="1" si="32"/>
        <v/>
      </c>
      <c r="F15" s="386">
        <f t="shared" ca="1" si="3"/>
        <v>0</v>
      </c>
      <c r="G15" s="125">
        <f t="shared" ca="1" si="33"/>
        <v>0</v>
      </c>
      <c r="H15" s="184"/>
      <c r="I15" s="186"/>
      <c r="J15" s="141" t="str">
        <f t="shared" ca="1" si="4"/>
        <v/>
      </c>
      <c r="K15" s="388">
        <f t="shared" ca="1" si="5"/>
        <v>0</v>
      </c>
      <c r="L15" s="542"/>
      <c r="M15" s="543"/>
      <c r="N15" s="543"/>
      <c r="O15" s="543"/>
      <c r="P15" s="544"/>
      <c r="Q15" s="108">
        <f t="shared" ca="1" si="34"/>
        <v>46334</v>
      </c>
      <c r="R15" s="115" t="b">
        <f t="shared" ca="1" si="6"/>
        <v>1</v>
      </c>
      <c r="S15" s="109" t="str">
        <f t="shared" si="7"/>
        <v/>
      </c>
      <c r="T15" s="61" t="str">
        <f t="shared" ca="1" si="8"/>
        <v>F</v>
      </c>
      <c r="U15" s="61" t="str">
        <f t="shared" ca="1" si="9"/>
        <v>F</v>
      </c>
      <c r="V15" s="96">
        <f t="shared" si="35"/>
        <v>0</v>
      </c>
      <c r="W15" s="57">
        <f t="shared" ca="1" si="36"/>
        <v>0</v>
      </c>
      <c r="X15" s="164">
        <f t="shared" ca="1" si="10"/>
        <v>0</v>
      </c>
      <c r="Y15" s="115" t="b">
        <f t="shared" ca="1" si="11"/>
        <v>1</v>
      </c>
      <c r="Z15" s="115" t="b">
        <f t="shared" ca="1" si="12"/>
        <v>0</v>
      </c>
      <c r="AA15" s="115" t="b">
        <f t="shared" ca="1" si="13"/>
        <v>0</v>
      </c>
      <c r="AB15" s="78" t="str">
        <f t="shared" ca="1" si="14"/>
        <v/>
      </c>
      <c r="AC15" s="85" t="str">
        <f t="shared" ca="1" si="15"/>
        <v/>
      </c>
      <c r="AD15" s="88">
        <f t="shared" ca="1" si="16"/>
        <v>0</v>
      </c>
      <c r="AE15" s="85" t="str">
        <f t="shared" ca="1" si="17"/>
        <v/>
      </c>
      <c r="AF15" s="82" t="str">
        <f t="shared" ca="1" si="18"/>
        <v/>
      </c>
      <c r="AG15" s="115" t="b">
        <f t="shared" si="19"/>
        <v>0</v>
      </c>
      <c r="AH15" s="115" t="b">
        <f t="shared" ca="1" si="20"/>
        <v>0</v>
      </c>
      <c r="AI15" s="115" t="b">
        <f t="shared" ca="1" si="21"/>
        <v>0</v>
      </c>
      <c r="AJ15" s="115" t="b">
        <f t="shared" ca="1" si="22"/>
        <v>0</v>
      </c>
      <c r="AK15" s="115" t="b">
        <f t="shared" si="23"/>
        <v>0</v>
      </c>
      <c r="AL15" s="113" t="str">
        <f t="shared" ca="1" si="24"/>
        <v/>
      </c>
      <c r="AM15" s="113" t="str">
        <f t="shared" ca="1" si="25"/>
        <v/>
      </c>
      <c r="AN15" s="113" t="str">
        <f t="shared" ca="1" si="37"/>
        <v/>
      </c>
      <c r="AO15" s="113" t="str">
        <f t="shared" ca="1" si="26"/>
        <v/>
      </c>
      <c r="AP15" s="115" t="b">
        <f t="shared" si="27"/>
        <v>1</v>
      </c>
      <c r="AQ15" s="115" t="b">
        <f t="shared" ca="1" si="28"/>
        <v>0</v>
      </c>
      <c r="AR15" s="115" t="b">
        <f t="shared" si="29"/>
        <v>1</v>
      </c>
      <c r="AS15" s="115" t="b">
        <f t="shared" ca="1" si="30"/>
        <v>0</v>
      </c>
      <c r="AT15" s="140">
        <f t="shared" si="31"/>
        <v>0</v>
      </c>
      <c r="AU15" s="342"/>
      <c r="AV15" s="342"/>
      <c r="AW15" s="342"/>
      <c r="AX15" s="342"/>
      <c r="AY15" s="342"/>
      <c r="AZ15" s="342"/>
      <c r="BA15" s="343"/>
      <c r="BB15" s="343"/>
      <c r="BC15" s="343"/>
    </row>
    <row r="16" spans="1:55" s="346" customFormat="1" ht="28.5" customHeight="1" x14ac:dyDescent="0.35">
      <c r="A16" s="397">
        <f t="shared" ca="1" si="0"/>
        <v>46335</v>
      </c>
      <c r="B16" s="77" t="str">
        <f t="shared" ca="1" si="1"/>
        <v>Mo</v>
      </c>
      <c r="C16" s="76" t="str">
        <f t="shared" ca="1" si="2"/>
        <v xml:space="preserve"> </v>
      </c>
      <c r="D16" s="171"/>
      <c r="E16" s="126" t="str">
        <f t="shared" ca="1" si="32"/>
        <v>08:00-16:00</v>
      </c>
      <c r="F16" s="386">
        <f t="shared" ca="1" si="3"/>
        <v>0.33333333333333331</v>
      </c>
      <c r="G16" s="125">
        <f t="shared" ca="1" si="33"/>
        <v>0</v>
      </c>
      <c r="H16" s="127"/>
      <c r="I16" s="59"/>
      <c r="J16" s="141" t="str">
        <f t="shared" ca="1" si="4"/>
        <v/>
      </c>
      <c r="K16" s="388">
        <f t="shared" ca="1" si="5"/>
        <v>0</v>
      </c>
      <c r="L16" s="542"/>
      <c r="M16" s="543"/>
      <c r="N16" s="543"/>
      <c r="O16" s="543"/>
      <c r="P16" s="544"/>
      <c r="Q16" s="108">
        <f t="shared" ca="1" si="34"/>
        <v>46335</v>
      </c>
      <c r="R16" s="115" t="b">
        <f t="shared" ca="1" si="6"/>
        <v>1</v>
      </c>
      <c r="S16" s="109" t="str">
        <f t="shared" si="7"/>
        <v/>
      </c>
      <c r="T16" s="61" t="str">
        <f t="shared" ca="1" si="8"/>
        <v>A</v>
      </c>
      <c r="U16" s="61" t="str">
        <f t="shared" ca="1" si="9"/>
        <v>A</v>
      </c>
      <c r="V16" s="96">
        <f t="shared" si="35"/>
        <v>0</v>
      </c>
      <c r="W16" s="57">
        <f t="shared" ca="1" si="36"/>
        <v>-0.33333333333333298</v>
      </c>
      <c r="X16" s="164">
        <f t="shared" ca="1" si="10"/>
        <v>0</v>
      </c>
      <c r="Y16" s="115" t="b">
        <f t="shared" ca="1" si="11"/>
        <v>0</v>
      </c>
      <c r="Z16" s="115" t="b">
        <f t="shared" ca="1" si="12"/>
        <v>0</v>
      </c>
      <c r="AA16" s="115" t="b">
        <f t="shared" ca="1" si="13"/>
        <v>1</v>
      </c>
      <c r="AB16" s="78">
        <f t="shared" ca="1" si="14"/>
        <v>0</v>
      </c>
      <c r="AC16" s="85">
        <f t="shared" ca="1" si="15"/>
        <v>0.33333333333333331</v>
      </c>
      <c r="AD16" s="88">
        <f t="shared" ca="1" si="16"/>
        <v>0</v>
      </c>
      <c r="AE16" s="85">
        <f t="shared" ca="1" si="17"/>
        <v>0.66666666666666663</v>
      </c>
      <c r="AF16" s="82">
        <f t="shared" ca="1" si="18"/>
        <v>0.99930555555555556</v>
      </c>
      <c r="AG16" s="115" t="b">
        <f t="shared" si="19"/>
        <v>0</v>
      </c>
      <c r="AH16" s="115" t="b">
        <f t="shared" ca="1" si="20"/>
        <v>1</v>
      </c>
      <c r="AI16" s="115" t="b">
        <f t="shared" ca="1" si="21"/>
        <v>0</v>
      </c>
      <c r="AJ16" s="115" t="b">
        <f t="shared" ca="1" si="22"/>
        <v>1</v>
      </c>
      <c r="AK16" s="115" t="b">
        <f t="shared" si="23"/>
        <v>0</v>
      </c>
      <c r="AL16" s="113">
        <f t="shared" ca="1" si="24"/>
        <v>0</v>
      </c>
      <c r="AM16" s="113">
        <f t="shared" ca="1" si="25"/>
        <v>0.99930555555555556</v>
      </c>
      <c r="AN16" s="113">
        <f t="shared" ca="1" si="37"/>
        <v>0</v>
      </c>
      <c r="AO16" s="113">
        <f t="shared" ca="1" si="26"/>
        <v>0.99930555555555556</v>
      </c>
      <c r="AP16" s="115" t="b">
        <f t="shared" si="27"/>
        <v>1</v>
      </c>
      <c r="AQ16" s="115" t="b">
        <f t="shared" ca="1" si="28"/>
        <v>0</v>
      </c>
      <c r="AR16" s="115" t="b">
        <f t="shared" si="29"/>
        <v>1</v>
      </c>
      <c r="AS16" s="115" t="b">
        <f t="shared" ca="1" si="30"/>
        <v>0</v>
      </c>
      <c r="AT16" s="140">
        <f t="shared" si="31"/>
        <v>0</v>
      </c>
      <c r="AU16" s="342"/>
      <c r="AV16" s="342"/>
      <c r="AW16" s="342"/>
      <c r="AX16" s="342"/>
      <c r="AY16" s="342"/>
      <c r="AZ16" s="342"/>
      <c r="BA16" s="343"/>
      <c r="BB16" s="343"/>
      <c r="BC16" s="343"/>
    </row>
    <row r="17" spans="1:55" s="346" customFormat="1" ht="28.5" customHeight="1" x14ac:dyDescent="0.35">
      <c r="A17" s="397">
        <f t="shared" ca="1" si="0"/>
        <v>46336</v>
      </c>
      <c r="B17" s="77" t="str">
        <f t="shared" ca="1" si="1"/>
        <v>Di</v>
      </c>
      <c r="C17" s="76" t="str">
        <f t="shared" ca="1" si="2"/>
        <v xml:space="preserve"> </v>
      </c>
      <c r="D17" s="171"/>
      <c r="E17" s="126" t="str">
        <f t="shared" ca="1" si="32"/>
        <v>08:00-16:00</v>
      </c>
      <c r="F17" s="386">
        <f t="shared" ca="1" si="3"/>
        <v>0.33333333333333331</v>
      </c>
      <c r="G17" s="125">
        <f t="shared" ca="1" si="33"/>
        <v>0</v>
      </c>
      <c r="H17" s="127"/>
      <c r="I17" s="59"/>
      <c r="J17" s="141" t="str">
        <f t="shared" ca="1" si="4"/>
        <v/>
      </c>
      <c r="K17" s="388">
        <f t="shared" ca="1" si="5"/>
        <v>0</v>
      </c>
      <c r="L17" s="542"/>
      <c r="M17" s="543"/>
      <c r="N17" s="543"/>
      <c r="O17" s="543"/>
      <c r="P17" s="544"/>
      <c r="Q17" s="108">
        <f t="shared" ca="1" si="34"/>
        <v>46336</v>
      </c>
      <c r="R17" s="115" t="b">
        <f t="shared" ca="1" si="6"/>
        <v>1</v>
      </c>
      <c r="S17" s="109" t="str">
        <f t="shared" si="7"/>
        <v/>
      </c>
      <c r="T17" s="61" t="str">
        <f t="shared" ca="1" si="8"/>
        <v>A</v>
      </c>
      <c r="U17" s="61" t="str">
        <f t="shared" ca="1" si="9"/>
        <v>A</v>
      </c>
      <c r="V17" s="96">
        <f t="shared" si="35"/>
        <v>0</v>
      </c>
      <c r="W17" s="57">
        <f t="shared" ca="1" si="36"/>
        <v>-0.33333333333333298</v>
      </c>
      <c r="X17" s="164">
        <f t="shared" ca="1" si="10"/>
        <v>0</v>
      </c>
      <c r="Y17" s="115" t="b">
        <f t="shared" ca="1" si="11"/>
        <v>0</v>
      </c>
      <c r="Z17" s="115" t="b">
        <f t="shared" ca="1" si="12"/>
        <v>0</v>
      </c>
      <c r="AA17" s="115" t="b">
        <f t="shared" ca="1" si="13"/>
        <v>1</v>
      </c>
      <c r="AB17" s="78">
        <f t="shared" ca="1" si="14"/>
        <v>0</v>
      </c>
      <c r="AC17" s="85">
        <f t="shared" ca="1" si="15"/>
        <v>0.33333333333333331</v>
      </c>
      <c r="AD17" s="88">
        <f t="shared" ca="1" si="16"/>
        <v>0</v>
      </c>
      <c r="AE17" s="85">
        <f t="shared" ca="1" si="17"/>
        <v>0.66666666666666663</v>
      </c>
      <c r="AF17" s="82">
        <f t="shared" ca="1" si="18"/>
        <v>0.99930555555555556</v>
      </c>
      <c r="AG17" s="115" t="b">
        <f t="shared" si="19"/>
        <v>0</v>
      </c>
      <c r="AH17" s="115" t="b">
        <f t="shared" ca="1" si="20"/>
        <v>1</v>
      </c>
      <c r="AI17" s="115" t="b">
        <f t="shared" ca="1" si="21"/>
        <v>0</v>
      </c>
      <c r="AJ17" s="115" t="b">
        <f t="shared" ca="1" si="22"/>
        <v>1</v>
      </c>
      <c r="AK17" s="115" t="b">
        <f t="shared" si="23"/>
        <v>0</v>
      </c>
      <c r="AL17" s="113">
        <f t="shared" ca="1" si="24"/>
        <v>0</v>
      </c>
      <c r="AM17" s="113">
        <f t="shared" ca="1" si="25"/>
        <v>0.99930555555555556</v>
      </c>
      <c r="AN17" s="113">
        <f t="shared" ca="1" si="37"/>
        <v>0</v>
      </c>
      <c r="AO17" s="113">
        <f t="shared" ca="1" si="26"/>
        <v>0.99930555555555556</v>
      </c>
      <c r="AP17" s="115" t="b">
        <f t="shared" si="27"/>
        <v>1</v>
      </c>
      <c r="AQ17" s="115" t="b">
        <f t="shared" ca="1" si="28"/>
        <v>0</v>
      </c>
      <c r="AR17" s="115" t="b">
        <f t="shared" si="29"/>
        <v>1</v>
      </c>
      <c r="AS17" s="115" t="b">
        <f t="shared" ca="1" si="30"/>
        <v>0</v>
      </c>
      <c r="AT17" s="140">
        <f t="shared" si="31"/>
        <v>0</v>
      </c>
      <c r="AU17" s="342"/>
      <c r="AV17" s="342"/>
      <c r="AW17" s="342"/>
      <c r="AX17" s="342"/>
      <c r="AY17" s="342"/>
      <c r="AZ17" s="342"/>
      <c r="BA17" s="343"/>
      <c r="BB17" s="343"/>
      <c r="BC17" s="343"/>
    </row>
    <row r="18" spans="1:55" s="346" customFormat="1" ht="28.5" customHeight="1" x14ac:dyDescent="0.35">
      <c r="A18" s="397">
        <f t="shared" ca="1" si="0"/>
        <v>46337</v>
      </c>
      <c r="B18" s="77" t="str">
        <f t="shared" ca="1" si="1"/>
        <v>Mi</v>
      </c>
      <c r="C18" s="76" t="str">
        <f t="shared" ca="1" si="2"/>
        <v xml:space="preserve"> </v>
      </c>
      <c r="D18" s="171"/>
      <c r="E18" s="126" t="str">
        <f t="shared" ca="1" si="32"/>
        <v>08:00-16:00</v>
      </c>
      <c r="F18" s="386">
        <f t="shared" ca="1" si="3"/>
        <v>0.33333333333333331</v>
      </c>
      <c r="G18" s="125">
        <f t="shared" ca="1" si="33"/>
        <v>0</v>
      </c>
      <c r="H18" s="127"/>
      <c r="I18" s="59"/>
      <c r="J18" s="141" t="str">
        <f t="shared" ca="1" si="4"/>
        <v/>
      </c>
      <c r="K18" s="388">
        <f t="shared" ca="1" si="5"/>
        <v>0</v>
      </c>
      <c r="L18" s="542"/>
      <c r="M18" s="543"/>
      <c r="N18" s="543"/>
      <c r="O18" s="543"/>
      <c r="P18" s="544"/>
      <c r="Q18" s="108">
        <f t="shared" ca="1" si="34"/>
        <v>46337</v>
      </c>
      <c r="R18" s="115" t="b">
        <f t="shared" ca="1" si="6"/>
        <v>1</v>
      </c>
      <c r="S18" s="109" t="str">
        <f t="shared" si="7"/>
        <v/>
      </c>
      <c r="T18" s="61" t="str">
        <f t="shared" ca="1" si="8"/>
        <v>A</v>
      </c>
      <c r="U18" s="61" t="str">
        <f t="shared" ca="1" si="9"/>
        <v>A</v>
      </c>
      <c r="V18" s="96">
        <f t="shared" si="35"/>
        <v>0</v>
      </c>
      <c r="W18" s="57">
        <f t="shared" ca="1" si="36"/>
        <v>-0.33333333333333298</v>
      </c>
      <c r="X18" s="164">
        <f t="shared" ca="1" si="10"/>
        <v>0</v>
      </c>
      <c r="Y18" s="115" t="b">
        <f t="shared" ca="1" si="11"/>
        <v>0</v>
      </c>
      <c r="Z18" s="115" t="b">
        <f t="shared" ca="1" si="12"/>
        <v>0</v>
      </c>
      <c r="AA18" s="115" t="b">
        <f t="shared" ca="1" si="13"/>
        <v>1</v>
      </c>
      <c r="AB18" s="78">
        <f t="shared" ca="1" si="14"/>
        <v>0</v>
      </c>
      <c r="AC18" s="85">
        <f t="shared" ca="1" si="15"/>
        <v>0.33333333333333331</v>
      </c>
      <c r="AD18" s="88">
        <f t="shared" ca="1" si="16"/>
        <v>0</v>
      </c>
      <c r="AE18" s="85">
        <f t="shared" ca="1" si="17"/>
        <v>0.66666666666666663</v>
      </c>
      <c r="AF18" s="82">
        <f t="shared" ca="1" si="18"/>
        <v>0.99930555555555556</v>
      </c>
      <c r="AG18" s="115" t="b">
        <f t="shared" si="19"/>
        <v>0</v>
      </c>
      <c r="AH18" s="115" t="b">
        <f t="shared" ca="1" si="20"/>
        <v>1</v>
      </c>
      <c r="AI18" s="115" t="b">
        <f t="shared" ca="1" si="21"/>
        <v>0</v>
      </c>
      <c r="AJ18" s="115" t="b">
        <f t="shared" ca="1" si="22"/>
        <v>1</v>
      </c>
      <c r="AK18" s="115" t="b">
        <f t="shared" si="23"/>
        <v>0</v>
      </c>
      <c r="AL18" s="113">
        <f t="shared" ca="1" si="24"/>
        <v>0</v>
      </c>
      <c r="AM18" s="113">
        <f t="shared" ca="1" si="25"/>
        <v>0.99930555555555556</v>
      </c>
      <c r="AN18" s="113">
        <f t="shared" ca="1" si="37"/>
        <v>0</v>
      </c>
      <c r="AO18" s="113">
        <f t="shared" ca="1" si="26"/>
        <v>0.99930555555555556</v>
      </c>
      <c r="AP18" s="115" t="b">
        <f t="shared" si="27"/>
        <v>1</v>
      </c>
      <c r="AQ18" s="115" t="b">
        <f t="shared" ca="1" si="28"/>
        <v>0</v>
      </c>
      <c r="AR18" s="115" t="b">
        <f t="shared" si="29"/>
        <v>1</v>
      </c>
      <c r="AS18" s="115" t="b">
        <f t="shared" ca="1" si="30"/>
        <v>0</v>
      </c>
      <c r="AT18" s="140">
        <f t="shared" si="31"/>
        <v>0</v>
      </c>
      <c r="AU18" s="342"/>
      <c r="AV18" s="342"/>
      <c r="AW18" s="342"/>
      <c r="AX18" s="342"/>
      <c r="AY18" s="342"/>
      <c r="AZ18" s="342"/>
      <c r="BA18" s="343"/>
      <c r="BB18" s="343"/>
      <c r="BC18" s="343"/>
    </row>
    <row r="19" spans="1:55" s="346" customFormat="1" ht="28.5" customHeight="1" x14ac:dyDescent="0.35">
      <c r="A19" s="397">
        <f t="shared" ca="1" si="0"/>
        <v>46338</v>
      </c>
      <c r="B19" s="77" t="str">
        <f t="shared" ca="1" si="1"/>
        <v>Do</v>
      </c>
      <c r="C19" s="76" t="str">
        <f t="shared" ca="1" si="2"/>
        <v xml:space="preserve"> </v>
      </c>
      <c r="D19" s="171"/>
      <c r="E19" s="126" t="str">
        <f t="shared" ca="1" si="32"/>
        <v>08:00-16:00</v>
      </c>
      <c r="F19" s="386">
        <f t="shared" ca="1" si="3"/>
        <v>0.33333333333333331</v>
      </c>
      <c r="G19" s="125">
        <f t="shared" ca="1" si="33"/>
        <v>0</v>
      </c>
      <c r="H19" s="127"/>
      <c r="I19" s="59"/>
      <c r="J19" s="141" t="str">
        <f t="shared" ca="1" si="4"/>
        <v/>
      </c>
      <c r="K19" s="388">
        <f t="shared" ca="1" si="5"/>
        <v>0</v>
      </c>
      <c r="L19" s="542"/>
      <c r="M19" s="543"/>
      <c r="N19" s="543"/>
      <c r="O19" s="543"/>
      <c r="P19" s="544"/>
      <c r="Q19" s="108">
        <f t="shared" ca="1" si="34"/>
        <v>46338</v>
      </c>
      <c r="R19" s="115" t="b">
        <f t="shared" ca="1" si="6"/>
        <v>1</v>
      </c>
      <c r="S19" s="109" t="str">
        <f t="shared" si="7"/>
        <v/>
      </c>
      <c r="T19" s="61" t="str">
        <f t="shared" ca="1" si="8"/>
        <v>A</v>
      </c>
      <c r="U19" s="61" t="str">
        <f t="shared" ca="1" si="9"/>
        <v>A</v>
      </c>
      <c r="V19" s="96">
        <f t="shared" si="35"/>
        <v>0</v>
      </c>
      <c r="W19" s="57">
        <f t="shared" ca="1" si="36"/>
        <v>-0.33333333333333298</v>
      </c>
      <c r="X19" s="164">
        <f t="shared" ca="1" si="10"/>
        <v>0</v>
      </c>
      <c r="Y19" s="115" t="b">
        <f t="shared" ca="1" si="11"/>
        <v>0</v>
      </c>
      <c r="Z19" s="115" t="b">
        <f t="shared" ca="1" si="12"/>
        <v>0</v>
      </c>
      <c r="AA19" s="115" t="b">
        <f t="shared" ca="1" si="13"/>
        <v>1</v>
      </c>
      <c r="AB19" s="78">
        <f t="shared" ca="1" si="14"/>
        <v>0</v>
      </c>
      <c r="AC19" s="85">
        <f t="shared" ca="1" si="15"/>
        <v>0.33333333333333331</v>
      </c>
      <c r="AD19" s="88">
        <f t="shared" ca="1" si="16"/>
        <v>0</v>
      </c>
      <c r="AE19" s="85">
        <f t="shared" ca="1" si="17"/>
        <v>0.66666666666666663</v>
      </c>
      <c r="AF19" s="82">
        <f t="shared" ca="1" si="18"/>
        <v>0.99930555555555556</v>
      </c>
      <c r="AG19" s="115" t="b">
        <f t="shared" si="19"/>
        <v>0</v>
      </c>
      <c r="AH19" s="115" t="b">
        <f t="shared" ca="1" si="20"/>
        <v>1</v>
      </c>
      <c r="AI19" s="115" t="b">
        <f t="shared" ca="1" si="21"/>
        <v>0</v>
      </c>
      <c r="AJ19" s="115" t="b">
        <f t="shared" ca="1" si="22"/>
        <v>1</v>
      </c>
      <c r="AK19" s="115" t="b">
        <f t="shared" si="23"/>
        <v>0</v>
      </c>
      <c r="AL19" s="113">
        <f t="shared" ca="1" si="24"/>
        <v>0</v>
      </c>
      <c r="AM19" s="113">
        <f t="shared" ca="1" si="25"/>
        <v>0.99930555555555556</v>
      </c>
      <c r="AN19" s="113">
        <f t="shared" ca="1" si="37"/>
        <v>0</v>
      </c>
      <c r="AO19" s="113">
        <f t="shared" ca="1" si="26"/>
        <v>0.99930555555555556</v>
      </c>
      <c r="AP19" s="115" t="b">
        <f t="shared" si="27"/>
        <v>1</v>
      </c>
      <c r="AQ19" s="115" t="b">
        <f t="shared" ca="1" si="28"/>
        <v>0</v>
      </c>
      <c r="AR19" s="115" t="b">
        <f t="shared" si="29"/>
        <v>1</v>
      </c>
      <c r="AS19" s="115" t="b">
        <f t="shared" ca="1" si="30"/>
        <v>0</v>
      </c>
      <c r="AT19" s="140">
        <f t="shared" si="31"/>
        <v>0</v>
      </c>
      <c r="AU19" s="342"/>
      <c r="AV19" s="342"/>
      <c r="AW19" s="342"/>
      <c r="AX19" s="342"/>
      <c r="AY19" s="342"/>
      <c r="AZ19" s="342"/>
      <c r="BA19" s="343"/>
      <c r="BB19" s="343"/>
      <c r="BC19" s="343"/>
    </row>
    <row r="20" spans="1:55" s="346" customFormat="1" ht="28.5" customHeight="1" x14ac:dyDescent="0.35">
      <c r="A20" s="397">
        <f t="shared" ca="1" si="0"/>
        <v>46339</v>
      </c>
      <c r="B20" s="77" t="str">
        <f t="shared" ca="1" si="1"/>
        <v>Fr</v>
      </c>
      <c r="C20" s="76" t="str">
        <f t="shared" ca="1" si="2"/>
        <v xml:space="preserve"> </v>
      </c>
      <c r="D20" s="171"/>
      <c r="E20" s="126" t="str">
        <f t="shared" ca="1" si="32"/>
        <v>08:00-16:00</v>
      </c>
      <c r="F20" s="386">
        <f t="shared" ca="1" si="3"/>
        <v>0.33333333333333331</v>
      </c>
      <c r="G20" s="125">
        <f t="shared" ca="1" si="33"/>
        <v>0</v>
      </c>
      <c r="H20" s="127"/>
      <c r="I20" s="59"/>
      <c r="J20" s="141" t="str">
        <f t="shared" ca="1" si="4"/>
        <v/>
      </c>
      <c r="K20" s="388">
        <f t="shared" ca="1" si="5"/>
        <v>0</v>
      </c>
      <c r="L20" s="542"/>
      <c r="M20" s="543"/>
      <c r="N20" s="543"/>
      <c r="O20" s="543"/>
      <c r="P20" s="544"/>
      <c r="Q20" s="108">
        <f t="shared" ca="1" si="34"/>
        <v>46339</v>
      </c>
      <c r="R20" s="115" t="b">
        <f t="shared" ca="1" si="6"/>
        <v>1</v>
      </c>
      <c r="S20" s="109" t="str">
        <f t="shared" si="7"/>
        <v/>
      </c>
      <c r="T20" s="61" t="str">
        <f t="shared" ca="1" si="8"/>
        <v>A</v>
      </c>
      <c r="U20" s="61" t="str">
        <f t="shared" ca="1" si="9"/>
        <v>A</v>
      </c>
      <c r="V20" s="96">
        <f t="shared" si="35"/>
        <v>0</v>
      </c>
      <c r="W20" s="57">
        <f t="shared" ca="1" si="36"/>
        <v>-0.33333333333333298</v>
      </c>
      <c r="X20" s="164">
        <f t="shared" ca="1" si="10"/>
        <v>0</v>
      </c>
      <c r="Y20" s="115" t="b">
        <f t="shared" ca="1" si="11"/>
        <v>0</v>
      </c>
      <c r="Z20" s="115" t="b">
        <f t="shared" ca="1" si="12"/>
        <v>0</v>
      </c>
      <c r="AA20" s="115" t="b">
        <f t="shared" ca="1" si="13"/>
        <v>1</v>
      </c>
      <c r="AB20" s="78">
        <f t="shared" ca="1" si="14"/>
        <v>0</v>
      </c>
      <c r="AC20" s="85">
        <f t="shared" ca="1" si="15"/>
        <v>0.33333333333333331</v>
      </c>
      <c r="AD20" s="88">
        <f t="shared" ca="1" si="16"/>
        <v>0</v>
      </c>
      <c r="AE20" s="85">
        <f t="shared" ca="1" si="17"/>
        <v>0.66666666666666663</v>
      </c>
      <c r="AF20" s="82">
        <f t="shared" ca="1" si="18"/>
        <v>0.99930555555555556</v>
      </c>
      <c r="AG20" s="115" t="b">
        <f t="shared" si="19"/>
        <v>0</v>
      </c>
      <c r="AH20" s="115" t="b">
        <f t="shared" ca="1" si="20"/>
        <v>1</v>
      </c>
      <c r="AI20" s="115" t="b">
        <f t="shared" ca="1" si="21"/>
        <v>0</v>
      </c>
      <c r="AJ20" s="115" t="b">
        <f t="shared" ca="1" si="22"/>
        <v>1</v>
      </c>
      <c r="AK20" s="115" t="b">
        <f t="shared" si="23"/>
        <v>0</v>
      </c>
      <c r="AL20" s="113">
        <f t="shared" ca="1" si="24"/>
        <v>0</v>
      </c>
      <c r="AM20" s="113">
        <f t="shared" ca="1" si="25"/>
        <v>0.99930555555555556</v>
      </c>
      <c r="AN20" s="113">
        <f t="shared" ca="1" si="37"/>
        <v>0</v>
      </c>
      <c r="AO20" s="113">
        <f t="shared" ca="1" si="26"/>
        <v>0.99930555555555556</v>
      </c>
      <c r="AP20" s="115" t="b">
        <f t="shared" si="27"/>
        <v>1</v>
      </c>
      <c r="AQ20" s="115" t="b">
        <f t="shared" ca="1" si="28"/>
        <v>0</v>
      </c>
      <c r="AR20" s="115" t="b">
        <f t="shared" si="29"/>
        <v>1</v>
      </c>
      <c r="AS20" s="115" t="b">
        <f t="shared" ca="1" si="30"/>
        <v>0</v>
      </c>
      <c r="AT20" s="140">
        <f t="shared" si="31"/>
        <v>0</v>
      </c>
      <c r="AU20" s="342"/>
      <c r="AV20" s="342"/>
      <c r="AW20" s="342"/>
      <c r="AX20" s="342"/>
      <c r="AY20" s="342"/>
      <c r="AZ20" s="342"/>
      <c r="BA20" s="343"/>
      <c r="BB20" s="343"/>
      <c r="BC20" s="343"/>
    </row>
    <row r="21" spans="1:55" s="346" customFormat="1" ht="28.5" customHeight="1" x14ac:dyDescent="0.35">
      <c r="A21" s="397">
        <f t="shared" ca="1" si="0"/>
        <v>46340</v>
      </c>
      <c r="B21" s="77" t="str">
        <f t="shared" ca="1" si="1"/>
        <v>Sa</v>
      </c>
      <c r="C21" s="76" t="str">
        <f t="shared" ca="1" si="2"/>
        <v xml:space="preserve"> Wochenende</v>
      </c>
      <c r="D21" s="185"/>
      <c r="E21" s="126" t="str">
        <f t="shared" ca="1" si="32"/>
        <v/>
      </c>
      <c r="F21" s="386">
        <f t="shared" ca="1" si="3"/>
        <v>0</v>
      </c>
      <c r="G21" s="125">
        <f t="shared" ca="1" si="33"/>
        <v>0</v>
      </c>
      <c r="H21" s="127"/>
      <c r="I21" s="59"/>
      <c r="J21" s="141" t="str">
        <f t="shared" ca="1" si="4"/>
        <v/>
      </c>
      <c r="K21" s="388">
        <f t="shared" ca="1" si="5"/>
        <v>0</v>
      </c>
      <c r="L21" s="542"/>
      <c r="M21" s="543"/>
      <c r="N21" s="543"/>
      <c r="O21" s="543"/>
      <c r="P21" s="544"/>
      <c r="Q21" s="108">
        <f t="shared" ca="1" si="34"/>
        <v>46340</v>
      </c>
      <c r="R21" s="115" t="b">
        <f t="shared" ca="1" si="6"/>
        <v>1</v>
      </c>
      <c r="S21" s="109" t="str">
        <f t="shared" si="7"/>
        <v/>
      </c>
      <c r="T21" s="61" t="str">
        <f t="shared" ca="1" si="8"/>
        <v>F</v>
      </c>
      <c r="U21" s="61" t="str">
        <f t="shared" ca="1" si="9"/>
        <v>A</v>
      </c>
      <c r="V21" s="96">
        <f t="shared" si="35"/>
        <v>0</v>
      </c>
      <c r="W21" s="57">
        <f t="shared" ca="1" si="36"/>
        <v>0</v>
      </c>
      <c r="X21" s="164">
        <f t="shared" ca="1" si="10"/>
        <v>0</v>
      </c>
      <c r="Y21" s="115" t="b">
        <f t="shared" ca="1" si="11"/>
        <v>1</v>
      </c>
      <c r="Z21" s="115" t="b">
        <f t="shared" ca="1" si="12"/>
        <v>0</v>
      </c>
      <c r="AA21" s="115" t="b">
        <f t="shared" ca="1" si="13"/>
        <v>0</v>
      </c>
      <c r="AB21" s="78">
        <f t="shared" ca="1" si="14"/>
        <v>0</v>
      </c>
      <c r="AC21" s="85">
        <f t="shared" ca="1" si="15"/>
        <v>0</v>
      </c>
      <c r="AD21" s="88">
        <f t="shared" ca="1" si="16"/>
        <v>0</v>
      </c>
      <c r="AE21" s="85">
        <f t="shared" ca="1" si="17"/>
        <v>0</v>
      </c>
      <c r="AF21" s="82">
        <f t="shared" ca="1" si="18"/>
        <v>0.99930555555555556</v>
      </c>
      <c r="AG21" s="115" t="b">
        <f t="shared" si="19"/>
        <v>0</v>
      </c>
      <c r="AH21" s="115" t="b">
        <f t="shared" ca="1" si="20"/>
        <v>0</v>
      </c>
      <c r="AI21" s="115" t="b">
        <f t="shared" ca="1" si="21"/>
        <v>0</v>
      </c>
      <c r="AJ21" s="115" t="b">
        <f t="shared" ca="1" si="22"/>
        <v>1</v>
      </c>
      <c r="AK21" s="115" t="b">
        <f t="shared" si="23"/>
        <v>0</v>
      </c>
      <c r="AL21" s="113">
        <f t="shared" ca="1" si="24"/>
        <v>0</v>
      </c>
      <c r="AM21" s="113">
        <f t="shared" ca="1" si="25"/>
        <v>0.99930555555555556</v>
      </c>
      <c r="AN21" s="113">
        <f t="shared" ca="1" si="37"/>
        <v>0</v>
      </c>
      <c r="AO21" s="113">
        <f t="shared" ca="1" si="26"/>
        <v>0.99930555555555556</v>
      </c>
      <c r="AP21" s="115" t="b">
        <f t="shared" si="27"/>
        <v>1</v>
      </c>
      <c r="AQ21" s="115" t="b">
        <f t="shared" ca="1" si="28"/>
        <v>0</v>
      </c>
      <c r="AR21" s="115" t="b">
        <f t="shared" si="29"/>
        <v>1</v>
      </c>
      <c r="AS21" s="115" t="b">
        <f t="shared" ca="1" si="30"/>
        <v>0</v>
      </c>
      <c r="AT21" s="140">
        <f t="shared" si="31"/>
        <v>0</v>
      </c>
      <c r="AU21" s="342"/>
      <c r="AV21" s="342"/>
      <c r="AW21" s="342"/>
      <c r="AX21" s="342"/>
      <c r="AY21" s="342"/>
      <c r="AZ21" s="342"/>
      <c r="BA21" s="343"/>
      <c r="BB21" s="343"/>
      <c r="BC21" s="343"/>
    </row>
    <row r="22" spans="1:55" s="346" customFormat="1" ht="28.5" customHeight="1" x14ac:dyDescent="0.35">
      <c r="A22" s="397">
        <f t="shared" ca="1" si="0"/>
        <v>46341</v>
      </c>
      <c r="B22" s="77" t="str">
        <f t="shared" ca="1" si="1"/>
        <v>So</v>
      </c>
      <c r="C22" s="76" t="str">
        <f t="shared" ca="1" si="2"/>
        <v xml:space="preserve"> St. Leopold</v>
      </c>
      <c r="D22" s="185"/>
      <c r="E22" s="126" t="str">
        <f t="shared" ca="1" si="32"/>
        <v/>
      </c>
      <c r="F22" s="386">
        <f t="shared" ca="1" si="3"/>
        <v>0</v>
      </c>
      <c r="G22" s="125">
        <f t="shared" ca="1" si="33"/>
        <v>0</v>
      </c>
      <c r="H22" s="184"/>
      <c r="I22" s="186"/>
      <c r="J22" s="141" t="str">
        <f t="shared" ca="1" si="4"/>
        <v/>
      </c>
      <c r="K22" s="388">
        <f t="shared" ca="1" si="5"/>
        <v>0</v>
      </c>
      <c r="L22" s="542"/>
      <c r="M22" s="543"/>
      <c r="N22" s="543"/>
      <c r="O22" s="543"/>
      <c r="P22" s="544"/>
      <c r="Q22" s="108">
        <f t="shared" ca="1" si="34"/>
        <v>46341</v>
      </c>
      <c r="R22" s="115" t="b">
        <f t="shared" ca="1" si="6"/>
        <v>1</v>
      </c>
      <c r="S22" s="109" t="str">
        <f t="shared" si="7"/>
        <v/>
      </c>
      <c r="T22" s="61" t="str">
        <f t="shared" ca="1" si="8"/>
        <v>F</v>
      </c>
      <c r="U22" s="61" t="str">
        <f t="shared" ca="1" si="9"/>
        <v>F</v>
      </c>
      <c r="V22" s="96">
        <f t="shared" si="35"/>
        <v>0</v>
      </c>
      <c r="W22" s="57">
        <f t="shared" ca="1" si="36"/>
        <v>0</v>
      </c>
      <c r="X22" s="164">
        <f t="shared" ca="1" si="10"/>
        <v>0</v>
      </c>
      <c r="Y22" s="115" t="b">
        <f t="shared" ca="1" si="11"/>
        <v>1</v>
      </c>
      <c r="Z22" s="115" t="b">
        <f t="shared" ca="1" si="12"/>
        <v>0</v>
      </c>
      <c r="AA22" s="115" t="b">
        <f t="shared" ca="1" si="13"/>
        <v>0</v>
      </c>
      <c r="AB22" s="78" t="str">
        <f t="shared" ca="1" si="14"/>
        <v/>
      </c>
      <c r="AC22" s="85" t="str">
        <f t="shared" ca="1" si="15"/>
        <v/>
      </c>
      <c r="AD22" s="88">
        <f t="shared" ca="1" si="16"/>
        <v>0</v>
      </c>
      <c r="AE22" s="85" t="str">
        <f t="shared" ca="1" si="17"/>
        <v/>
      </c>
      <c r="AF22" s="82" t="str">
        <f t="shared" ca="1" si="18"/>
        <v/>
      </c>
      <c r="AG22" s="115" t="b">
        <f t="shared" si="19"/>
        <v>0</v>
      </c>
      <c r="AH22" s="115" t="b">
        <f t="shared" ca="1" si="20"/>
        <v>0</v>
      </c>
      <c r="AI22" s="115" t="b">
        <f t="shared" ca="1" si="21"/>
        <v>0</v>
      </c>
      <c r="AJ22" s="115" t="b">
        <f t="shared" ca="1" si="22"/>
        <v>0</v>
      </c>
      <c r="AK22" s="115" t="b">
        <f t="shared" si="23"/>
        <v>0</v>
      </c>
      <c r="AL22" s="113" t="str">
        <f t="shared" ca="1" si="24"/>
        <v/>
      </c>
      <c r="AM22" s="113" t="str">
        <f t="shared" ca="1" si="25"/>
        <v/>
      </c>
      <c r="AN22" s="113" t="str">
        <f t="shared" ca="1" si="37"/>
        <v/>
      </c>
      <c r="AO22" s="113" t="str">
        <f t="shared" ca="1" si="26"/>
        <v/>
      </c>
      <c r="AP22" s="115" t="b">
        <f t="shared" si="27"/>
        <v>1</v>
      </c>
      <c r="AQ22" s="115" t="b">
        <f t="shared" ca="1" si="28"/>
        <v>0</v>
      </c>
      <c r="AR22" s="115" t="b">
        <f t="shared" si="29"/>
        <v>1</v>
      </c>
      <c r="AS22" s="115" t="b">
        <f t="shared" ca="1" si="30"/>
        <v>0</v>
      </c>
      <c r="AT22" s="140">
        <f t="shared" si="31"/>
        <v>0</v>
      </c>
      <c r="AU22" s="342"/>
      <c r="AV22" s="342"/>
      <c r="AW22" s="342"/>
      <c r="AX22" s="342"/>
      <c r="AY22" s="342"/>
      <c r="AZ22" s="342"/>
      <c r="BA22" s="343"/>
      <c r="BB22" s="343"/>
      <c r="BC22" s="343"/>
    </row>
    <row r="23" spans="1:55" s="346" customFormat="1" ht="28.5" customHeight="1" x14ac:dyDescent="0.35">
      <c r="A23" s="397">
        <f t="shared" ca="1" si="0"/>
        <v>46342</v>
      </c>
      <c r="B23" s="77" t="str">
        <f t="shared" ca="1" si="1"/>
        <v>Mo</v>
      </c>
      <c r="C23" s="76" t="str">
        <f t="shared" ca="1" si="2"/>
        <v xml:space="preserve"> </v>
      </c>
      <c r="D23" s="171"/>
      <c r="E23" s="126" t="str">
        <f t="shared" ca="1" si="32"/>
        <v>08:00-16:00</v>
      </c>
      <c r="F23" s="386">
        <f t="shared" ca="1" si="3"/>
        <v>0.33333333333333331</v>
      </c>
      <c r="G23" s="125">
        <f t="shared" ca="1" si="33"/>
        <v>0</v>
      </c>
      <c r="H23" s="127"/>
      <c r="I23" s="59"/>
      <c r="J23" s="141" t="str">
        <f t="shared" ca="1" si="4"/>
        <v/>
      </c>
      <c r="K23" s="388">
        <f t="shared" ca="1" si="5"/>
        <v>0</v>
      </c>
      <c r="L23" s="542"/>
      <c r="M23" s="543"/>
      <c r="N23" s="543"/>
      <c r="O23" s="543"/>
      <c r="P23" s="544"/>
      <c r="Q23" s="108">
        <f t="shared" ca="1" si="34"/>
        <v>46342</v>
      </c>
      <c r="R23" s="115" t="b">
        <f t="shared" ca="1" si="6"/>
        <v>1</v>
      </c>
      <c r="S23" s="109" t="str">
        <f t="shared" si="7"/>
        <v/>
      </c>
      <c r="T23" s="61" t="str">
        <f t="shared" ca="1" si="8"/>
        <v>A</v>
      </c>
      <c r="U23" s="61" t="str">
        <f t="shared" ca="1" si="9"/>
        <v>A</v>
      </c>
      <c r="V23" s="96">
        <f t="shared" si="35"/>
        <v>0</v>
      </c>
      <c r="W23" s="57">
        <f t="shared" ca="1" si="36"/>
        <v>-0.33333333333333298</v>
      </c>
      <c r="X23" s="164">
        <f t="shared" ca="1" si="10"/>
        <v>0</v>
      </c>
      <c r="Y23" s="115" t="b">
        <f t="shared" ca="1" si="11"/>
        <v>0</v>
      </c>
      <c r="Z23" s="115" t="b">
        <f t="shared" ca="1" si="12"/>
        <v>0</v>
      </c>
      <c r="AA23" s="115" t="b">
        <f t="shared" ca="1" si="13"/>
        <v>1</v>
      </c>
      <c r="AB23" s="78">
        <f t="shared" ca="1" si="14"/>
        <v>0</v>
      </c>
      <c r="AC23" s="85">
        <f t="shared" ca="1" si="15"/>
        <v>0.33333333333333331</v>
      </c>
      <c r="AD23" s="88">
        <f t="shared" ca="1" si="16"/>
        <v>0</v>
      </c>
      <c r="AE23" s="85">
        <f t="shared" ca="1" si="17"/>
        <v>0.66666666666666663</v>
      </c>
      <c r="AF23" s="82">
        <f t="shared" ca="1" si="18"/>
        <v>0.99930555555555556</v>
      </c>
      <c r="AG23" s="115" t="b">
        <f t="shared" si="19"/>
        <v>0</v>
      </c>
      <c r="AH23" s="115" t="b">
        <f t="shared" ca="1" si="20"/>
        <v>1</v>
      </c>
      <c r="AI23" s="115" t="b">
        <f t="shared" ca="1" si="21"/>
        <v>0</v>
      </c>
      <c r="AJ23" s="115" t="b">
        <f t="shared" ca="1" si="22"/>
        <v>1</v>
      </c>
      <c r="AK23" s="115" t="b">
        <f t="shared" si="23"/>
        <v>0</v>
      </c>
      <c r="AL23" s="113">
        <f t="shared" ca="1" si="24"/>
        <v>0</v>
      </c>
      <c r="AM23" s="113">
        <f t="shared" ca="1" si="25"/>
        <v>0.99930555555555556</v>
      </c>
      <c r="AN23" s="113">
        <f t="shared" ca="1" si="37"/>
        <v>0</v>
      </c>
      <c r="AO23" s="113">
        <f t="shared" ca="1" si="26"/>
        <v>0.99930555555555556</v>
      </c>
      <c r="AP23" s="115" t="b">
        <f t="shared" si="27"/>
        <v>1</v>
      </c>
      <c r="AQ23" s="115" t="b">
        <f t="shared" ca="1" si="28"/>
        <v>0</v>
      </c>
      <c r="AR23" s="115" t="b">
        <f t="shared" si="29"/>
        <v>1</v>
      </c>
      <c r="AS23" s="115" t="b">
        <f t="shared" ca="1" si="30"/>
        <v>0</v>
      </c>
      <c r="AT23" s="140">
        <f t="shared" si="31"/>
        <v>0</v>
      </c>
      <c r="AU23" s="342"/>
      <c r="AV23" s="342"/>
      <c r="AW23" s="342"/>
      <c r="AX23" s="342"/>
      <c r="AY23" s="342"/>
      <c r="AZ23" s="342"/>
      <c r="BA23" s="343"/>
      <c r="BB23" s="343"/>
      <c r="BC23" s="343"/>
    </row>
    <row r="24" spans="1:55" s="346" customFormat="1" ht="28.5" customHeight="1" x14ac:dyDescent="0.35">
      <c r="A24" s="397">
        <f t="shared" ca="1" si="0"/>
        <v>46343</v>
      </c>
      <c r="B24" s="77" t="str">
        <f t="shared" ca="1" si="1"/>
        <v>Di</v>
      </c>
      <c r="C24" s="76" t="str">
        <f t="shared" ca="1" si="2"/>
        <v xml:space="preserve"> </v>
      </c>
      <c r="D24" s="171"/>
      <c r="E24" s="126" t="str">
        <f t="shared" ca="1" si="32"/>
        <v>08:00-16:00</v>
      </c>
      <c r="F24" s="386">
        <f t="shared" ca="1" si="3"/>
        <v>0.33333333333333331</v>
      </c>
      <c r="G24" s="125">
        <f t="shared" ca="1" si="33"/>
        <v>0</v>
      </c>
      <c r="H24" s="127"/>
      <c r="I24" s="59"/>
      <c r="J24" s="141" t="str">
        <f t="shared" ca="1" si="4"/>
        <v/>
      </c>
      <c r="K24" s="388">
        <f t="shared" ca="1" si="5"/>
        <v>0</v>
      </c>
      <c r="L24" s="542"/>
      <c r="M24" s="543"/>
      <c r="N24" s="543"/>
      <c r="O24" s="543"/>
      <c r="P24" s="544"/>
      <c r="Q24" s="108">
        <f t="shared" ca="1" si="34"/>
        <v>46343</v>
      </c>
      <c r="R24" s="115" t="b">
        <f t="shared" ca="1" si="6"/>
        <v>1</v>
      </c>
      <c r="S24" s="109" t="str">
        <f t="shared" si="7"/>
        <v/>
      </c>
      <c r="T24" s="61" t="str">
        <f t="shared" ca="1" si="8"/>
        <v>A</v>
      </c>
      <c r="U24" s="61" t="str">
        <f t="shared" ca="1" si="9"/>
        <v>A</v>
      </c>
      <c r="V24" s="96">
        <f t="shared" si="35"/>
        <v>0</v>
      </c>
      <c r="W24" s="57">
        <f t="shared" ca="1" si="36"/>
        <v>-0.33333333333333298</v>
      </c>
      <c r="X24" s="164">
        <f t="shared" ca="1" si="10"/>
        <v>0</v>
      </c>
      <c r="Y24" s="115" t="b">
        <f t="shared" ca="1" si="11"/>
        <v>0</v>
      </c>
      <c r="Z24" s="115" t="b">
        <f t="shared" ca="1" si="12"/>
        <v>0</v>
      </c>
      <c r="AA24" s="115" t="b">
        <f t="shared" ca="1" si="13"/>
        <v>1</v>
      </c>
      <c r="AB24" s="78">
        <f t="shared" ca="1" si="14"/>
        <v>0</v>
      </c>
      <c r="AC24" s="85">
        <f t="shared" ca="1" si="15"/>
        <v>0.33333333333333331</v>
      </c>
      <c r="AD24" s="88">
        <f t="shared" ca="1" si="16"/>
        <v>0</v>
      </c>
      <c r="AE24" s="85">
        <f t="shared" ca="1" si="17"/>
        <v>0.66666666666666663</v>
      </c>
      <c r="AF24" s="82">
        <f t="shared" ca="1" si="18"/>
        <v>0.99930555555555556</v>
      </c>
      <c r="AG24" s="115" t="b">
        <f t="shared" si="19"/>
        <v>0</v>
      </c>
      <c r="AH24" s="115" t="b">
        <f t="shared" ca="1" si="20"/>
        <v>1</v>
      </c>
      <c r="AI24" s="115" t="b">
        <f t="shared" ca="1" si="21"/>
        <v>0</v>
      </c>
      <c r="AJ24" s="115" t="b">
        <f t="shared" ca="1" si="22"/>
        <v>1</v>
      </c>
      <c r="AK24" s="115" t="b">
        <f t="shared" si="23"/>
        <v>0</v>
      </c>
      <c r="AL24" s="113">
        <f t="shared" ca="1" si="24"/>
        <v>0</v>
      </c>
      <c r="AM24" s="113">
        <f t="shared" ca="1" si="25"/>
        <v>0.99930555555555556</v>
      </c>
      <c r="AN24" s="113">
        <f t="shared" ca="1" si="37"/>
        <v>0</v>
      </c>
      <c r="AO24" s="113">
        <f t="shared" ca="1" si="26"/>
        <v>0.99930555555555556</v>
      </c>
      <c r="AP24" s="115" t="b">
        <f t="shared" si="27"/>
        <v>1</v>
      </c>
      <c r="AQ24" s="115" t="b">
        <f t="shared" ca="1" si="28"/>
        <v>0</v>
      </c>
      <c r="AR24" s="115" t="b">
        <f t="shared" si="29"/>
        <v>1</v>
      </c>
      <c r="AS24" s="115" t="b">
        <f t="shared" ca="1" si="30"/>
        <v>0</v>
      </c>
      <c r="AT24" s="140">
        <f t="shared" si="31"/>
        <v>0</v>
      </c>
      <c r="AU24" s="342"/>
      <c r="AV24" s="342"/>
      <c r="AW24" s="342"/>
      <c r="AX24" s="342"/>
      <c r="AY24" s="342"/>
      <c r="AZ24" s="342"/>
      <c r="BA24" s="343"/>
      <c r="BB24" s="343"/>
      <c r="BC24" s="343"/>
    </row>
    <row r="25" spans="1:55" s="346" customFormat="1" ht="28.5" customHeight="1" x14ac:dyDescent="0.35">
      <c r="A25" s="397">
        <f t="shared" ca="1" si="0"/>
        <v>46344</v>
      </c>
      <c r="B25" s="77" t="str">
        <f t="shared" ca="1" si="1"/>
        <v>Mi</v>
      </c>
      <c r="C25" s="76" t="str">
        <f t="shared" ca="1" si="2"/>
        <v xml:space="preserve"> </v>
      </c>
      <c r="D25" s="171"/>
      <c r="E25" s="126" t="str">
        <f t="shared" ca="1" si="32"/>
        <v>08:00-16:00</v>
      </c>
      <c r="F25" s="386">
        <f t="shared" ca="1" si="3"/>
        <v>0.33333333333333331</v>
      </c>
      <c r="G25" s="125">
        <f t="shared" ca="1" si="33"/>
        <v>0</v>
      </c>
      <c r="H25" s="127"/>
      <c r="I25" s="59"/>
      <c r="J25" s="141" t="str">
        <f t="shared" ca="1" si="4"/>
        <v/>
      </c>
      <c r="K25" s="388">
        <f t="shared" ca="1" si="5"/>
        <v>0</v>
      </c>
      <c r="L25" s="542"/>
      <c r="M25" s="543"/>
      <c r="N25" s="543"/>
      <c r="O25" s="543"/>
      <c r="P25" s="544"/>
      <c r="Q25" s="108">
        <f t="shared" ca="1" si="34"/>
        <v>46344</v>
      </c>
      <c r="R25" s="115" t="b">
        <f t="shared" ca="1" si="6"/>
        <v>1</v>
      </c>
      <c r="S25" s="109" t="str">
        <f t="shared" si="7"/>
        <v/>
      </c>
      <c r="T25" s="61" t="str">
        <f t="shared" ca="1" si="8"/>
        <v>A</v>
      </c>
      <c r="U25" s="61" t="str">
        <f t="shared" ca="1" si="9"/>
        <v>A</v>
      </c>
      <c r="V25" s="96">
        <f t="shared" si="35"/>
        <v>0</v>
      </c>
      <c r="W25" s="57">
        <f t="shared" ca="1" si="36"/>
        <v>-0.33333333333333298</v>
      </c>
      <c r="X25" s="164">
        <f t="shared" ca="1" si="10"/>
        <v>0</v>
      </c>
      <c r="Y25" s="115" t="b">
        <f t="shared" ca="1" si="11"/>
        <v>0</v>
      </c>
      <c r="Z25" s="115" t="b">
        <f t="shared" ca="1" si="12"/>
        <v>0</v>
      </c>
      <c r="AA25" s="115" t="b">
        <f t="shared" ca="1" si="13"/>
        <v>1</v>
      </c>
      <c r="AB25" s="78">
        <f t="shared" ca="1" si="14"/>
        <v>0</v>
      </c>
      <c r="AC25" s="85">
        <f t="shared" ca="1" si="15"/>
        <v>0.33333333333333331</v>
      </c>
      <c r="AD25" s="88">
        <f t="shared" ca="1" si="16"/>
        <v>0</v>
      </c>
      <c r="AE25" s="85">
        <f t="shared" ca="1" si="17"/>
        <v>0.66666666666666663</v>
      </c>
      <c r="AF25" s="82">
        <f t="shared" ca="1" si="18"/>
        <v>0.99930555555555556</v>
      </c>
      <c r="AG25" s="115" t="b">
        <f t="shared" si="19"/>
        <v>0</v>
      </c>
      <c r="AH25" s="115" t="b">
        <f t="shared" ca="1" si="20"/>
        <v>1</v>
      </c>
      <c r="AI25" s="115" t="b">
        <f t="shared" ca="1" si="21"/>
        <v>0</v>
      </c>
      <c r="AJ25" s="115" t="b">
        <f t="shared" ca="1" si="22"/>
        <v>1</v>
      </c>
      <c r="AK25" s="115" t="b">
        <f t="shared" si="23"/>
        <v>0</v>
      </c>
      <c r="AL25" s="113">
        <f t="shared" ca="1" si="24"/>
        <v>0</v>
      </c>
      <c r="AM25" s="113">
        <f t="shared" ca="1" si="25"/>
        <v>0.99930555555555556</v>
      </c>
      <c r="AN25" s="113">
        <f t="shared" ca="1" si="37"/>
        <v>0</v>
      </c>
      <c r="AO25" s="113">
        <f t="shared" ca="1" si="26"/>
        <v>0.99930555555555556</v>
      </c>
      <c r="AP25" s="115" t="b">
        <f t="shared" si="27"/>
        <v>1</v>
      </c>
      <c r="AQ25" s="115" t="b">
        <f t="shared" ca="1" si="28"/>
        <v>0</v>
      </c>
      <c r="AR25" s="115" t="b">
        <f t="shared" si="29"/>
        <v>1</v>
      </c>
      <c r="AS25" s="115" t="b">
        <f t="shared" ca="1" si="30"/>
        <v>0</v>
      </c>
      <c r="AT25" s="140">
        <f t="shared" si="31"/>
        <v>0</v>
      </c>
      <c r="AU25" s="342"/>
      <c r="AV25" s="342"/>
      <c r="AW25" s="342"/>
      <c r="AX25" s="342"/>
      <c r="AY25" s="342"/>
      <c r="AZ25" s="342"/>
      <c r="BA25" s="343"/>
      <c r="BB25" s="343"/>
      <c r="BC25" s="343"/>
    </row>
    <row r="26" spans="1:55" s="346" customFormat="1" ht="28.5" customHeight="1" x14ac:dyDescent="0.35">
      <c r="A26" s="397">
        <f t="shared" ca="1" si="0"/>
        <v>46345</v>
      </c>
      <c r="B26" s="77" t="str">
        <f t="shared" ca="1" si="1"/>
        <v>Do</v>
      </c>
      <c r="C26" s="76" t="str">
        <f t="shared" ca="1" si="2"/>
        <v xml:space="preserve"> </v>
      </c>
      <c r="D26" s="171"/>
      <c r="E26" s="126" t="str">
        <f t="shared" ca="1" si="32"/>
        <v>08:00-16:00</v>
      </c>
      <c r="F26" s="386">
        <f t="shared" ca="1" si="3"/>
        <v>0.33333333333333331</v>
      </c>
      <c r="G26" s="125">
        <f t="shared" ca="1" si="33"/>
        <v>0</v>
      </c>
      <c r="H26" s="127"/>
      <c r="I26" s="59"/>
      <c r="J26" s="141" t="str">
        <f t="shared" ca="1" si="4"/>
        <v/>
      </c>
      <c r="K26" s="388">
        <f t="shared" ca="1" si="5"/>
        <v>0</v>
      </c>
      <c r="L26" s="542"/>
      <c r="M26" s="543"/>
      <c r="N26" s="543"/>
      <c r="O26" s="543"/>
      <c r="P26" s="544"/>
      <c r="Q26" s="108">
        <f t="shared" ca="1" si="34"/>
        <v>46345</v>
      </c>
      <c r="R26" s="115" t="b">
        <f t="shared" ca="1" si="6"/>
        <v>1</v>
      </c>
      <c r="S26" s="109" t="str">
        <f t="shared" si="7"/>
        <v/>
      </c>
      <c r="T26" s="61" t="str">
        <f t="shared" ca="1" si="8"/>
        <v>A</v>
      </c>
      <c r="U26" s="61" t="str">
        <f t="shared" ca="1" si="9"/>
        <v>A</v>
      </c>
      <c r="V26" s="96">
        <f t="shared" si="35"/>
        <v>0</v>
      </c>
      <c r="W26" s="57">
        <f t="shared" ca="1" si="36"/>
        <v>-0.33333333333333298</v>
      </c>
      <c r="X26" s="164">
        <f t="shared" ca="1" si="10"/>
        <v>0</v>
      </c>
      <c r="Y26" s="115" t="b">
        <f t="shared" ca="1" si="11"/>
        <v>0</v>
      </c>
      <c r="Z26" s="115" t="b">
        <f t="shared" ca="1" si="12"/>
        <v>0</v>
      </c>
      <c r="AA26" s="115" t="b">
        <f t="shared" ca="1" si="13"/>
        <v>1</v>
      </c>
      <c r="AB26" s="78">
        <f t="shared" ca="1" si="14"/>
        <v>0</v>
      </c>
      <c r="AC26" s="85">
        <f t="shared" ca="1" si="15"/>
        <v>0.33333333333333331</v>
      </c>
      <c r="AD26" s="88">
        <f t="shared" ca="1" si="16"/>
        <v>0</v>
      </c>
      <c r="AE26" s="85">
        <f t="shared" ca="1" si="17"/>
        <v>0.66666666666666663</v>
      </c>
      <c r="AF26" s="82">
        <f t="shared" ca="1" si="18"/>
        <v>0.99930555555555556</v>
      </c>
      <c r="AG26" s="115" t="b">
        <f t="shared" si="19"/>
        <v>0</v>
      </c>
      <c r="AH26" s="115" t="b">
        <f t="shared" ca="1" si="20"/>
        <v>1</v>
      </c>
      <c r="AI26" s="115" t="b">
        <f t="shared" ca="1" si="21"/>
        <v>0</v>
      </c>
      <c r="AJ26" s="115" t="b">
        <f t="shared" ca="1" si="22"/>
        <v>1</v>
      </c>
      <c r="AK26" s="115" t="b">
        <f t="shared" si="23"/>
        <v>0</v>
      </c>
      <c r="AL26" s="113">
        <f t="shared" ca="1" si="24"/>
        <v>0</v>
      </c>
      <c r="AM26" s="113">
        <f t="shared" ca="1" si="25"/>
        <v>0.99930555555555556</v>
      </c>
      <c r="AN26" s="113">
        <f t="shared" ca="1" si="37"/>
        <v>0</v>
      </c>
      <c r="AO26" s="113">
        <f t="shared" ca="1" si="26"/>
        <v>0.99930555555555556</v>
      </c>
      <c r="AP26" s="115" t="b">
        <f t="shared" si="27"/>
        <v>1</v>
      </c>
      <c r="AQ26" s="115" t="b">
        <f t="shared" ca="1" si="28"/>
        <v>0</v>
      </c>
      <c r="AR26" s="115" t="b">
        <f t="shared" si="29"/>
        <v>1</v>
      </c>
      <c r="AS26" s="115" t="b">
        <f t="shared" ca="1" si="30"/>
        <v>0</v>
      </c>
      <c r="AT26" s="140">
        <f t="shared" si="31"/>
        <v>0</v>
      </c>
      <c r="AU26" s="342"/>
      <c r="AV26" s="342"/>
      <c r="AW26" s="342"/>
      <c r="AX26" s="342"/>
      <c r="AY26" s="342"/>
      <c r="AZ26" s="342"/>
      <c r="BA26" s="343"/>
      <c r="BB26" s="343"/>
      <c r="BC26" s="343"/>
    </row>
    <row r="27" spans="1:55" s="346" customFormat="1" ht="28.5" customHeight="1" x14ac:dyDescent="0.35">
      <c r="A27" s="397">
        <f t="shared" ca="1" si="0"/>
        <v>46346</v>
      </c>
      <c r="B27" s="77" t="str">
        <f t="shared" ca="1" si="1"/>
        <v>Fr</v>
      </c>
      <c r="C27" s="76" t="str">
        <f t="shared" ca="1" si="2"/>
        <v xml:space="preserve"> </v>
      </c>
      <c r="D27" s="171"/>
      <c r="E27" s="126" t="str">
        <f t="shared" ca="1" si="32"/>
        <v>08:00-16:00</v>
      </c>
      <c r="F27" s="386">
        <f t="shared" ca="1" si="3"/>
        <v>0.33333333333333331</v>
      </c>
      <c r="G27" s="125">
        <f t="shared" ca="1" si="33"/>
        <v>0</v>
      </c>
      <c r="H27" s="127"/>
      <c r="I27" s="59"/>
      <c r="J27" s="141" t="str">
        <f t="shared" ca="1" si="4"/>
        <v/>
      </c>
      <c r="K27" s="388">
        <f t="shared" ca="1" si="5"/>
        <v>0</v>
      </c>
      <c r="L27" s="542"/>
      <c r="M27" s="543"/>
      <c r="N27" s="543"/>
      <c r="O27" s="543"/>
      <c r="P27" s="544"/>
      <c r="Q27" s="108">
        <f t="shared" ca="1" si="34"/>
        <v>46346</v>
      </c>
      <c r="R27" s="115" t="b">
        <f t="shared" ca="1" si="6"/>
        <v>1</v>
      </c>
      <c r="S27" s="109" t="str">
        <f t="shared" si="7"/>
        <v/>
      </c>
      <c r="T27" s="61" t="str">
        <f t="shared" ca="1" si="8"/>
        <v>A</v>
      </c>
      <c r="U27" s="61" t="str">
        <f t="shared" ca="1" si="9"/>
        <v>A</v>
      </c>
      <c r="V27" s="96">
        <f t="shared" si="35"/>
        <v>0</v>
      </c>
      <c r="W27" s="57">
        <f t="shared" ca="1" si="36"/>
        <v>-0.33333333333333298</v>
      </c>
      <c r="X27" s="164">
        <f t="shared" ca="1" si="10"/>
        <v>0</v>
      </c>
      <c r="Y27" s="115" t="b">
        <f t="shared" ca="1" si="11"/>
        <v>0</v>
      </c>
      <c r="Z27" s="115" t="b">
        <f t="shared" ca="1" si="12"/>
        <v>0</v>
      </c>
      <c r="AA27" s="115" t="b">
        <f t="shared" ca="1" si="13"/>
        <v>1</v>
      </c>
      <c r="AB27" s="78">
        <f t="shared" ca="1" si="14"/>
        <v>0</v>
      </c>
      <c r="AC27" s="85">
        <f t="shared" ca="1" si="15"/>
        <v>0.33333333333333331</v>
      </c>
      <c r="AD27" s="88">
        <f t="shared" ca="1" si="16"/>
        <v>0</v>
      </c>
      <c r="AE27" s="85">
        <f t="shared" ca="1" si="17"/>
        <v>0.66666666666666663</v>
      </c>
      <c r="AF27" s="82">
        <f t="shared" ca="1" si="18"/>
        <v>0.99930555555555556</v>
      </c>
      <c r="AG27" s="115" t="b">
        <f t="shared" si="19"/>
        <v>0</v>
      </c>
      <c r="AH27" s="115" t="b">
        <f t="shared" ca="1" si="20"/>
        <v>1</v>
      </c>
      <c r="AI27" s="115" t="b">
        <f t="shared" ca="1" si="21"/>
        <v>0</v>
      </c>
      <c r="AJ27" s="115" t="b">
        <f t="shared" ca="1" si="22"/>
        <v>1</v>
      </c>
      <c r="AK27" s="115" t="b">
        <f t="shared" si="23"/>
        <v>0</v>
      </c>
      <c r="AL27" s="113">
        <f t="shared" ca="1" si="24"/>
        <v>0</v>
      </c>
      <c r="AM27" s="113">
        <f t="shared" ca="1" si="25"/>
        <v>0.99930555555555556</v>
      </c>
      <c r="AN27" s="113">
        <f t="shared" ca="1" si="37"/>
        <v>0</v>
      </c>
      <c r="AO27" s="113">
        <f t="shared" ca="1" si="26"/>
        <v>0.99930555555555556</v>
      </c>
      <c r="AP27" s="115" t="b">
        <f t="shared" si="27"/>
        <v>1</v>
      </c>
      <c r="AQ27" s="115" t="b">
        <f t="shared" ca="1" si="28"/>
        <v>0</v>
      </c>
      <c r="AR27" s="115" t="b">
        <f t="shared" si="29"/>
        <v>1</v>
      </c>
      <c r="AS27" s="115" t="b">
        <f t="shared" ca="1" si="30"/>
        <v>0</v>
      </c>
      <c r="AT27" s="140">
        <f t="shared" si="31"/>
        <v>0</v>
      </c>
      <c r="AU27" s="342"/>
      <c r="AV27" s="342"/>
      <c r="AW27" s="342"/>
      <c r="AX27" s="342"/>
      <c r="AY27" s="342"/>
      <c r="AZ27" s="342"/>
      <c r="BA27" s="343"/>
      <c r="BB27" s="343"/>
      <c r="BC27" s="343"/>
    </row>
    <row r="28" spans="1:55" s="346" customFormat="1" ht="28.5" customHeight="1" x14ac:dyDescent="0.35">
      <c r="A28" s="397">
        <f t="shared" ca="1" si="0"/>
        <v>46347</v>
      </c>
      <c r="B28" s="77" t="str">
        <f t="shared" ca="1" si="1"/>
        <v>Sa</v>
      </c>
      <c r="C28" s="76" t="str">
        <f t="shared" ca="1" si="2"/>
        <v xml:space="preserve"> Wochenende</v>
      </c>
      <c r="D28" s="185"/>
      <c r="E28" s="126" t="str">
        <f t="shared" ca="1" si="32"/>
        <v/>
      </c>
      <c r="F28" s="386">
        <f t="shared" ca="1" si="3"/>
        <v>0</v>
      </c>
      <c r="G28" s="125">
        <f t="shared" ca="1" si="33"/>
        <v>0</v>
      </c>
      <c r="H28" s="127"/>
      <c r="I28" s="59"/>
      <c r="J28" s="141" t="str">
        <f t="shared" ca="1" si="4"/>
        <v/>
      </c>
      <c r="K28" s="388">
        <f t="shared" ca="1" si="5"/>
        <v>0</v>
      </c>
      <c r="L28" s="542"/>
      <c r="M28" s="543"/>
      <c r="N28" s="543"/>
      <c r="O28" s="543"/>
      <c r="P28" s="544"/>
      <c r="Q28" s="108">
        <f t="shared" ca="1" si="34"/>
        <v>46347</v>
      </c>
      <c r="R28" s="115" t="b">
        <f t="shared" ca="1" si="6"/>
        <v>1</v>
      </c>
      <c r="S28" s="109" t="str">
        <f t="shared" si="7"/>
        <v/>
      </c>
      <c r="T28" s="61" t="str">
        <f t="shared" ca="1" si="8"/>
        <v>F</v>
      </c>
      <c r="U28" s="61" t="str">
        <f t="shared" ca="1" si="9"/>
        <v>A</v>
      </c>
      <c r="V28" s="96">
        <f t="shared" si="35"/>
        <v>0</v>
      </c>
      <c r="W28" s="57">
        <f t="shared" ca="1" si="36"/>
        <v>0</v>
      </c>
      <c r="X28" s="164">
        <f t="shared" ca="1" si="10"/>
        <v>0</v>
      </c>
      <c r="Y28" s="115" t="b">
        <f t="shared" ca="1" si="11"/>
        <v>1</v>
      </c>
      <c r="Z28" s="115" t="b">
        <f t="shared" ca="1" si="12"/>
        <v>0</v>
      </c>
      <c r="AA28" s="115" t="b">
        <f t="shared" ca="1" si="13"/>
        <v>0</v>
      </c>
      <c r="AB28" s="78">
        <f t="shared" ca="1" si="14"/>
        <v>0</v>
      </c>
      <c r="AC28" s="85">
        <f t="shared" ca="1" si="15"/>
        <v>0</v>
      </c>
      <c r="AD28" s="88">
        <f t="shared" ca="1" si="16"/>
        <v>0</v>
      </c>
      <c r="AE28" s="85">
        <f t="shared" ca="1" si="17"/>
        <v>0</v>
      </c>
      <c r="AF28" s="82">
        <f t="shared" ca="1" si="18"/>
        <v>0.99930555555555556</v>
      </c>
      <c r="AG28" s="115" t="b">
        <f t="shared" si="19"/>
        <v>0</v>
      </c>
      <c r="AH28" s="115" t="b">
        <f t="shared" ca="1" si="20"/>
        <v>0</v>
      </c>
      <c r="AI28" s="115" t="b">
        <f t="shared" ca="1" si="21"/>
        <v>0</v>
      </c>
      <c r="AJ28" s="115" t="b">
        <f t="shared" ca="1" si="22"/>
        <v>1</v>
      </c>
      <c r="AK28" s="115" t="b">
        <f t="shared" si="23"/>
        <v>0</v>
      </c>
      <c r="AL28" s="113">
        <f t="shared" ca="1" si="24"/>
        <v>0</v>
      </c>
      <c r="AM28" s="113">
        <f t="shared" ca="1" si="25"/>
        <v>0.99930555555555556</v>
      </c>
      <c r="AN28" s="113">
        <f t="shared" ca="1" si="37"/>
        <v>0</v>
      </c>
      <c r="AO28" s="113">
        <f t="shared" ca="1" si="26"/>
        <v>0.99930555555555556</v>
      </c>
      <c r="AP28" s="115" t="b">
        <f t="shared" si="27"/>
        <v>1</v>
      </c>
      <c r="AQ28" s="115" t="b">
        <f t="shared" ca="1" si="28"/>
        <v>0</v>
      </c>
      <c r="AR28" s="115" t="b">
        <f t="shared" si="29"/>
        <v>1</v>
      </c>
      <c r="AS28" s="115" t="b">
        <f t="shared" ca="1" si="30"/>
        <v>0</v>
      </c>
      <c r="AT28" s="140">
        <f t="shared" si="31"/>
        <v>0</v>
      </c>
      <c r="AU28" s="342"/>
      <c r="AV28" s="342"/>
      <c r="AW28" s="342"/>
      <c r="AX28" s="342"/>
      <c r="AY28" s="342"/>
      <c r="AZ28" s="342"/>
      <c r="BA28" s="343"/>
      <c r="BB28" s="343"/>
      <c r="BC28" s="343"/>
    </row>
    <row r="29" spans="1:55" s="346" customFormat="1" ht="28.5" customHeight="1" x14ac:dyDescent="0.35">
      <c r="A29" s="397">
        <f t="shared" ca="1" si="0"/>
        <v>46348</v>
      </c>
      <c r="B29" s="77" t="str">
        <f t="shared" ca="1" si="1"/>
        <v>So</v>
      </c>
      <c r="C29" s="76" t="str">
        <f t="shared" ca="1" si="2"/>
        <v xml:space="preserve"> Wochenende</v>
      </c>
      <c r="D29" s="185"/>
      <c r="E29" s="126" t="str">
        <f t="shared" ca="1" si="32"/>
        <v/>
      </c>
      <c r="F29" s="386">
        <f t="shared" ca="1" si="3"/>
        <v>0</v>
      </c>
      <c r="G29" s="125">
        <f t="shared" ca="1" si="33"/>
        <v>0</v>
      </c>
      <c r="H29" s="184"/>
      <c r="I29" s="186"/>
      <c r="J29" s="141" t="str">
        <f t="shared" ca="1" si="4"/>
        <v/>
      </c>
      <c r="K29" s="388">
        <f t="shared" ca="1" si="5"/>
        <v>0</v>
      </c>
      <c r="L29" s="542"/>
      <c r="M29" s="543"/>
      <c r="N29" s="543"/>
      <c r="O29" s="543"/>
      <c r="P29" s="544"/>
      <c r="Q29" s="108">
        <f t="shared" ca="1" si="34"/>
        <v>46348</v>
      </c>
      <c r="R29" s="115" t="b">
        <f t="shared" ca="1" si="6"/>
        <v>1</v>
      </c>
      <c r="S29" s="109" t="str">
        <f t="shared" si="7"/>
        <v/>
      </c>
      <c r="T29" s="61" t="str">
        <f t="shared" ca="1" si="8"/>
        <v>F</v>
      </c>
      <c r="U29" s="61" t="str">
        <f t="shared" ca="1" si="9"/>
        <v>F</v>
      </c>
      <c r="V29" s="96">
        <f t="shared" si="35"/>
        <v>0</v>
      </c>
      <c r="W29" s="57">
        <f t="shared" ca="1" si="36"/>
        <v>0</v>
      </c>
      <c r="X29" s="164">
        <f t="shared" ca="1" si="10"/>
        <v>0</v>
      </c>
      <c r="Y29" s="115" t="b">
        <f t="shared" ca="1" si="11"/>
        <v>1</v>
      </c>
      <c r="Z29" s="115" t="b">
        <f t="shared" ca="1" si="12"/>
        <v>0</v>
      </c>
      <c r="AA29" s="115" t="b">
        <f t="shared" ca="1" si="13"/>
        <v>0</v>
      </c>
      <c r="AB29" s="78" t="str">
        <f t="shared" ca="1" si="14"/>
        <v/>
      </c>
      <c r="AC29" s="85" t="str">
        <f t="shared" ca="1" si="15"/>
        <v/>
      </c>
      <c r="AD29" s="88">
        <f t="shared" ca="1" si="16"/>
        <v>0</v>
      </c>
      <c r="AE29" s="85" t="str">
        <f t="shared" ca="1" si="17"/>
        <v/>
      </c>
      <c r="AF29" s="82" t="str">
        <f t="shared" ca="1" si="18"/>
        <v/>
      </c>
      <c r="AG29" s="115" t="b">
        <f t="shared" si="19"/>
        <v>0</v>
      </c>
      <c r="AH29" s="115" t="b">
        <f t="shared" ca="1" si="20"/>
        <v>0</v>
      </c>
      <c r="AI29" s="115" t="b">
        <f t="shared" ca="1" si="21"/>
        <v>0</v>
      </c>
      <c r="AJ29" s="115" t="b">
        <f t="shared" ca="1" si="22"/>
        <v>0</v>
      </c>
      <c r="AK29" s="115" t="b">
        <f t="shared" si="23"/>
        <v>0</v>
      </c>
      <c r="AL29" s="113" t="str">
        <f t="shared" ca="1" si="24"/>
        <v/>
      </c>
      <c r="AM29" s="113" t="str">
        <f t="shared" ca="1" si="25"/>
        <v/>
      </c>
      <c r="AN29" s="113" t="str">
        <f t="shared" ca="1" si="37"/>
        <v/>
      </c>
      <c r="AO29" s="113" t="str">
        <f t="shared" ca="1" si="26"/>
        <v/>
      </c>
      <c r="AP29" s="115" t="b">
        <f t="shared" si="27"/>
        <v>1</v>
      </c>
      <c r="AQ29" s="115" t="b">
        <f t="shared" ca="1" si="28"/>
        <v>0</v>
      </c>
      <c r="AR29" s="115" t="b">
        <f t="shared" si="29"/>
        <v>1</v>
      </c>
      <c r="AS29" s="115" t="b">
        <f t="shared" ca="1" si="30"/>
        <v>0</v>
      </c>
      <c r="AT29" s="140">
        <f t="shared" si="31"/>
        <v>0</v>
      </c>
      <c r="AU29" s="342"/>
      <c r="AV29" s="342"/>
      <c r="AW29" s="342"/>
      <c r="AX29" s="342"/>
      <c r="AY29" s="342"/>
      <c r="AZ29" s="342"/>
      <c r="BA29" s="343"/>
      <c r="BB29" s="343"/>
      <c r="BC29" s="343"/>
    </row>
    <row r="30" spans="1:55" s="346" customFormat="1" ht="28.5" customHeight="1" x14ac:dyDescent="0.35">
      <c r="A30" s="397">
        <f t="shared" ca="1" si="0"/>
        <v>46349</v>
      </c>
      <c r="B30" s="77" t="str">
        <f t="shared" ca="1" si="1"/>
        <v>Mo</v>
      </c>
      <c r="C30" s="76" t="str">
        <f t="shared" ca="1" si="2"/>
        <v xml:space="preserve"> </v>
      </c>
      <c r="D30" s="171"/>
      <c r="E30" s="126" t="str">
        <f t="shared" ca="1" si="32"/>
        <v>08:00-16:00</v>
      </c>
      <c r="F30" s="386">
        <f t="shared" ca="1" si="3"/>
        <v>0.33333333333333331</v>
      </c>
      <c r="G30" s="125">
        <f t="shared" ca="1" si="33"/>
        <v>0</v>
      </c>
      <c r="H30" s="127"/>
      <c r="I30" s="59"/>
      <c r="J30" s="141" t="str">
        <f t="shared" ca="1" si="4"/>
        <v/>
      </c>
      <c r="K30" s="388">
        <f t="shared" ca="1" si="5"/>
        <v>0</v>
      </c>
      <c r="L30" s="542"/>
      <c r="M30" s="543"/>
      <c r="N30" s="543"/>
      <c r="O30" s="543"/>
      <c r="P30" s="544"/>
      <c r="Q30" s="108">
        <f t="shared" ca="1" si="34"/>
        <v>46349</v>
      </c>
      <c r="R30" s="115" t="b">
        <f t="shared" ca="1" si="6"/>
        <v>1</v>
      </c>
      <c r="S30" s="109" t="str">
        <f t="shared" si="7"/>
        <v/>
      </c>
      <c r="T30" s="61" t="str">
        <f t="shared" ca="1" si="8"/>
        <v>A</v>
      </c>
      <c r="U30" s="61" t="str">
        <f t="shared" ca="1" si="9"/>
        <v>A</v>
      </c>
      <c r="V30" s="96">
        <f t="shared" si="35"/>
        <v>0</v>
      </c>
      <c r="W30" s="57">
        <f t="shared" ca="1" si="36"/>
        <v>-0.33333333333333298</v>
      </c>
      <c r="X30" s="164">
        <f t="shared" ca="1" si="10"/>
        <v>0</v>
      </c>
      <c r="Y30" s="115" t="b">
        <f t="shared" ca="1" si="11"/>
        <v>0</v>
      </c>
      <c r="Z30" s="115" t="b">
        <f t="shared" ca="1" si="12"/>
        <v>0</v>
      </c>
      <c r="AA30" s="115" t="b">
        <f t="shared" ca="1" si="13"/>
        <v>1</v>
      </c>
      <c r="AB30" s="78">
        <f t="shared" ca="1" si="14"/>
        <v>0</v>
      </c>
      <c r="AC30" s="85">
        <f t="shared" ca="1" si="15"/>
        <v>0.33333333333333331</v>
      </c>
      <c r="AD30" s="88">
        <f t="shared" ca="1" si="16"/>
        <v>0</v>
      </c>
      <c r="AE30" s="85">
        <f t="shared" ca="1" si="17"/>
        <v>0.66666666666666663</v>
      </c>
      <c r="AF30" s="82">
        <f t="shared" ca="1" si="18"/>
        <v>0.99930555555555556</v>
      </c>
      <c r="AG30" s="115" t="b">
        <f t="shared" si="19"/>
        <v>0</v>
      </c>
      <c r="AH30" s="115" t="b">
        <f t="shared" ca="1" si="20"/>
        <v>1</v>
      </c>
      <c r="AI30" s="115" t="b">
        <f t="shared" ca="1" si="21"/>
        <v>0</v>
      </c>
      <c r="AJ30" s="115" t="b">
        <f t="shared" ca="1" si="22"/>
        <v>1</v>
      </c>
      <c r="AK30" s="115" t="b">
        <f t="shared" si="23"/>
        <v>0</v>
      </c>
      <c r="AL30" s="113">
        <f t="shared" ca="1" si="24"/>
        <v>0</v>
      </c>
      <c r="AM30" s="113">
        <f t="shared" ca="1" si="25"/>
        <v>0.99930555555555556</v>
      </c>
      <c r="AN30" s="113">
        <f t="shared" ca="1" si="37"/>
        <v>0</v>
      </c>
      <c r="AO30" s="113">
        <f t="shared" ca="1" si="26"/>
        <v>0.99930555555555556</v>
      </c>
      <c r="AP30" s="115" t="b">
        <f t="shared" si="27"/>
        <v>1</v>
      </c>
      <c r="AQ30" s="115" t="b">
        <f t="shared" ca="1" si="28"/>
        <v>0</v>
      </c>
      <c r="AR30" s="115" t="b">
        <f t="shared" si="29"/>
        <v>1</v>
      </c>
      <c r="AS30" s="115" t="b">
        <f t="shared" ca="1" si="30"/>
        <v>0</v>
      </c>
      <c r="AT30" s="140">
        <f t="shared" si="31"/>
        <v>0</v>
      </c>
      <c r="AU30" s="342"/>
      <c r="AV30" s="342"/>
      <c r="AW30" s="342"/>
      <c r="AX30" s="342"/>
      <c r="AY30" s="342"/>
      <c r="AZ30" s="342"/>
      <c r="BA30" s="343"/>
      <c r="BB30" s="343"/>
      <c r="BC30" s="343"/>
    </row>
    <row r="31" spans="1:55" s="346" customFormat="1" ht="28.5" customHeight="1" x14ac:dyDescent="0.35">
      <c r="A31" s="397">
        <f t="shared" ca="1" si="0"/>
        <v>46350</v>
      </c>
      <c r="B31" s="77" t="str">
        <f t="shared" ca="1" si="1"/>
        <v>Di</v>
      </c>
      <c r="C31" s="76" t="str">
        <f t="shared" ca="1" si="2"/>
        <v xml:space="preserve"> </v>
      </c>
      <c r="D31" s="171"/>
      <c r="E31" s="126" t="str">
        <f t="shared" ca="1" si="32"/>
        <v>08:00-16:00</v>
      </c>
      <c r="F31" s="386">
        <f t="shared" ca="1" si="3"/>
        <v>0.33333333333333331</v>
      </c>
      <c r="G31" s="125">
        <f t="shared" ca="1" si="33"/>
        <v>0</v>
      </c>
      <c r="H31" s="127"/>
      <c r="I31" s="59"/>
      <c r="J31" s="141" t="str">
        <f t="shared" ca="1" si="4"/>
        <v/>
      </c>
      <c r="K31" s="388">
        <f t="shared" ca="1" si="5"/>
        <v>0</v>
      </c>
      <c r="L31" s="542"/>
      <c r="M31" s="543"/>
      <c r="N31" s="543"/>
      <c r="O31" s="543"/>
      <c r="P31" s="544"/>
      <c r="Q31" s="108">
        <f t="shared" ca="1" si="34"/>
        <v>46350</v>
      </c>
      <c r="R31" s="115" t="b">
        <f t="shared" ca="1" si="6"/>
        <v>1</v>
      </c>
      <c r="S31" s="109" t="str">
        <f t="shared" si="7"/>
        <v/>
      </c>
      <c r="T31" s="61" t="str">
        <f t="shared" ca="1" si="8"/>
        <v>A</v>
      </c>
      <c r="U31" s="61" t="str">
        <f t="shared" ca="1" si="9"/>
        <v>A</v>
      </c>
      <c r="V31" s="96">
        <f t="shared" si="35"/>
        <v>0</v>
      </c>
      <c r="W31" s="57">
        <f t="shared" ca="1" si="36"/>
        <v>-0.33333333333333298</v>
      </c>
      <c r="X31" s="164">
        <f t="shared" ca="1" si="10"/>
        <v>0</v>
      </c>
      <c r="Y31" s="115" t="b">
        <f t="shared" ca="1" si="11"/>
        <v>0</v>
      </c>
      <c r="Z31" s="115" t="b">
        <f t="shared" ca="1" si="12"/>
        <v>0</v>
      </c>
      <c r="AA31" s="115" t="b">
        <f t="shared" ca="1" si="13"/>
        <v>1</v>
      </c>
      <c r="AB31" s="78">
        <f t="shared" ca="1" si="14"/>
        <v>0</v>
      </c>
      <c r="AC31" s="85">
        <f t="shared" ca="1" si="15"/>
        <v>0.33333333333333331</v>
      </c>
      <c r="AD31" s="88">
        <f t="shared" ca="1" si="16"/>
        <v>0</v>
      </c>
      <c r="AE31" s="85">
        <f t="shared" ca="1" si="17"/>
        <v>0.66666666666666663</v>
      </c>
      <c r="AF31" s="82">
        <f t="shared" ca="1" si="18"/>
        <v>0.99930555555555556</v>
      </c>
      <c r="AG31" s="115" t="b">
        <f t="shared" si="19"/>
        <v>0</v>
      </c>
      <c r="AH31" s="115" t="b">
        <f t="shared" ca="1" si="20"/>
        <v>1</v>
      </c>
      <c r="AI31" s="115" t="b">
        <f t="shared" ca="1" si="21"/>
        <v>0</v>
      </c>
      <c r="AJ31" s="115" t="b">
        <f t="shared" ca="1" si="22"/>
        <v>1</v>
      </c>
      <c r="AK31" s="115" t="b">
        <f t="shared" si="23"/>
        <v>0</v>
      </c>
      <c r="AL31" s="113">
        <f t="shared" ca="1" si="24"/>
        <v>0</v>
      </c>
      <c r="AM31" s="113">
        <f t="shared" ca="1" si="25"/>
        <v>0.99930555555555556</v>
      </c>
      <c r="AN31" s="113">
        <f t="shared" ca="1" si="37"/>
        <v>0</v>
      </c>
      <c r="AO31" s="113">
        <f t="shared" ca="1" si="26"/>
        <v>0.99930555555555556</v>
      </c>
      <c r="AP31" s="115" t="b">
        <f t="shared" si="27"/>
        <v>1</v>
      </c>
      <c r="AQ31" s="115" t="b">
        <f t="shared" ca="1" si="28"/>
        <v>0</v>
      </c>
      <c r="AR31" s="115" t="b">
        <f t="shared" si="29"/>
        <v>1</v>
      </c>
      <c r="AS31" s="115" t="b">
        <f t="shared" ca="1" si="30"/>
        <v>0</v>
      </c>
      <c r="AT31" s="140">
        <f t="shared" si="31"/>
        <v>0</v>
      </c>
      <c r="AU31" s="342"/>
      <c r="AV31" s="342"/>
      <c r="AW31" s="342"/>
      <c r="AX31" s="342"/>
      <c r="AY31" s="342"/>
      <c r="AZ31" s="342"/>
      <c r="BA31" s="343"/>
      <c r="BB31" s="343"/>
      <c r="BC31" s="343"/>
    </row>
    <row r="32" spans="1:55" s="346" customFormat="1" ht="28.5" customHeight="1" x14ac:dyDescent="0.35">
      <c r="A32" s="397">
        <f t="shared" ca="1" si="0"/>
        <v>46351</v>
      </c>
      <c r="B32" s="77" t="str">
        <f t="shared" ca="1" si="1"/>
        <v>Mi</v>
      </c>
      <c r="C32" s="76" t="str">
        <f t="shared" ca="1" si="2"/>
        <v xml:space="preserve"> </v>
      </c>
      <c r="D32" s="171"/>
      <c r="E32" s="126" t="str">
        <f t="shared" ca="1" si="32"/>
        <v>08:00-16:00</v>
      </c>
      <c r="F32" s="386">
        <f t="shared" ca="1" si="3"/>
        <v>0.33333333333333331</v>
      </c>
      <c r="G32" s="125">
        <f t="shared" ca="1" si="33"/>
        <v>0</v>
      </c>
      <c r="H32" s="127"/>
      <c r="I32" s="59"/>
      <c r="J32" s="141" t="str">
        <f t="shared" ca="1" si="4"/>
        <v/>
      </c>
      <c r="K32" s="388">
        <f t="shared" ca="1" si="5"/>
        <v>0</v>
      </c>
      <c r="L32" s="542"/>
      <c r="M32" s="543"/>
      <c r="N32" s="543"/>
      <c r="O32" s="543"/>
      <c r="P32" s="544"/>
      <c r="Q32" s="108">
        <f t="shared" ca="1" si="34"/>
        <v>46351</v>
      </c>
      <c r="R32" s="115" t="b">
        <f t="shared" ca="1" si="6"/>
        <v>1</v>
      </c>
      <c r="S32" s="109" t="str">
        <f t="shared" si="7"/>
        <v/>
      </c>
      <c r="T32" s="61" t="str">
        <f t="shared" ca="1" si="8"/>
        <v>A</v>
      </c>
      <c r="U32" s="61" t="str">
        <f t="shared" ca="1" si="9"/>
        <v>A</v>
      </c>
      <c r="V32" s="96">
        <f t="shared" si="35"/>
        <v>0</v>
      </c>
      <c r="W32" s="57">
        <f t="shared" ca="1" si="36"/>
        <v>-0.33333333333333298</v>
      </c>
      <c r="X32" s="164">
        <f t="shared" ca="1" si="10"/>
        <v>0</v>
      </c>
      <c r="Y32" s="115" t="b">
        <f t="shared" ca="1" si="11"/>
        <v>0</v>
      </c>
      <c r="Z32" s="115" t="b">
        <f t="shared" ca="1" si="12"/>
        <v>0</v>
      </c>
      <c r="AA32" s="115" t="b">
        <f t="shared" ca="1" si="13"/>
        <v>1</v>
      </c>
      <c r="AB32" s="78">
        <f t="shared" ca="1" si="14"/>
        <v>0</v>
      </c>
      <c r="AC32" s="85">
        <f t="shared" ca="1" si="15"/>
        <v>0.33333333333333331</v>
      </c>
      <c r="AD32" s="88">
        <f t="shared" ca="1" si="16"/>
        <v>0</v>
      </c>
      <c r="AE32" s="85">
        <f t="shared" ca="1" si="17"/>
        <v>0.66666666666666663</v>
      </c>
      <c r="AF32" s="82">
        <f t="shared" ca="1" si="18"/>
        <v>0.99930555555555556</v>
      </c>
      <c r="AG32" s="115" t="b">
        <f t="shared" si="19"/>
        <v>0</v>
      </c>
      <c r="AH32" s="115" t="b">
        <f t="shared" ca="1" si="20"/>
        <v>1</v>
      </c>
      <c r="AI32" s="115" t="b">
        <f t="shared" ca="1" si="21"/>
        <v>0</v>
      </c>
      <c r="AJ32" s="115" t="b">
        <f t="shared" ca="1" si="22"/>
        <v>1</v>
      </c>
      <c r="AK32" s="115" t="b">
        <f t="shared" si="23"/>
        <v>0</v>
      </c>
      <c r="AL32" s="113">
        <f t="shared" ca="1" si="24"/>
        <v>0</v>
      </c>
      <c r="AM32" s="113">
        <f t="shared" ca="1" si="25"/>
        <v>0.99930555555555556</v>
      </c>
      <c r="AN32" s="113">
        <f t="shared" ca="1" si="37"/>
        <v>0</v>
      </c>
      <c r="AO32" s="113">
        <f t="shared" ca="1" si="26"/>
        <v>0.99930555555555556</v>
      </c>
      <c r="AP32" s="115" t="b">
        <f t="shared" si="27"/>
        <v>1</v>
      </c>
      <c r="AQ32" s="115" t="b">
        <f t="shared" ca="1" si="28"/>
        <v>0</v>
      </c>
      <c r="AR32" s="115" t="b">
        <f t="shared" si="29"/>
        <v>1</v>
      </c>
      <c r="AS32" s="115" t="b">
        <f t="shared" ca="1" si="30"/>
        <v>0</v>
      </c>
      <c r="AT32" s="140">
        <f t="shared" si="31"/>
        <v>0</v>
      </c>
      <c r="AU32" s="342"/>
      <c r="AV32" s="342"/>
      <c r="AW32" s="342"/>
      <c r="AX32" s="342"/>
      <c r="AY32" s="342"/>
      <c r="AZ32" s="342"/>
      <c r="BA32" s="343"/>
      <c r="BB32" s="343"/>
      <c r="BC32" s="343"/>
    </row>
    <row r="33" spans="1:55" s="346" customFormat="1" ht="28.5" customHeight="1" x14ac:dyDescent="0.35">
      <c r="A33" s="397">
        <f t="shared" ca="1" si="0"/>
        <v>46352</v>
      </c>
      <c r="B33" s="77" t="str">
        <f t="shared" ca="1" si="1"/>
        <v>Do</v>
      </c>
      <c r="C33" s="76" t="str">
        <f t="shared" ca="1" si="2"/>
        <v xml:space="preserve"> </v>
      </c>
      <c r="D33" s="171"/>
      <c r="E33" s="126" t="str">
        <f t="shared" ca="1" si="32"/>
        <v>08:00-16:00</v>
      </c>
      <c r="F33" s="386">
        <f t="shared" ca="1" si="3"/>
        <v>0.33333333333333331</v>
      </c>
      <c r="G33" s="125">
        <f t="shared" ca="1" si="33"/>
        <v>0</v>
      </c>
      <c r="H33" s="127"/>
      <c r="I33" s="59"/>
      <c r="J33" s="141" t="str">
        <f t="shared" ca="1" si="4"/>
        <v/>
      </c>
      <c r="K33" s="388">
        <f t="shared" ca="1" si="5"/>
        <v>0</v>
      </c>
      <c r="L33" s="542"/>
      <c r="M33" s="543"/>
      <c r="N33" s="543"/>
      <c r="O33" s="543"/>
      <c r="P33" s="544"/>
      <c r="Q33" s="108">
        <f t="shared" ca="1" si="34"/>
        <v>46352</v>
      </c>
      <c r="R33" s="115" t="b">
        <f t="shared" ca="1" si="6"/>
        <v>1</v>
      </c>
      <c r="S33" s="109" t="str">
        <f t="shared" si="7"/>
        <v/>
      </c>
      <c r="T33" s="61" t="str">
        <f t="shared" ca="1" si="8"/>
        <v>A</v>
      </c>
      <c r="U33" s="61" t="str">
        <f t="shared" ca="1" si="9"/>
        <v>A</v>
      </c>
      <c r="V33" s="96">
        <f t="shared" si="35"/>
        <v>0</v>
      </c>
      <c r="W33" s="57">
        <f t="shared" ca="1" si="36"/>
        <v>-0.33333333333333298</v>
      </c>
      <c r="X33" s="164">
        <f t="shared" ca="1" si="10"/>
        <v>0</v>
      </c>
      <c r="Y33" s="115" t="b">
        <f t="shared" ca="1" si="11"/>
        <v>0</v>
      </c>
      <c r="Z33" s="115" t="b">
        <f t="shared" ca="1" si="12"/>
        <v>0</v>
      </c>
      <c r="AA33" s="115" t="b">
        <f t="shared" ca="1" si="13"/>
        <v>1</v>
      </c>
      <c r="AB33" s="78">
        <f t="shared" ca="1" si="14"/>
        <v>0</v>
      </c>
      <c r="AC33" s="85">
        <f t="shared" ca="1" si="15"/>
        <v>0.33333333333333331</v>
      </c>
      <c r="AD33" s="88">
        <f t="shared" ca="1" si="16"/>
        <v>0</v>
      </c>
      <c r="AE33" s="85">
        <f t="shared" ca="1" si="17"/>
        <v>0.66666666666666663</v>
      </c>
      <c r="AF33" s="82">
        <f t="shared" ca="1" si="18"/>
        <v>0.99930555555555556</v>
      </c>
      <c r="AG33" s="115" t="b">
        <f t="shared" si="19"/>
        <v>0</v>
      </c>
      <c r="AH33" s="115" t="b">
        <f t="shared" ca="1" si="20"/>
        <v>1</v>
      </c>
      <c r="AI33" s="115" t="b">
        <f t="shared" ca="1" si="21"/>
        <v>0</v>
      </c>
      <c r="AJ33" s="115" t="b">
        <f t="shared" ca="1" si="22"/>
        <v>1</v>
      </c>
      <c r="AK33" s="115" t="b">
        <f t="shared" si="23"/>
        <v>0</v>
      </c>
      <c r="AL33" s="113">
        <f t="shared" ca="1" si="24"/>
        <v>0</v>
      </c>
      <c r="AM33" s="113">
        <f t="shared" ca="1" si="25"/>
        <v>0.99930555555555556</v>
      </c>
      <c r="AN33" s="113">
        <f t="shared" ca="1" si="37"/>
        <v>0</v>
      </c>
      <c r="AO33" s="113">
        <f t="shared" ca="1" si="26"/>
        <v>0.99930555555555556</v>
      </c>
      <c r="AP33" s="115" t="b">
        <f t="shared" si="27"/>
        <v>1</v>
      </c>
      <c r="AQ33" s="115" t="b">
        <f t="shared" ca="1" si="28"/>
        <v>0</v>
      </c>
      <c r="AR33" s="115" t="b">
        <f t="shared" si="29"/>
        <v>1</v>
      </c>
      <c r="AS33" s="115" t="b">
        <f t="shared" ca="1" si="30"/>
        <v>0</v>
      </c>
      <c r="AT33" s="140">
        <f t="shared" si="31"/>
        <v>0</v>
      </c>
      <c r="AU33" s="342"/>
      <c r="AV33" s="342"/>
      <c r="AW33" s="342"/>
      <c r="AX33" s="342"/>
      <c r="AY33" s="342"/>
      <c r="AZ33" s="342"/>
      <c r="BA33" s="343"/>
      <c r="BB33" s="343"/>
      <c r="BC33" s="343"/>
    </row>
    <row r="34" spans="1:55" s="346" customFormat="1" ht="28.5" customHeight="1" x14ac:dyDescent="0.35">
      <c r="A34" s="397">
        <f t="shared" ca="1" si="0"/>
        <v>46353</v>
      </c>
      <c r="B34" s="77" t="str">
        <f t="shared" ca="1" si="1"/>
        <v>Fr</v>
      </c>
      <c r="C34" s="76" t="str">
        <f t="shared" ca="1" si="2"/>
        <v xml:space="preserve"> </v>
      </c>
      <c r="D34" s="171"/>
      <c r="E34" s="126" t="str">
        <f t="shared" ca="1" si="32"/>
        <v>08:00-16:00</v>
      </c>
      <c r="F34" s="386">
        <f t="shared" ca="1" si="3"/>
        <v>0.33333333333333331</v>
      </c>
      <c r="G34" s="125">
        <f t="shared" ca="1" si="33"/>
        <v>0</v>
      </c>
      <c r="H34" s="127"/>
      <c r="I34" s="59"/>
      <c r="J34" s="141" t="str">
        <f t="shared" ca="1" si="4"/>
        <v/>
      </c>
      <c r="K34" s="388">
        <f t="shared" ca="1" si="5"/>
        <v>0</v>
      </c>
      <c r="L34" s="542"/>
      <c r="M34" s="543"/>
      <c r="N34" s="543"/>
      <c r="O34" s="543"/>
      <c r="P34" s="544"/>
      <c r="Q34" s="108">
        <f t="shared" ca="1" si="34"/>
        <v>46353</v>
      </c>
      <c r="R34" s="115" t="b">
        <f t="shared" ca="1" si="6"/>
        <v>1</v>
      </c>
      <c r="S34" s="109" t="str">
        <f t="shared" si="7"/>
        <v/>
      </c>
      <c r="T34" s="61" t="str">
        <f t="shared" ca="1" si="8"/>
        <v>A</v>
      </c>
      <c r="U34" s="61" t="str">
        <f t="shared" ca="1" si="9"/>
        <v>A</v>
      </c>
      <c r="V34" s="96">
        <f t="shared" si="35"/>
        <v>0</v>
      </c>
      <c r="W34" s="57">
        <f t="shared" ca="1" si="36"/>
        <v>-0.33333333333333298</v>
      </c>
      <c r="X34" s="164">
        <f t="shared" ca="1" si="10"/>
        <v>0</v>
      </c>
      <c r="Y34" s="115" t="b">
        <f t="shared" ca="1" si="11"/>
        <v>0</v>
      </c>
      <c r="Z34" s="115" t="b">
        <f t="shared" ca="1" si="12"/>
        <v>0</v>
      </c>
      <c r="AA34" s="115" t="b">
        <f t="shared" ca="1" si="13"/>
        <v>1</v>
      </c>
      <c r="AB34" s="78">
        <f t="shared" ca="1" si="14"/>
        <v>0</v>
      </c>
      <c r="AC34" s="85">
        <f t="shared" ca="1" si="15"/>
        <v>0.33333333333333331</v>
      </c>
      <c r="AD34" s="88">
        <f t="shared" ca="1" si="16"/>
        <v>0</v>
      </c>
      <c r="AE34" s="85">
        <f t="shared" ca="1" si="17"/>
        <v>0.66666666666666663</v>
      </c>
      <c r="AF34" s="82">
        <f t="shared" ca="1" si="18"/>
        <v>0.99930555555555556</v>
      </c>
      <c r="AG34" s="115" t="b">
        <f t="shared" si="19"/>
        <v>0</v>
      </c>
      <c r="AH34" s="115" t="b">
        <f t="shared" ca="1" si="20"/>
        <v>1</v>
      </c>
      <c r="AI34" s="115" t="b">
        <f t="shared" ca="1" si="21"/>
        <v>0</v>
      </c>
      <c r="AJ34" s="115" t="b">
        <f t="shared" ca="1" si="22"/>
        <v>1</v>
      </c>
      <c r="AK34" s="115" t="b">
        <f t="shared" si="23"/>
        <v>0</v>
      </c>
      <c r="AL34" s="113">
        <f t="shared" ca="1" si="24"/>
        <v>0</v>
      </c>
      <c r="AM34" s="113">
        <f t="shared" ca="1" si="25"/>
        <v>0.99930555555555556</v>
      </c>
      <c r="AN34" s="113">
        <f t="shared" ca="1" si="37"/>
        <v>0</v>
      </c>
      <c r="AO34" s="113">
        <f t="shared" ca="1" si="26"/>
        <v>0.99930555555555556</v>
      </c>
      <c r="AP34" s="115" t="b">
        <f t="shared" si="27"/>
        <v>1</v>
      </c>
      <c r="AQ34" s="115" t="b">
        <f t="shared" ca="1" si="28"/>
        <v>0</v>
      </c>
      <c r="AR34" s="115" t="b">
        <f t="shared" si="29"/>
        <v>1</v>
      </c>
      <c r="AS34" s="115" t="b">
        <f t="shared" ca="1" si="30"/>
        <v>0</v>
      </c>
      <c r="AT34" s="140">
        <f t="shared" si="31"/>
        <v>0</v>
      </c>
      <c r="AU34" s="342"/>
      <c r="AV34" s="342"/>
      <c r="AW34" s="342"/>
      <c r="AX34" s="342"/>
      <c r="AY34" s="342"/>
      <c r="AZ34" s="342"/>
      <c r="BA34" s="343"/>
      <c r="BB34" s="343"/>
      <c r="BC34" s="343"/>
    </row>
    <row r="35" spans="1:55" s="346" customFormat="1" ht="28.5" customHeight="1" x14ac:dyDescent="0.35">
      <c r="A35" s="397">
        <f t="shared" ca="1" si="0"/>
        <v>46354</v>
      </c>
      <c r="B35" s="77" t="str">
        <f t="shared" ca="1" si="1"/>
        <v>Sa</v>
      </c>
      <c r="C35" s="76" t="str">
        <f t="shared" ca="1" si="2"/>
        <v xml:space="preserve"> Wochenende</v>
      </c>
      <c r="D35" s="185"/>
      <c r="E35" s="126" t="str">
        <f t="shared" ca="1" si="32"/>
        <v/>
      </c>
      <c r="F35" s="386">
        <f t="shared" ca="1" si="3"/>
        <v>0</v>
      </c>
      <c r="G35" s="125">
        <f t="shared" ca="1" si="33"/>
        <v>0</v>
      </c>
      <c r="H35" s="127"/>
      <c r="I35" s="59"/>
      <c r="J35" s="141" t="str">
        <f t="shared" ca="1" si="4"/>
        <v/>
      </c>
      <c r="K35" s="388">
        <f t="shared" ca="1" si="5"/>
        <v>0</v>
      </c>
      <c r="L35" s="542"/>
      <c r="M35" s="543"/>
      <c r="N35" s="543"/>
      <c r="O35" s="543"/>
      <c r="P35" s="544"/>
      <c r="Q35" s="108">
        <f t="shared" ca="1" si="34"/>
        <v>46354</v>
      </c>
      <c r="R35" s="115" t="b">
        <f t="shared" ca="1" si="6"/>
        <v>1</v>
      </c>
      <c r="S35" s="109" t="str">
        <f t="shared" si="7"/>
        <v/>
      </c>
      <c r="T35" s="61" t="str">
        <f t="shared" ca="1" si="8"/>
        <v>F</v>
      </c>
      <c r="U35" s="61" t="str">
        <f t="shared" ca="1" si="9"/>
        <v>A</v>
      </c>
      <c r="V35" s="96">
        <f t="shared" si="35"/>
        <v>0</v>
      </c>
      <c r="W35" s="57">
        <f t="shared" ca="1" si="36"/>
        <v>0</v>
      </c>
      <c r="X35" s="164">
        <f t="shared" ca="1" si="10"/>
        <v>0</v>
      </c>
      <c r="Y35" s="115" t="b">
        <f t="shared" ca="1" si="11"/>
        <v>1</v>
      </c>
      <c r="Z35" s="115" t="b">
        <f t="shared" ca="1" si="12"/>
        <v>0</v>
      </c>
      <c r="AA35" s="115" t="b">
        <f t="shared" ca="1" si="13"/>
        <v>0</v>
      </c>
      <c r="AB35" s="78">
        <f t="shared" ca="1" si="14"/>
        <v>0</v>
      </c>
      <c r="AC35" s="85">
        <f t="shared" ca="1" si="15"/>
        <v>0</v>
      </c>
      <c r="AD35" s="88">
        <f t="shared" ca="1" si="16"/>
        <v>0</v>
      </c>
      <c r="AE35" s="85">
        <f t="shared" ca="1" si="17"/>
        <v>0</v>
      </c>
      <c r="AF35" s="82">
        <f t="shared" ca="1" si="18"/>
        <v>0.99930555555555556</v>
      </c>
      <c r="AG35" s="115" t="b">
        <f t="shared" si="19"/>
        <v>0</v>
      </c>
      <c r="AH35" s="115" t="b">
        <f t="shared" ca="1" si="20"/>
        <v>0</v>
      </c>
      <c r="AI35" s="115" t="b">
        <f t="shared" ca="1" si="21"/>
        <v>0</v>
      </c>
      <c r="AJ35" s="115" t="b">
        <f t="shared" ca="1" si="22"/>
        <v>1</v>
      </c>
      <c r="AK35" s="115" t="b">
        <f t="shared" si="23"/>
        <v>0</v>
      </c>
      <c r="AL35" s="113">
        <f t="shared" ca="1" si="24"/>
        <v>0</v>
      </c>
      <c r="AM35" s="113">
        <f t="shared" ca="1" si="25"/>
        <v>0.99930555555555556</v>
      </c>
      <c r="AN35" s="113">
        <f t="shared" ca="1" si="37"/>
        <v>0</v>
      </c>
      <c r="AO35" s="113">
        <f t="shared" ca="1" si="26"/>
        <v>0.99930555555555556</v>
      </c>
      <c r="AP35" s="115" t="b">
        <f t="shared" si="27"/>
        <v>1</v>
      </c>
      <c r="AQ35" s="115" t="b">
        <f t="shared" ca="1" si="28"/>
        <v>0</v>
      </c>
      <c r="AR35" s="115" t="b">
        <f t="shared" si="29"/>
        <v>1</v>
      </c>
      <c r="AS35" s="115" t="b">
        <f t="shared" ca="1" si="30"/>
        <v>0</v>
      </c>
      <c r="AT35" s="140">
        <f t="shared" si="31"/>
        <v>0</v>
      </c>
      <c r="AU35" s="342"/>
      <c r="AV35" s="342"/>
      <c r="AW35" s="342"/>
      <c r="AX35" s="342"/>
      <c r="AY35" s="342"/>
      <c r="AZ35" s="342"/>
      <c r="BA35" s="343"/>
      <c r="BB35" s="343"/>
      <c r="BC35" s="343"/>
    </row>
    <row r="36" spans="1:55" s="346" customFormat="1" ht="28.5" customHeight="1" x14ac:dyDescent="0.35">
      <c r="A36" s="397">
        <f t="shared" ca="1" si="0"/>
        <v>46355</v>
      </c>
      <c r="B36" s="77" t="str">
        <f t="shared" ca="1" si="1"/>
        <v>So</v>
      </c>
      <c r="C36" s="76" t="str">
        <f t="shared" ca="1" si="2"/>
        <v xml:space="preserve"> 1. Advent</v>
      </c>
      <c r="D36" s="185"/>
      <c r="E36" s="126" t="str">
        <f t="shared" ca="1" si="32"/>
        <v/>
      </c>
      <c r="F36" s="386">
        <f t="shared" ca="1" si="3"/>
        <v>0</v>
      </c>
      <c r="G36" s="125">
        <f t="shared" ca="1" si="33"/>
        <v>0</v>
      </c>
      <c r="H36" s="184"/>
      <c r="I36" s="186"/>
      <c r="J36" s="141" t="str">
        <f t="shared" ca="1" si="4"/>
        <v/>
      </c>
      <c r="K36" s="388">
        <f t="shared" ca="1" si="5"/>
        <v>0</v>
      </c>
      <c r="L36" s="542"/>
      <c r="M36" s="543"/>
      <c r="N36" s="543"/>
      <c r="O36" s="543"/>
      <c r="P36" s="544"/>
      <c r="Q36" s="108">
        <f t="shared" ca="1" si="34"/>
        <v>46355</v>
      </c>
      <c r="R36" s="115" t="b">
        <f t="shared" ca="1" si="6"/>
        <v>1</v>
      </c>
      <c r="S36" s="109" t="str">
        <f t="shared" si="7"/>
        <v/>
      </c>
      <c r="T36" s="61" t="str">
        <f t="shared" ca="1" si="8"/>
        <v>F</v>
      </c>
      <c r="U36" s="61" t="str">
        <f t="shared" ca="1" si="9"/>
        <v>F</v>
      </c>
      <c r="V36" s="96">
        <f t="shared" si="35"/>
        <v>0</v>
      </c>
      <c r="W36" s="57">
        <f t="shared" ca="1" si="36"/>
        <v>0</v>
      </c>
      <c r="X36" s="164">
        <f t="shared" ca="1" si="10"/>
        <v>0</v>
      </c>
      <c r="Y36" s="115" t="b">
        <f t="shared" ca="1" si="11"/>
        <v>1</v>
      </c>
      <c r="Z36" s="115" t="b">
        <f t="shared" ca="1" si="12"/>
        <v>0</v>
      </c>
      <c r="AA36" s="115" t="b">
        <f t="shared" ca="1" si="13"/>
        <v>0</v>
      </c>
      <c r="AB36" s="78" t="str">
        <f t="shared" ca="1" si="14"/>
        <v/>
      </c>
      <c r="AC36" s="85" t="str">
        <f t="shared" ca="1" si="15"/>
        <v/>
      </c>
      <c r="AD36" s="88">
        <f t="shared" ca="1" si="16"/>
        <v>0</v>
      </c>
      <c r="AE36" s="85" t="str">
        <f t="shared" ca="1" si="17"/>
        <v/>
      </c>
      <c r="AF36" s="82" t="str">
        <f t="shared" ca="1" si="18"/>
        <v/>
      </c>
      <c r="AG36" s="115" t="b">
        <f t="shared" si="19"/>
        <v>0</v>
      </c>
      <c r="AH36" s="115" t="b">
        <f t="shared" ca="1" si="20"/>
        <v>0</v>
      </c>
      <c r="AI36" s="115" t="b">
        <f t="shared" ca="1" si="21"/>
        <v>0</v>
      </c>
      <c r="AJ36" s="115" t="b">
        <f t="shared" ca="1" si="22"/>
        <v>0</v>
      </c>
      <c r="AK36" s="115" t="b">
        <f t="shared" si="23"/>
        <v>0</v>
      </c>
      <c r="AL36" s="113" t="str">
        <f t="shared" ca="1" si="24"/>
        <v/>
      </c>
      <c r="AM36" s="113" t="str">
        <f t="shared" ca="1" si="25"/>
        <v/>
      </c>
      <c r="AN36" s="113" t="str">
        <f t="shared" ca="1" si="37"/>
        <v/>
      </c>
      <c r="AO36" s="113" t="str">
        <f t="shared" ca="1" si="26"/>
        <v/>
      </c>
      <c r="AP36" s="115" t="b">
        <f t="shared" si="27"/>
        <v>1</v>
      </c>
      <c r="AQ36" s="115" t="b">
        <f t="shared" ca="1" si="28"/>
        <v>0</v>
      </c>
      <c r="AR36" s="115" t="b">
        <f t="shared" si="29"/>
        <v>1</v>
      </c>
      <c r="AS36" s="115" t="b">
        <f t="shared" ca="1" si="30"/>
        <v>0</v>
      </c>
      <c r="AT36" s="140">
        <f t="shared" si="31"/>
        <v>0</v>
      </c>
      <c r="AU36" s="342"/>
      <c r="AV36" s="342"/>
      <c r="AW36" s="342"/>
      <c r="AX36" s="342"/>
      <c r="AY36" s="342"/>
      <c r="AZ36" s="342"/>
      <c r="BA36" s="343"/>
      <c r="BB36" s="343"/>
      <c r="BC36" s="343"/>
    </row>
    <row r="37" spans="1:55" s="346" customFormat="1" ht="28.5" customHeight="1" x14ac:dyDescent="0.35">
      <c r="A37" s="397">
        <f t="shared" ca="1" si="0"/>
        <v>46356</v>
      </c>
      <c r="B37" s="77" t="str">
        <f t="shared" ca="1" si="1"/>
        <v>Mo</v>
      </c>
      <c r="C37" s="76" t="str">
        <f t="shared" ca="1" si="2"/>
        <v xml:space="preserve"> </v>
      </c>
      <c r="D37" s="171"/>
      <c r="E37" s="126" t="str">
        <f t="shared" ca="1" si="32"/>
        <v>08:00-16:00</v>
      </c>
      <c r="F37" s="386">
        <f t="shared" ca="1" si="3"/>
        <v>0.33333333333333331</v>
      </c>
      <c r="G37" s="125">
        <f t="shared" ca="1" si="33"/>
        <v>0</v>
      </c>
      <c r="H37" s="127"/>
      <c r="I37" s="59"/>
      <c r="J37" s="141" t="str">
        <f t="shared" ca="1" si="4"/>
        <v/>
      </c>
      <c r="K37" s="388">
        <f t="shared" ca="1" si="5"/>
        <v>0</v>
      </c>
      <c r="L37" s="542"/>
      <c r="M37" s="543"/>
      <c r="N37" s="543"/>
      <c r="O37" s="543"/>
      <c r="P37" s="544"/>
      <c r="Q37" s="108">
        <f t="shared" ca="1" si="34"/>
        <v>46356</v>
      </c>
      <c r="R37" s="115" t="b">
        <f t="shared" ca="1" si="6"/>
        <v>1</v>
      </c>
      <c r="S37" s="109" t="str">
        <f t="shared" si="7"/>
        <v/>
      </c>
      <c r="T37" s="61" t="str">
        <f t="shared" ca="1" si="8"/>
        <v>A</v>
      </c>
      <c r="U37" s="61" t="str">
        <f t="shared" ca="1" si="9"/>
        <v>A</v>
      </c>
      <c r="V37" s="96">
        <f t="shared" si="35"/>
        <v>0</v>
      </c>
      <c r="W37" s="57">
        <f t="shared" ca="1" si="36"/>
        <v>-0.33333333333333298</v>
      </c>
      <c r="X37" s="164">
        <f t="shared" ca="1" si="10"/>
        <v>0</v>
      </c>
      <c r="Y37" s="115" t="b">
        <f t="shared" ca="1" si="11"/>
        <v>0</v>
      </c>
      <c r="Z37" s="115" t="b">
        <f t="shared" ca="1" si="12"/>
        <v>0</v>
      </c>
      <c r="AA37" s="115" t="b">
        <f t="shared" ca="1" si="13"/>
        <v>1</v>
      </c>
      <c r="AB37" s="78">
        <f t="shared" ca="1" si="14"/>
        <v>0</v>
      </c>
      <c r="AC37" s="85">
        <f t="shared" ca="1" si="15"/>
        <v>0.33333333333333331</v>
      </c>
      <c r="AD37" s="88">
        <f t="shared" ca="1" si="16"/>
        <v>0</v>
      </c>
      <c r="AE37" s="85">
        <f t="shared" ca="1" si="17"/>
        <v>0.66666666666666663</v>
      </c>
      <c r="AF37" s="82">
        <f t="shared" ca="1" si="18"/>
        <v>0.99930555555555556</v>
      </c>
      <c r="AG37" s="115" t="b">
        <f t="shared" si="19"/>
        <v>0</v>
      </c>
      <c r="AH37" s="115" t="b">
        <f t="shared" ca="1" si="20"/>
        <v>1</v>
      </c>
      <c r="AI37" s="115" t="b">
        <f t="shared" ca="1" si="21"/>
        <v>0</v>
      </c>
      <c r="AJ37" s="115" t="b">
        <f t="shared" ca="1" si="22"/>
        <v>1</v>
      </c>
      <c r="AK37" s="115" t="b">
        <f t="shared" si="23"/>
        <v>0</v>
      </c>
      <c r="AL37" s="113">
        <f t="shared" ca="1" si="24"/>
        <v>0</v>
      </c>
      <c r="AM37" s="113">
        <f t="shared" ca="1" si="25"/>
        <v>0.99930555555555556</v>
      </c>
      <c r="AN37" s="113">
        <f t="shared" ca="1" si="37"/>
        <v>0</v>
      </c>
      <c r="AO37" s="113">
        <f t="shared" ca="1" si="26"/>
        <v>0.99930555555555556</v>
      </c>
      <c r="AP37" s="115" t="b">
        <f t="shared" si="27"/>
        <v>1</v>
      </c>
      <c r="AQ37" s="115" t="b">
        <f t="shared" ca="1" si="28"/>
        <v>0</v>
      </c>
      <c r="AR37" s="115" t="b">
        <f t="shared" si="29"/>
        <v>1</v>
      </c>
      <c r="AS37" s="115" t="b">
        <f t="shared" ca="1" si="30"/>
        <v>0</v>
      </c>
      <c r="AT37" s="140">
        <f t="shared" si="31"/>
        <v>0</v>
      </c>
      <c r="AU37" s="342"/>
      <c r="AV37" s="342"/>
      <c r="AW37" s="342"/>
      <c r="AX37" s="342"/>
      <c r="AY37" s="342"/>
      <c r="AZ37" s="342"/>
      <c r="BA37" s="343"/>
      <c r="BB37" s="343"/>
      <c r="BC37" s="343"/>
    </row>
    <row r="38" spans="1:55" s="346" customFormat="1" ht="28.5" customHeight="1" thickBot="1" x14ac:dyDescent="0.4">
      <c r="A38" s="397" t="str">
        <f t="shared" ca="1" si="0"/>
        <v/>
      </c>
      <c r="B38" s="77" t="str">
        <f t="shared" ca="1" si="1"/>
        <v/>
      </c>
      <c r="C38" s="76" t="str">
        <f t="shared" ca="1" si="2"/>
        <v/>
      </c>
      <c r="D38" s="185"/>
      <c r="E38" s="126" t="str">
        <f t="shared" ca="1" si="32"/>
        <v/>
      </c>
      <c r="F38" s="387" t="str">
        <f t="shared" ca="1" si="3"/>
        <v/>
      </c>
      <c r="G38" s="125" t="str">
        <f t="shared" ca="1" si="33"/>
        <v/>
      </c>
      <c r="H38" s="411"/>
      <c r="I38" s="412"/>
      <c r="J38" s="142" t="str">
        <f t="shared" ca="1" si="4"/>
        <v/>
      </c>
      <c r="K38" s="388">
        <f t="shared" ca="1" si="5"/>
        <v>0</v>
      </c>
      <c r="L38" s="542"/>
      <c r="M38" s="543"/>
      <c r="N38" s="543"/>
      <c r="O38" s="543"/>
      <c r="P38" s="544"/>
      <c r="Q38" s="110">
        <f t="shared" ca="1" si="34"/>
        <v>46357</v>
      </c>
      <c r="R38" s="115" t="b">
        <f t="shared" ca="1" si="6"/>
        <v>0</v>
      </c>
      <c r="S38" s="111" t="str">
        <f t="shared" si="7"/>
        <v/>
      </c>
      <c r="T38" s="62" t="str">
        <f t="shared" ca="1" si="8"/>
        <v/>
      </c>
      <c r="U38" s="62" t="str">
        <f t="shared" ca="1" si="9"/>
        <v/>
      </c>
      <c r="V38" s="97">
        <f t="shared" si="35"/>
        <v>0</v>
      </c>
      <c r="W38" s="58" t="str">
        <f t="shared" ca="1" si="36"/>
        <v/>
      </c>
      <c r="X38" s="165">
        <f t="shared" ca="1" si="10"/>
        <v>0</v>
      </c>
      <c r="Y38" s="116" t="b">
        <f t="shared" ca="1" si="11"/>
        <v>0</v>
      </c>
      <c r="Z38" s="116" t="b">
        <f t="shared" ca="1" si="12"/>
        <v>1</v>
      </c>
      <c r="AA38" s="116" t="b">
        <f t="shared" ca="1" si="13"/>
        <v>0</v>
      </c>
      <c r="AB38" s="79">
        <f t="shared" ca="1" si="14"/>
        <v>0</v>
      </c>
      <c r="AC38" s="86">
        <f t="shared" ca="1" si="15"/>
        <v>0</v>
      </c>
      <c r="AD38" s="89">
        <f t="shared" ca="1" si="16"/>
        <v>0</v>
      </c>
      <c r="AE38" s="86">
        <f t="shared" ca="1" si="17"/>
        <v>0</v>
      </c>
      <c r="AF38" s="83">
        <f t="shared" ca="1" si="18"/>
        <v>0.99930555555555556</v>
      </c>
      <c r="AG38" s="116" t="b">
        <f t="shared" si="19"/>
        <v>0</v>
      </c>
      <c r="AH38" s="116" t="b">
        <f t="shared" ca="1" si="20"/>
        <v>0</v>
      </c>
      <c r="AI38" s="116" t="b">
        <f t="shared" ca="1" si="21"/>
        <v>0</v>
      </c>
      <c r="AJ38" s="116" t="b">
        <f t="shared" ca="1" si="22"/>
        <v>0</v>
      </c>
      <c r="AK38" s="116" t="b">
        <f t="shared" si="23"/>
        <v>0</v>
      </c>
      <c r="AL38" s="114" t="str">
        <f t="shared" ca="1" si="24"/>
        <v/>
      </c>
      <c r="AM38" s="114" t="str">
        <f t="shared" ca="1" si="25"/>
        <v/>
      </c>
      <c r="AN38" s="114" t="str">
        <f t="shared" ca="1" si="37"/>
        <v/>
      </c>
      <c r="AO38" s="114" t="str">
        <f t="shared" ca="1" si="26"/>
        <v/>
      </c>
      <c r="AP38" s="116" t="b">
        <f t="shared" si="27"/>
        <v>1</v>
      </c>
      <c r="AQ38" s="116" t="b">
        <f t="shared" ca="1" si="28"/>
        <v>0</v>
      </c>
      <c r="AR38" s="116" t="b">
        <f t="shared" si="29"/>
        <v>1</v>
      </c>
      <c r="AS38" s="116" t="b">
        <f t="shared" ca="1" si="30"/>
        <v>0</v>
      </c>
      <c r="AT38" s="208">
        <f t="shared" si="31"/>
        <v>0</v>
      </c>
      <c r="AU38" s="342"/>
      <c r="AV38" s="342"/>
      <c r="AW38" s="342"/>
      <c r="AX38" s="342"/>
      <c r="AY38" s="342"/>
      <c r="AZ38" s="342"/>
      <c r="BA38" s="343"/>
      <c r="BB38" s="343"/>
      <c r="BC38" s="343"/>
    </row>
    <row r="39" spans="1:55" s="346" customFormat="1" ht="29.25" customHeight="1" thickTop="1" thickBot="1" x14ac:dyDescent="0.4">
      <c r="A39" s="310" t="s">
        <v>62</v>
      </c>
      <c r="B39" s="56">
        <f ca="1">COUNTIF(T$8:T$38,"A")</f>
        <v>21</v>
      </c>
      <c r="C39" s="569"/>
      <c r="D39" s="570"/>
      <c r="E39" s="575" t="str">
        <f>"Monat Std.-Saldo (~15min) &gt; "</f>
        <v xml:space="preserve">Monat Std.-Saldo (~15min) &gt; </v>
      </c>
      <c r="F39" s="576"/>
      <c r="G39" s="576"/>
      <c r="H39" s="576"/>
      <c r="I39" s="577"/>
      <c r="J39" s="144">
        <f ca="1">ROUND(SUM(J8:J38)*4,0)/4</f>
        <v>0</v>
      </c>
      <c r="K39" s="578"/>
      <c r="L39" s="579"/>
      <c r="M39" s="579"/>
      <c r="N39" s="579"/>
      <c r="O39" s="579"/>
      <c r="P39" s="580"/>
      <c r="Q39" s="389"/>
      <c r="R39" s="352"/>
      <c r="S39" s="352"/>
      <c r="T39" s="353"/>
      <c r="U39" s="354"/>
      <c r="V39" s="372"/>
      <c r="W39" s="355"/>
      <c r="X39" s="355"/>
      <c r="Y39" s="356"/>
      <c r="Z39" s="10"/>
      <c r="AA39" s="10"/>
      <c r="AB39" s="357"/>
      <c r="AC39" s="357"/>
      <c r="AD39" s="357"/>
      <c r="AE39" s="357"/>
      <c r="AF39" s="357"/>
      <c r="AG39" s="356"/>
      <c r="AH39" s="358"/>
      <c r="AI39" s="358"/>
      <c r="AJ39" s="359"/>
      <c r="AK39" s="356"/>
      <c r="AL39" s="359"/>
      <c r="AM39" s="359"/>
      <c r="AN39" s="359"/>
      <c r="AO39" s="359"/>
      <c r="AP39" s="359"/>
      <c r="AQ39" s="359"/>
      <c r="AR39" s="359"/>
      <c r="AS39" s="359"/>
      <c r="AT39" s="359"/>
      <c r="AU39" s="342"/>
      <c r="AV39" s="342"/>
      <c r="AW39" s="342"/>
      <c r="AX39" s="342"/>
      <c r="AY39" s="342"/>
      <c r="AZ39" s="342"/>
      <c r="BA39" s="343"/>
      <c r="BB39" s="343"/>
      <c r="BC39" s="343"/>
    </row>
    <row r="40" spans="1:55" s="346" customFormat="1" ht="29.25" customHeight="1" thickTop="1" thickBot="1" x14ac:dyDescent="0.4">
      <c r="A40" s="311" t="s">
        <v>59</v>
      </c>
      <c r="B40" s="124">
        <f>COUNTIF(D$8:D$38,"Z")</f>
        <v>0</v>
      </c>
      <c r="C40" s="571"/>
      <c r="D40" s="572"/>
      <c r="E40" s="587" t="s">
        <v>105</v>
      </c>
      <c r="F40" s="588"/>
      <c r="G40" s="588"/>
      <c r="H40" s="588"/>
      <c r="I40" s="589"/>
      <c r="J40" s="143">
        <f ca="1">$K5</f>
        <v>0</v>
      </c>
      <c r="K40" s="581"/>
      <c r="L40" s="582"/>
      <c r="M40" s="582"/>
      <c r="N40" s="582"/>
      <c r="O40" s="582"/>
      <c r="P40" s="583"/>
      <c r="Q40" s="188" t="s">
        <v>147</v>
      </c>
      <c r="R40" s="367"/>
      <c r="S40" s="368"/>
      <c r="T40" s="360"/>
      <c r="U40" s="361"/>
      <c r="V40" s="362"/>
      <c r="W40" s="363"/>
      <c r="X40" s="363"/>
      <c r="Y40" s="10"/>
      <c r="Z40" s="10"/>
      <c r="AA40" s="364"/>
      <c r="AB40" s="365"/>
      <c r="AC40" s="365"/>
      <c r="AD40" s="365"/>
      <c r="AE40" s="365"/>
      <c r="AF40" s="365"/>
      <c r="AG40" s="356"/>
      <c r="AH40" s="366"/>
      <c r="AI40" s="366"/>
      <c r="AJ40" s="359"/>
      <c r="AK40" s="356"/>
      <c r="AL40" s="359"/>
      <c r="AM40" s="359"/>
      <c r="AN40" s="359"/>
      <c r="AO40" s="359"/>
      <c r="AP40" s="359"/>
      <c r="AQ40" s="359"/>
      <c r="AR40" s="359"/>
      <c r="AS40" s="359"/>
      <c r="AT40" s="359"/>
      <c r="AU40" s="342"/>
      <c r="AV40" s="342"/>
      <c r="AW40" s="342"/>
      <c r="AX40" s="342"/>
      <c r="AY40" s="342"/>
      <c r="AZ40" s="342"/>
      <c r="BA40" s="343"/>
      <c r="BB40" s="343"/>
      <c r="BC40" s="343"/>
    </row>
    <row r="41" spans="1:55" s="346" customFormat="1" ht="29.25" customHeight="1" thickTop="1" thickBot="1" x14ac:dyDescent="0.4">
      <c r="A41" s="312" t="s">
        <v>58</v>
      </c>
      <c r="B41" s="130">
        <f>COUNTIF(D$8:D$38,"U")</f>
        <v>0</v>
      </c>
      <c r="C41" s="571"/>
      <c r="D41" s="572"/>
      <c r="E41" s="590" t="s">
        <v>106</v>
      </c>
      <c r="F41" s="591"/>
      <c r="G41" s="591"/>
      <c r="H41" s="591"/>
      <c r="I41" s="592"/>
      <c r="J41" s="187">
        <f ca="1">$J39+$J40</f>
        <v>0</v>
      </c>
      <c r="K41" s="584"/>
      <c r="L41" s="585"/>
      <c r="M41" s="585"/>
      <c r="N41" s="585"/>
      <c r="O41" s="585"/>
      <c r="P41" s="586"/>
      <c r="Q41" s="189" t="b">
        <f ca="1">AND($K$41&gt;=0,$K$41&lt;=$J$41,MOD($K$41,0.25)=0)</f>
        <v>1</v>
      </c>
      <c r="R41" s="369"/>
      <c r="S41" s="368"/>
      <c r="T41" s="360"/>
      <c r="U41" s="361"/>
      <c r="V41" s="362"/>
      <c r="W41" s="363"/>
      <c r="X41" s="363"/>
      <c r="Y41" s="10"/>
      <c r="Z41" s="10"/>
      <c r="AA41" s="364"/>
      <c r="AB41" s="365"/>
      <c r="AC41" s="365"/>
      <c r="AD41" s="365"/>
      <c r="AE41" s="365"/>
      <c r="AF41" s="365"/>
      <c r="AG41" s="356"/>
      <c r="AH41" s="366"/>
      <c r="AI41" s="366"/>
      <c r="AJ41" s="359"/>
      <c r="AK41" s="356"/>
      <c r="AL41" s="359"/>
      <c r="AM41" s="359"/>
      <c r="AN41" s="359"/>
      <c r="AO41" s="359"/>
      <c r="AP41" s="359"/>
      <c r="AQ41" s="359"/>
      <c r="AR41" s="359"/>
      <c r="AS41" s="359"/>
      <c r="AT41" s="359"/>
      <c r="AU41" s="342"/>
      <c r="AV41" s="342"/>
      <c r="AW41" s="342"/>
      <c r="AX41" s="342"/>
      <c r="AY41" s="342"/>
      <c r="AZ41" s="342"/>
      <c r="BA41" s="343"/>
      <c r="BB41" s="343"/>
      <c r="BC41" s="343"/>
    </row>
    <row r="42" spans="1:55" s="346" customFormat="1" ht="29.25" customHeight="1" thickTop="1" thickBot="1" x14ac:dyDescent="0.4">
      <c r="A42" s="312" t="s">
        <v>56</v>
      </c>
      <c r="B42" s="130">
        <f>COUNTIF(D$8:D$38,"K")</f>
        <v>0</v>
      </c>
      <c r="C42" s="573"/>
      <c r="D42" s="574"/>
      <c r="E42" s="593" t="s">
        <v>146</v>
      </c>
      <c r="F42" s="594"/>
      <c r="G42" s="594"/>
      <c r="H42" s="594"/>
      <c r="I42" s="595"/>
      <c r="J42" s="191">
        <f ca="1">$J41</f>
        <v>0</v>
      </c>
      <c r="K42" s="596" t="str">
        <f ca="1">" &lt; Dieser Stunden-Saldo wird in das nächste "&amp;IF($Q$3="Dezember","Jahr","Monat")&amp;" übertragen"</f>
        <v xml:space="preserve"> &lt; Dieser Stunden-Saldo wird in das nächste Monat übertragen</v>
      </c>
      <c r="L42" s="596"/>
      <c r="M42" s="596"/>
      <c r="N42" s="596"/>
      <c r="O42" s="596"/>
      <c r="P42" s="597"/>
      <c r="Q42" s="371"/>
      <c r="R42" s="368"/>
      <c r="S42" s="368"/>
      <c r="T42" s="360"/>
      <c r="U42" s="361"/>
      <c r="V42" s="362"/>
      <c r="W42" s="363"/>
      <c r="X42" s="363"/>
      <c r="Y42" s="10"/>
      <c r="Z42" s="10"/>
      <c r="AA42" s="364"/>
      <c r="AB42" s="365"/>
      <c r="AC42" s="365"/>
      <c r="AD42" s="365"/>
      <c r="AE42" s="365"/>
      <c r="AF42" s="365"/>
      <c r="AG42" s="356"/>
      <c r="AH42" s="366"/>
      <c r="AI42" s="366"/>
      <c r="AJ42" s="359"/>
      <c r="AK42" s="356"/>
      <c r="AL42" s="359"/>
      <c r="AM42" s="359"/>
      <c r="AN42" s="359"/>
      <c r="AO42" s="359"/>
      <c r="AP42" s="359"/>
      <c r="AQ42" s="359"/>
      <c r="AR42" s="359"/>
      <c r="AS42" s="359"/>
      <c r="AT42" s="359"/>
      <c r="AU42" s="342"/>
      <c r="AV42" s="342"/>
      <c r="AW42" s="342"/>
      <c r="AX42" s="342"/>
      <c r="AY42" s="342"/>
      <c r="AZ42" s="342"/>
      <c r="BA42" s="343"/>
      <c r="BB42" s="343"/>
      <c r="BC42" s="343"/>
    </row>
    <row r="43" spans="1:55" s="346" customFormat="1" ht="26.15" customHeight="1" thickTop="1" x14ac:dyDescent="0.35">
      <c r="A43" s="131"/>
      <c r="B43" s="132"/>
      <c r="C43" s="131"/>
      <c r="D43" s="290" t="s">
        <v>47</v>
      </c>
      <c r="E43" s="566"/>
      <c r="F43" s="566"/>
      <c r="G43" s="566"/>
      <c r="H43" s="566"/>
      <c r="I43" s="566"/>
      <c r="J43" s="133"/>
      <c r="K43" s="134"/>
      <c r="L43" s="134"/>
      <c r="M43" s="134"/>
      <c r="N43" s="134"/>
      <c r="O43" s="134"/>
      <c r="P43" s="134"/>
      <c r="Q43" s="128"/>
      <c r="R43" s="368"/>
      <c r="S43" s="368"/>
      <c r="T43" s="361"/>
      <c r="U43" s="361"/>
      <c r="V43" s="362"/>
      <c r="W43" s="363"/>
      <c r="X43" s="363"/>
      <c r="Y43" s="10"/>
      <c r="Z43" s="10"/>
      <c r="AA43" s="364"/>
      <c r="AB43" s="365"/>
      <c r="AC43" s="365"/>
      <c r="AD43" s="365"/>
      <c r="AE43" s="365"/>
      <c r="AF43" s="365"/>
      <c r="AG43" s="356"/>
      <c r="AH43" s="366"/>
      <c r="AI43" s="366"/>
      <c r="AJ43" s="359"/>
      <c r="AK43" s="356"/>
      <c r="AL43" s="359"/>
      <c r="AM43" s="359"/>
      <c r="AN43" s="359"/>
      <c r="AO43" s="359"/>
      <c r="AP43" s="359"/>
      <c r="AQ43" s="359"/>
      <c r="AR43" s="359"/>
      <c r="AS43" s="359"/>
      <c r="AT43" s="359"/>
      <c r="AU43" s="342"/>
      <c r="AV43" s="342"/>
      <c r="AW43" s="342"/>
      <c r="AX43" s="342"/>
      <c r="AY43" s="342"/>
      <c r="AZ43" s="342"/>
      <c r="BA43" s="343"/>
      <c r="BB43" s="343"/>
      <c r="BC43" s="343"/>
    </row>
    <row r="44" spans="1:55" ht="33" customHeight="1" x14ac:dyDescent="0.25">
      <c r="A44" s="4"/>
      <c r="B44" s="4"/>
      <c r="C44" s="4"/>
      <c r="D44" s="4"/>
      <c r="E44" s="567"/>
      <c r="F44" s="567"/>
      <c r="G44" s="567"/>
      <c r="H44" s="567"/>
      <c r="I44" s="567"/>
      <c r="J44" s="129"/>
      <c r="K44" s="5"/>
      <c r="L44" s="5"/>
      <c r="M44" s="5"/>
      <c r="N44" s="5"/>
      <c r="O44" s="5"/>
      <c r="V44" s="98"/>
      <c r="W44" s="355"/>
      <c r="X44" s="355"/>
      <c r="Y44" s="356"/>
      <c r="Z44" s="10"/>
      <c r="AA44" s="10"/>
      <c r="AB44" s="11"/>
      <c r="AC44" s="11"/>
      <c r="AD44" s="11"/>
      <c r="AE44" s="11"/>
      <c r="AF44" s="11"/>
      <c r="AG44" s="356"/>
      <c r="AH44" s="366"/>
      <c r="AI44" s="366"/>
      <c r="AJ44" s="359"/>
      <c r="AK44" s="356"/>
      <c r="AL44" s="359"/>
      <c r="AM44" s="359"/>
      <c r="AN44" s="359"/>
      <c r="AO44" s="359"/>
      <c r="AP44" s="359"/>
      <c r="AQ44" s="359"/>
      <c r="AR44" s="359"/>
      <c r="AS44" s="359"/>
      <c r="AT44" s="359"/>
    </row>
    <row r="45" spans="1:55" ht="17.25" customHeight="1" x14ac:dyDescent="0.35">
      <c r="A45" s="568" t="str">
        <f>"Unterschrift von "&amp;Vorgesetzter</f>
        <v>Unterschrift von Vorname Nachname</v>
      </c>
      <c r="B45" s="568"/>
      <c r="C45" s="568"/>
      <c r="D45" s="568"/>
      <c r="E45" s="55"/>
      <c r="F45" s="55"/>
      <c r="G45" s="55"/>
      <c r="H45" s="55"/>
      <c r="I45" s="9"/>
      <c r="J45" s="5"/>
      <c r="K45" s="5"/>
      <c r="L45" s="12"/>
      <c r="M45" s="568" t="str">
        <f>"Unterschrift von "&amp;Name</f>
        <v>Unterschrift von Vorname Nachname</v>
      </c>
      <c r="N45" s="568"/>
      <c r="O45" s="568"/>
      <c r="P45" s="568"/>
      <c r="Q45" s="24"/>
      <c r="R45" s="24"/>
      <c r="S45" s="24"/>
      <c r="T45" s="24"/>
      <c r="U45" s="24"/>
      <c r="V45" s="98"/>
      <c r="W45" s="355"/>
      <c r="X45" s="355"/>
      <c r="Y45" s="356"/>
      <c r="Z45" s="370"/>
      <c r="AA45" s="10"/>
      <c r="AB45" s="357"/>
      <c r="AC45" s="357"/>
      <c r="AD45" s="357"/>
      <c r="AE45" s="357"/>
      <c r="AF45" s="357"/>
      <c r="AG45" s="356"/>
      <c r="AH45" s="366"/>
      <c r="AI45" s="366"/>
      <c r="AJ45" s="359"/>
      <c r="AK45" s="356"/>
      <c r="AL45" s="359"/>
      <c r="AM45" s="359"/>
      <c r="AN45" s="359"/>
      <c r="AO45" s="359"/>
      <c r="AP45" s="359"/>
      <c r="AQ45" s="359"/>
      <c r="AR45" s="359"/>
      <c r="AS45" s="359"/>
      <c r="AT45" s="359"/>
    </row>
    <row r="46" spans="1:55" x14ac:dyDescent="0.25">
      <c r="A46" s="4"/>
      <c r="B46" s="4"/>
      <c r="C46" s="4"/>
      <c r="D46" s="4"/>
      <c r="E46" s="4"/>
      <c r="F46" s="5"/>
      <c r="G46" s="5"/>
      <c r="H46" s="5"/>
      <c r="I46" s="5"/>
      <c r="J46" s="5"/>
      <c r="K46" s="5"/>
      <c r="L46" s="5"/>
      <c r="M46" s="5"/>
      <c r="N46" s="5"/>
      <c r="O46" s="5"/>
      <c r="V46" s="98"/>
      <c r="W46" s="355"/>
      <c r="X46" s="355"/>
      <c r="Y46" s="356"/>
      <c r="Z46" s="10"/>
      <c r="AA46" s="10"/>
      <c r="AB46" s="11"/>
      <c r="AC46" s="11"/>
      <c r="AD46" s="11"/>
      <c r="AE46" s="11"/>
      <c r="AF46" s="11"/>
      <c r="AG46" s="356"/>
      <c r="AH46" s="366"/>
      <c r="AI46" s="366"/>
      <c r="AJ46" s="359"/>
      <c r="AK46" s="356"/>
      <c r="AL46" s="359"/>
      <c r="AM46" s="359"/>
      <c r="AN46" s="359"/>
      <c r="AO46" s="359"/>
      <c r="AP46" s="359"/>
      <c r="AQ46" s="359"/>
      <c r="AR46" s="359"/>
      <c r="AS46" s="359"/>
      <c r="AT46" s="359"/>
    </row>
    <row r="47" spans="1:55" x14ac:dyDescent="0.25">
      <c r="A47" s="4"/>
      <c r="B47" s="4"/>
      <c r="C47" s="4"/>
      <c r="D47" s="4"/>
      <c r="E47" s="4"/>
      <c r="F47" s="5"/>
      <c r="G47" s="5"/>
      <c r="H47" s="5"/>
      <c r="I47" s="5"/>
      <c r="J47" s="5"/>
      <c r="K47" s="5"/>
      <c r="L47" s="5"/>
      <c r="M47" s="5"/>
      <c r="N47" s="5"/>
      <c r="O47" s="5"/>
      <c r="V47" s="98"/>
      <c r="W47" s="355"/>
      <c r="X47" s="355"/>
      <c r="Y47" s="356"/>
      <c r="Z47" s="10"/>
      <c r="AA47" s="10"/>
      <c r="AB47" s="11"/>
      <c r="AC47" s="11"/>
      <c r="AD47" s="11"/>
      <c r="AE47" s="11"/>
      <c r="AF47" s="11"/>
      <c r="AG47" s="356"/>
      <c r="AH47" s="366"/>
      <c r="AI47" s="366"/>
      <c r="AJ47" s="359"/>
      <c r="AK47" s="356"/>
      <c r="AL47" s="359"/>
      <c r="AM47" s="359"/>
      <c r="AN47" s="359"/>
      <c r="AO47" s="359"/>
      <c r="AP47" s="359"/>
      <c r="AQ47" s="359"/>
      <c r="AR47" s="359"/>
      <c r="AS47" s="359"/>
      <c r="AT47" s="359"/>
    </row>
    <row r="48" spans="1:55" x14ac:dyDescent="0.25">
      <c r="A48" s="4"/>
      <c r="B48" s="4"/>
      <c r="C48" s="4"/>
      <c r="D48" s="4"/>
      <c r="E48" s="4"/>
      <c r="F48" s="5"/>
      <c r="G48" s="5"/>
      <c r="H48" s="5"/>
      <c r="I48" s="5"/>
      <c r="J48" s="5"/>
      <c r="K48" s="5"/>
      <c r="L48" s="5"/>
      <c r="M48" s="5"/>
      <c r="N48" s="5"/>
      <c r="O48" s="5"/>
      <c r="V48" s="98"/>
      <c r="W48" s="355"/>
      <c r="X48" s="355"/>
      <c r="Y48" s="356"/>
      <c r="Z48" s="10"/>
      <c r="AA48" s="10"/>
      <c r="AB48" s="11"/>
      <c r="AC48" s="11"/>
      <c r="AD48" s="11"/>
      <c r="AE48" s="11"/>
      <c r="AF48" s="11"/>
      <c r="AG48" s="356"/>
      <c r="AH48" s="366"/>
      <c r="AI48" s="366"/>
      <c r="AJ48" s="359"/>
      <c r="AK48" s="356"/>
      <c r="AL48" s="359"/>
      <c r="AM48" s="359"/>
      <c r="AN48" s="359"/>
      <c r="AO48" s="359"/>
      <c r="AP48" s="359"/>
      <c r="AQ48" s="359"/>
      <c r="AR48" s="359"/>
      <c r="AS48" s="359"/>
      <c r="AT48" s="359"/>
    </row>
    <row r="49" spans="1:46" x14ac:dyDescent="0.25">
      <c r="A49" s="6"/>
      <c r="B49" s="6"/>
      <c r="C49" s="6"/>
      <c r="D49" s="6"/>
      <c r="E49" s="6"/>
      <c r="F49" s="7"/>
      <c r="G49" s="7"/>
      <c r="H49" s="7"/>
      <c r="I49" s="7"/>
      <c r="J49" s="7"/>
      <c r="K49" s="7"/>
      <c r="L49" s="7"/>
      <c r="M49" s="7"/>
      <c r="N49" s="7"/>
      <c r="O49" s="7"/>
      <c r="V49" s="99"/>
      <c r="W49" s="11"/>
      <c r="X49" s="11"/>
      <c r="Y49" s="10"/>
      <c r="Z49" s="10"/>
      <c r="AA49" s="10"/>
      <c r="AB49" s="11"/>
      <c r="AC49" s="11"/>
      <c r="AD49" s="11"/>
      <c r="AE49" s="11"/>
      <c r="AF49" s="11"/>
      <c r="AG49" s="10"/>
      <c r="AH49" s="366"/>
      <c r="AI49" s="366"/>
      <c r="AJ49" s="359"/>
      <c r="AK49" s="10"/>
      <c r="AL49" s="359"/>
      <c r="AM49" s="359"/>
      <c r="AN49" s="359"/>
      <c r="AO49" s="359"/>
      <c r="AP49" s="359"/>
      <c r="AQ49" s="359"/>
      <c r="AR49" s="359"/>
      <c r="AS49" s="359"/>
      <c r="AT49" s="359"/>
    </row>
    <row r="50" spans="1:46" x14ac:dyDescent="0.25">
      <c r="A50" s="6"/>
      <c r="B50" s="6"/>
      <c r="C50" s="6"/>
      <c r="D50" s="6"/>
      <c r="E50" s="6"/>
      <c r="F50" s="7"/>
      <c r="G50" s="7"/>
      <c r="H50" s="7"/>
      <c r="I50" s="7"/>
      <c r="J50" s="7"/>
      <c r="K50" s="7"/>
      <c r="L50" s="7"/>
      <c r="M50" s="7"/>
      <c r="N50" s="7"/>
      <c r="O50" s="7"/>
      <c r="V50" s="99"/>
      <c r="W50" s="11"/>
      <c r="X50" s="11"/>
      <c r="Y50" s="10"/>
      <c r="Z50" s="10"/>
      <c r="AA50" s="10"/>
      <c r="AB50" s="11"/>
      <c r="AC50" s="11"/>
      <c r="AD50" s="11"/>
      <c r="AE50" s="11"/>
      <c r="AF50" s="11"/>
      <c r="AG50" s="10"/>
      <c r="AH50" s="366"/>
      <c r="AI50" s="366"/>
      <c r="AJ50" s="359"/>
      <c r="AK50" s="10"/>
      <c r="AL50" s="359"/>
      <c r="AM50" s="359"/>
      <c r="AN50" s="359"/>
      <c r="AO50" s="359"/>
      <c r="AP50" s="359"/>
      <c r="AQ50" s="359"/>
      <c r="AR50" s="359"/>
      <c r="AS50" s="359"/>
      <c r="AT50" s="359"/>
    </row>
    <row r="51" spans="1:46" x14ac:dyDescent="0.25">
      <c r="A51" s="6"/>
      <c r="B51" s="6"/>
      <c r="C51" s="6"/>
      <c r="D51" s="6"/>
      <c r="E51" s="6"/>
      <c r="F51" s="7"/>
      <c r="G51" s="7"/>
      <c r="H51" s="7"/>
      <c r="I51" s="7"/>
      <c r="J51" s="7"/>
      <c r="K51" s="7"/>
      <c r="L51" s="7"/>
      <c r="M51" s="7"/>
      <c r="N51" s="7"/>
      <c r="O51" s="7"/>
      <c r="V51" s="99"/>
      <c r="W51" s="11"/>
      <c r="X51" s="11"/>
      <c r="Y51" s="10"/>
      <c r="Z51" s="10"/>
      <c r="AA51" s="10"/>
      <c r="AB51" s="11"/>
      <c r="AC51" s="11"/>
      <c r="AD51" s="11"/>
      <c r="AE51" s="11"/>
      <c r="AF51" s="11"/>
      <c r="AG51" s="10"/>
      <c r="AH51" s="366"/>
      <c r="AI51" s="366"/>
      <c r="AJ51" s="359"/>
      <c r="AK51" s="10"/>
      <c r="AL51" s="359"/>
      <c r="AM51" s="359"/>
      <c r="AN51" s="359"/>
      <c r="AO51" s="359"/>
      <c r="AP51" s="359"/>
      <c r="AQ51" s="359"/>
      <c r="AR51" s="359"/>
      <c r="AS51" s="359"/>
      <c r="AT51" s="359"/>
    </row>
    <row r="52" spans="1:46" x14ac:dyDescent="0.25">
      <c r="A52" s="6"/>
      <c r="B52" s="6"/>
      <c r="C52" s="6"/>
      <c r="D52" s="6"/>
      <c r="E52" s="6"/>
      <c r="F52" s="7"/>
      <c r="G52" s="7"/>
      <c r="H52" s="7"/>
      <c r="I52" s="7"/>
      <c r="J52" s="7"/>
      <c r="K52" s="7"/>
      <c r="L52" s="7"/>
      <c r="M52" s="7"/>
      <c r="N52" s="7"/>
      <c r="O52" s="7"/>
      <c r="V52" s="99"/>
      <c r="W52" s="11"/>
      <c r="X52" s="11"/>
      <c r="Y52" s="10"/>
      <c r="Z52" s="10"/>
      <c r="AA52" s="10"/>
      <c r="AB52" s="11"/>
      <c r="AC52" s="11"/>
      <c r="AD52" s="11"/>
      <c r="AE52" s="11"/>
      <c r="AF52" s="11"/>
      <c r="AG52" s="10"/>
      <c r="AH52" s="366"/>
      <c r="AI52" s="366"/>
      <c r="AJ52" s="359"/>
      <c r="AK52" s="10"/>
      <c r="AL52" s="359"/>
      <c r="AM52" s="359"/>
      <c r="AN52" s="359"/>
      <c r="AO52" s="359"/>
      <c r="AP52" s="359"/>
      <c r="AQ52" s="359"/>
      <c r="AR52" s="359"/>
      <c r="AS52" s="359"/>
      <c r="AT52" s="359"/>
    </row>
    <row r="53" spans="1:46" x14ac:dyDescent="0.25">
      <c r="A53" s="6"/>
      <c r="B53" s="6"/>
      <c r="C53" s="6"/>
      <c r="D53" s="6"/>
      <c r="E53" s="6"/>
      <c r="F53" s="7"/>
      <c r="G53" s="7"/>
      <c r="H53" s="7"/>
      <c r="I53" s="7"/>
      <c r="J53" s="7"/>
      <c r="K53" s="7"/>
      <c r="L53" s="7"/>
      <c r="M53" s="7"/>
      <c r="N53" s="7"/>
      <c r="O53" s="7"/>
      <c r="V53" s="99"/>
      <c r="W53" s="11"/>
      <c r="X53" s="11"/>
      <c r="Y53" s="10"/>
      <c r="Z53" s="10"/>
      <c r="AA53" s="10"/>
      <c r="AB53" s="11"/>
      <c r="AC53" s="11"/>
      <c r="AD53" s="11"/>
      <c r="AE53" s="11"/>
      <c r="AF53" s="11"/>
      <c r="AG53" s="10"/>
      <c r="AH53" s="366"/>
      <c r="AI53" s="366"/>
      <c r="AJ53" s="359"/>
      <c r="AK53" s="10"/>
      <c r="AL53" s="359"/>
      <c r="AM53" s="359"/>
      <c r="AN53" s="359"/>
      <c r="AO53" s="359"/>
      <c r="AP53" s="359"/>
      <c r="AQ53" s="359"/>
      <c r="AR53" s="359"/>
      <c r="AS53" s="359"/>
      <c r="AT53" s="359"/>
    </row>
    <row r="54" spans="1:46" x14ac:dyDescent="0.25">
      <c r="A54" s="6"/>
      <c r="B54" s="6"/>
      <c r="C54" s="6"/>
      <c r="D54" s="6"/>
      <c r="E54" s="6"/>
      <c r="F54" s="7"/>
      <c r="G54" s="7"/>
      <c r="H54" s="7"/>
      <c r="I54" s="7"/>
      <c r="J54" s="7"/>
      <c r="K54" s="7"/>
      <c r="L54" s="7"/>
      <c r="M54" s="7"/>
      <c r="N54" s="7"/>
      <c r="O54" s="7"/>
      <c r="V54" s="99"/>
      <c r="W54" s="11"/>
      <c r="X54" s="11"/>
      <c r="Y54" s="10"/>
      <c r="Z54" s="10"/>
      <c r="AA54" s="10"/>
      <c r="AB54" s="11"/>
      <c r="AC54" s="11"/>
      <c r="AD54" s="11"/>
      <c r="AE54" s="11"/>
      <c r="AF54" s="11"/>
      <c r="AG54" s="10"/>
      <c r="AH54" s="366"/>
      <c r="AI54" s="366"/>
      <c r="AJ54" s="359"/>
      <c r="AK54" s="10"/>
      <c r="AL54" s="359"/>
      <c r="AM54" s="359"/>
      <c r="AN54" s="359"/>
      <c r="AO54" s="359"/>
      <c r="AP54" s="359"/>
      <c r="AQ54" s="359"/>
      <c r="AR54" s="359"/>
      <c r="AS54" s="359"/>
      <c r="AT54" s="359"/>
    </row>
    <row r="55" spans="1:46" x14ac:dyDescent="0.25">
      <c r="A55" s="6"/>
      <c r="B55" s="6"/>
      <c r="C55" s="6"/>
      <c r="D55" s="6"/>
      <c r="E55" s="6"/>
      <c r="F55" s="7"/>
      <c r="G55" s="7"/>
      <c r="H55" s="7"/>
      <c r="I55" s="7"/>
      <c r="J55" s="7"/>
      <c r="K55" s="7"/>
      <c r="L55" s="7"/>
      <c r="M55" s="7"/>
      <c r="N55" s="7"/>
      <c r="O55" s="7"/>
      <c r="V55" s="99"/>
      <c r="W55" s="11"/>
      <c r="X55" s="11"/>
      <c r="Y55" s="10"/>
      <c r="Z55" s="10"/>
      <c r="AA55" s="10"/>
      <c r="AB55" s="11"/>
      <c r="AC55" s="11"/>
      <c r="AD55" s="11"/>
      <c r="AE55" s="11"/>
      <c r="AF55" s="11"/>
      <c r="AG55" s="10"/>
      <c r="AH55" s="366"/>
      <c r="AI55" s="366"/>
      <c r="AJ55" s="359"/>
      <c r="AK55" s="10"/>
      <c r="AL55" s="359"/>
      <c r="AM55" s="359"/>
      <c r="AN55" s="359"/>
      <c r="AO55" s="359"/>
      <c r="AP55" s="359"/>
      <c r="AQ55" s="359"/>
      <c r="AR55" s="359"/>
      <c r="AS55" s="359"/>
      <c r="AT55" s="359"/>
    </row>
    <row r="56" spans="1:46" x14ac:dyDescent="0.25">
      <c r="A56" s="6"/>
      <c r="B56" s="6"/>
      <c r="C56" s="6"/>
      <c r="D56" s="6"/>
      <c r="E56" s="6"/>
      <c r="F56" s="7"/>
      <c r="G56" s="7"/>
      <c r="H56" s="7"/>
      <c r="I56" s="7"/>
      <c r="J56" s="7"/>
      <c r="K56" s="7"/>
      <c r="L56" s="7"/>
      <c r="M56" s="7"/>
      <c r="N56" s="7"/>
      <c r="O56" s="7"/>
      <c r="V56" s="99"/>
      <c r="W56" s="11"/>
      <c r="X56" s="11"/>
      <c r="Y56" s="10"/>
      <c r="Z56" s="10"/>
      <c r="AA56" s="10"/>
      <c r="AB56" s="11"/>
      <c r="AC56" s="11"/>
      <c r="AD56" s="11"/>
      <c r="AE56" s="11"/>
      <c r="AF56" s="11"/>
      <c r="AG56" s="10"/>
      <c r="AH56" s="366"/>
      <c r="AI56" s="366"/>
      <c r="AJ56" s="359"/>
      <c r="AK56" s="10"/>
      <c r="AL56" s="359"/>
      <c r="AM56" s="359"/>
      <c r="AN56" s="359"/>
      <c r="AO56" s="359"/>
      <c r="AP56" s="359"/>
      <c r="AQ56" s="359"/>
      <c r="AR56" s="359"/>
      <c r="AS56" s="359"/>
      <c r="AT56" s="359"/>
    </row>
    <row r="57" spans="1:46" x14ac:dyDescent="0.25">
      <c r="A57" s="6"/>
      <c r="B57" s="6"/>
      <c r="C57" s="6"/>
      <c r="D57" s="6"/>
      <c r="E57" s="6"/>
      <c r="F57" s="7"/>
      <c r="G57" s="7"/>
      <c r="H57" s="7"/>
      <c r="I57" s="7"/>
      <c r="J57" s="7"/>
      <c r="K57" s="7"/>
      <c r="L57" s="7"/>
      <c r="M57" s="7"/>
      <c r="N57" s="7"/>
      <c r="O57" s="7"/>
      <c r="V57" s="99"/>
      <c r="W57" s="11"/>
      <c r="X57" s="11"/>
      <c r="Y57" s="10"/>
      <c r="Z57" s="10"/>
      <c r="AA57" s="10"/>
      <c r="AB57" s="11"/>
      <c r="AC57" s="11"/>
      <c r="AD57" s="11"/>
      <c r="AE57" s="11"/>
      <c r="AF57" s="11"/>
      <c r="AG57" s="10"/>
      <c r="AH57" s="366"/>
      <c r="AI57" s="366"/>
      <c r="AJ57" s="359"/>
      <c r="AK57" s="10"/>
      <c r="AL57" s="359"/>
      <c r="AM57" s="359"/>
      <c r="AN57" s="359"/>
      <c r="AO57" s="359"/>
      <c r="AP57" s="359"/>
      <c r="AQ57" s="359"/>
      <c r="AR57" s="359"/>
      <c r="AS57" s="359"/>
      <c r="AT57" s="359"/>
    </row>
    <row r="58" spans="1:46" x14ac:dyDescent="0.25">
      <c r="A58" s="6"/>
      <c r="B58" s="6"/>
      <c r="C58" s="6"/>
      <c r="D58" s="6"/>
      <c r="E58" s="6"/>
      <c r="F58" s="7"/>
      <c r="G58" s="7"/>
      <c r="H58" s="7"/>
      <c r="I58" s="7"/>
      <c r="J58" s="7"/>
      <c r="K58" s="7"/>
      <c r="L58" s="7"/>
      <c r="M58" s="7"/>
      <c r="N58" s="7"/>
      <c r="O58" s="7"/>
      <c r="V58" s="99"/>
      <c r="W58" s="11"/>
      <c r="X58" s="11"/>
      <c r="Y58" s="10"/>
      <c r="Z58" s="10"/>
      <c r="AA58" s="10"/>
      <c r="AB58" s="11"/>
      <c r="AC58" s="11"/>
      <c r="AD58" s="11"/>
      <c r="AE58" s="11"/>
      <c r="AF58" s="11"/>
      <c r="AG58" s="10"/>
      <c r="AH58" s="366"/>
      <c r="AI58" s="366"/>
      <c r="AJ58" s="359"/>
      <c r="AK58" s="10"/>
      <c r="AL58" s="359"/>
      <c r="AM58" s="359"/>
      <c r="AN58" s="359"/>
      <c r="AO58" s="359"/>
      <c r="AP58" s="359"/>
      <c r="AQ58" s="359"/>
      <c r="AR58" s="359"/>
      <c r="AS58" s="359"/>
      <c r="AT58" s="359"/>
    </row>
    <row r="59" spans="1:46" x14ac:dyDescent="0.25">
      <c r="A59" s="6"/>
      <c r="B59" s="6"/>
      <c r="C59" s="6"/>
      <c r="D59" s="6"/>
      <c r="E59" s="6"/>
      <c r="F59" s="7"/>
      <c r="G59" s="7"/>
      <c r="H59" s="7"/>
      <c r="I59" s="7"/>
      <c r="J59" s="7"/>
      <c r="K59" s="7"/>
      <c r="L59" s="7"/>
      <c r="M59" s="7"/>
      <c r="N59" s="7"/>
      <c r="O59" s="7"/>
      <c r="V59" s="99"/>
      <c r="W59" s="11"/>
      <c r="X59" s="11"/>
      <c r="Y59" s="10"/>
      <c r="Z59" s="10"/>
      <c r="AA59" s="10"/>
      <c r="AB59" s="11"/>
      <c r="AC59" s="11"/>
      <c r="AD59" s="11"/>
      <c r="AE59" s="11"/>
      <c r="AF59" s="11"/>
      <c r="AG59" s="10"/>
      <c r="AH59" s="366"/>
      <c r="AI59" s="366"/>
      <c r="AJ59" s="359"/>
      <c r="AK59" s="10"/>
      <c r="AL59" s="359"/>
      <c r="AM59" s="359"/>
      <c r="AN59" s="359"/>
      <c r="AO59" s="359"/>
      <c r="AP59" s="359"/>
      <c r="AQ59" s="359"/>
      <c r="AR59" s="359"/>
      <c r="AS59" s="359"/>
      <c r="AT59" s="359"/>
    </row>
    <row r="60" spans="1:46" x14ac:dyDescent="0.25">
      <c r="A60" s="6"/>
      <c r="B60" s="6"/>
      <c r="C60" s="6"/>
      <c r="D60" s="6"/>
      <c r="E60" s="6"/>
      <c r="F60" s="7"/>
      <c r="G60" s="7"/>
      <c r="H60" s="7"/>
      <c r="I60" s="7"/>
      <c r="J60" s="7"/>
      <c r="K60" s="7"/>
      <c r="L60" s="7"/>
      <c r="M60" s="7"/>
      <c r="N60" s="7"/>
      <c r="O60" s="7"/>
      <c r="V60" s="99"/>
      <c r="W60" s="11"/>
      <c r="X60" s="11"/>
      <c r="Y60" s="10"/>
      <c r="Z60" s="10"/>
      <c r="AA60" s="10"/>
      <c r="AB60" s="11"/>
      <c r="AC60" s="11"/>
      <c r="AD60" s="11"/>
      <c r="AE60" s="11"/>
      <c r="AF60" s="11"/>
      <c r="AG60" s="10"/>
      <c r="AH60" s="366"/>
      <c r="AI60" s="366"/>
      <c r="AJ60" s="359"/>
      <c r="AK60" s="10"/>
      <c r="AL60" s="359"/>
      <c r="AM60" s="359"/>
      <c r="AN60" s="359"/>
      <c r="AO60" s="359"/>
      <c r="AP60" s="359"/>
      <c r="AQ60" s="359"/>
      <c r="AR60" s="359"/>
      <c r="AS60" s="359"/>
      <c r="AT60" s="359"/>
    </row>
    <row r="61" spans="1:46" x14ac:dyDescent="0.25">
      <c r="A61" s="6"/>
      <c r="B61" s="6"/>
      <c r="C61" s="6"/>
      <c r="D61" s="6"/>
      <c r="E61" s="6"/>
      <c r="F61" s="7"/>
      <c r="G61" s="7"/>
      <c r="H61" s="7"/>
      <c r="I61" s="7"/>
      <c r="J61" s="7"/>
      <c r="K61" s="7"/>
      <c r="L61" s="7"/>
      <c r="M61" s="7"/>
      <c r="N61" s="7"/>
      <c r="O61" s="7"/>
      <c r="V61" s="99"/>
      <c r="W61" s="11"/>
      <c r="X61" s="11"/>
      <c r="Y61" s="10"/>
      <c r="Z61" s="10"/>
      <c r="AA61" s="10"/>
      <c r="AB61" s="11"/>
      <c r="AC61" s="11"/>
      <c r="AD61" s="11"/>
      <c r="AE61" s="11"/>
      <c r="AF61" s="11"/>
      <c r="AG61" s="10"/>
      <c r="AH61" s="366"/>
      <c r="AI61" s="366"/>
      <c r="AJ61" s="359"/>
      <c r="AK61" s="10"/>
      <c r="AL61" s="359"/>
      <c r="AM61" s="359"/>
      <c r="AN61" s="359"/>
      <c r="AO61" s="359"/>
      <c r="AP61" s="359"/>
      <c r="AQ61" s="359"/>
      <c r="AR61" s="359"/>
      <c r="AS61" s="359"/>
      <c r="AT61" s="359"/>
    </row>
    <row r="62" spans="1:46" x14ac:dyDescent="0.25">
      <c r="A62" s="6"/>
      <c r="B62" s="6"/>
      <c r="C62" s="6"/>
      <c r="D62" s="6"/>
      <c r="E62" s="6"/>
      <c r="F62" s="7"/>
      <c r="G62" s="7"/>
      <c r="H62" s="7"/>
      <c r="I62" s="7"/>
      <c r="J62" s="7"/>
      <c r="K62" s="7"/>
      <c r="L62" s="7"/>
      <c r="M62" s="7"/>
      <c r="N62" s="7"/>
      <c r="O62" s="7"/>
      <c r="V62" s="99"/>
      <c r="W62" s="11"/>
      <c r="X62" s="11"/>
      <c r="Y62" s="10"/>
      <c r="Z62" s="10"/>
      <c r="AA62" s="10"/>
      <c r="AB62" s="11"/>
      <c r="AC62" s="11"/>
      <c r="AD62" s="11"/>
      <c r="AE62" s="11"/>
      <c r="AF62" s="11"/>
      <c r="AG62" s="10"/>
      <c r="AH62" s="366"/>
      <c r="AI62" s="366"/>
      <c r="AJ62" s="359"/>
      <c r="AK62" s="10"/>
      <c r="AL62" s="359"/>
      <c r="AM62" s="359"/>
      <c r="AN62" s="359"/>
      <c r="AO62" s="359"/>
      <c r="AP62" s="359"/>
      <c r="AQ62" s="359"/>
      <c r="AR62" s="359"/>
      <c r="AS62" s="359"/>
      <c r="AT62" s="359"/>
    </row>
    <row r="63" spans="1:46" x14ac:dyDescent="0.25">
      <c r="A63" s="6"/>
      <c r="B63" s="6"/>
      <c r="C63" s="6"/>
      <c r="D63" s="6"/>
      <c r="E63" s="6"/>
      <c r="F63" s="7"/>
      <c r="G63" s="7"/>
      <c r="H63" s="7"/>
      <c r="I63" s="7"/>
      <c r="J63" s="7"/>
      <c r="K63" s="7"/>
      <c r="L63" s="7"/>
      <c r="M63" s="7"/>
      <c r="N63" s="7"/>
      <c r="O63" s="7"/>
      <c r="V63" s="99"/>
      <c r="W63" s="11"/>
      <c r="X63" s="11"/>
      <c r="Y63" s="10"/>
      <c r="Z63" s="10"/>
      <c r="AA63" s="10"/>
      <c r="AB63" s="11"/>
      <c r="AC63" s="11"/>
      <c r="AD63" s="11"/>
      <c r="AE63" s="11"/>
      <c r="AF63" s="11"/>
      <c r="AG63" s="10"/>
      <c r="AH63" s="366"/>
      <c r="AI63" s="366"/>
      <c r="AJ63" s="359"/>
      <c r="AK63" s="10"/>
      <c r="AL63" s="359"/>
      <c r="AM63" s="359"/>
      <c r="AN63" s="359"/>
      <c r="AO63" s="359"/>
      <c r="AP63" s="359"/>
      <c r="AQ63" s="359"/>
      <c r="AR63" s="359"/>
      <c r="AS63" s="359"/>
      <c r="AT63" s="359"/>
    </row>
    <row r="64" spans="1:46" x14ac:dyDescent="0.25">
      <c r="A64" s="6"/>
      <c r="B64" s="6"/>
      <c r="C64" s="6"/>
      <c r="D64" s="6"/>
      <c r="E64" s="6"/>
      <c r="F64" s="7"/>
      <c r="G64" s="7"/>
      <c r="H64" s="7"/>
      <c r="I64" s="7"/>
      <c r="J64" s="7"/>
      <c r="K64" s="7"/>
      <c r="L64" s="7"/>
      <c r="M64" s="7"/>
      <c r="N64" s="7"/>
      <c r="O64" s="7"/>
      <c r="V64" s="99"/>
      <c r="W64" s="11"/>
      <c r="X64" s="11"/>
      <c r="Y64" s="10"/>
      <c r="Z64" s="10"/>
      <c r="AA64" s="10"/>
      <c r="AB64" s="11"/>
      <c r="AC64" s="11"/>
      <c r="AD64" s="11"/>
      <c r="AE64" s="11"/>
      <c r="AF64" s="11"/>
      <c r="AG64" s="10"/>
      <c r="AH64" s="366"/>
      <c r="AI64" s="366"/>
      <c r="AJ64" s="359"/>
      <c r="AK64" s="10"/>
      <c r="AL64" s="359"/>
      <c r="AM64" s="359"/>
      <c r="AN64" s="359"/>
      <c r="AO64" s="359"/>
      <c r="AP64" s="359"/>
      <c r="AQ64" s="359"/>
      <c r="AR64" s="359"/>
      <c r="AS64" s="359"/>
      <c r="AT64" s="359"/>
    </row>
    <row r="65" spans="1:46" x14ac:dyDescent="0.25">
      <c r="A65" s="6"/>
      <c r="B65" s="6"/>
      <c r="C65" s="6"/>
      <c r="D65" s="6"/>
      <c r="E65" s="6"/>
      <c r="F65" s="7"/>
      <c r="G65" s="7"/>
      <c r="H65" s="7"/>
      <c r="I65" s="7"/>
      <c r="J65" s="7"/>
      <c r="K65" s="7"/>
      <c r="L65" s="7"/>
      <c r="M65" s="7"/>
      <c r="N65" s="7"/>
      <c r="O65" s="7"/>
      <c r="V65" s="99"/>
      <c r="W65" s="11"/>
      <c r="X65" s="11"/>
      <c r="Y65" s="10"/>
      <c r="Z65" s="10"/>
      <c r="AA65" s="10"/>
      <c r="AB65" s="11"/>
      <c r="AC65" s="11"/>
      <c r="AD65" s="11"/>
      <c r="AE65" s="11"/>
      <c r="AF65" s="11"/>
      <c r="AG65" s="10"/>
      <c r="AH65" s="366"/>
      <c r="AI65" s="366"/>
      <c r="AJ65" s="359"/>
      <c r="AK65" s="10"/>
      <c r="AL65" s="359"/>
      <c r="AM65" s="359"/>
      <c r="AN65" s="359"/>
      <c r="AO65" s="359"/>
      <c r="AP65" s="359"/>
      <c r="AQ65" s="359"/>
      <c r="AR65" s="359"/>
      <c r="AS65" s="359"/>
      <c r="AT65" s="359"/>
    </row>
    <row r="66" spans="1:46" x14ac:dyDescent="0.25">
      <c r="A66" s="6"/>
      <c r="B66" s="6"/>
      <c r="C66" s="6"/>
      <c r="D66" s="6"/>
      <c r="E66" s="6"/>
      <c r="F66" s="7"/>
      <c r="G66" s="7"/>
      <c r="H66" s="7"/>
      <c r="I66" s="7"/>
      <c r="J66" s="7"/>
      <c r="K66" s="7"/>
      <c r="L66" s="7"/>
      <c r="M66" s="7"/>
      <c r="N66" s="7"/>
      <c r="O66" s="7"/>
      <c r="V66" s="99"/>
      <c r="W66" s="11"/>
      <c r="X66" s="11"/>
      <c r="Y66" s="10"/>
      <c r="Z66" s="10"/>
      <c r="AA66" s="10"/>
      <c r="AB66" s="11"/>
      <c r="AC66" s="11"/>
      <c r="AD66" s="11"/>
      <c r="AE66" s="11"/>
      <c r="AF66" s="11"/>
      <c r="AG66" s="10"/>
      <c r="AH66" s="366"/>
      <c r="AI66" s="366"/>
      <c r="AJ66" s="359"/>
      <c r="AK66" s="10"/>
      <c r="AL66" s="359"/>
      <c r="AM66" s="359"/>
      <c r="AN66" s="359"/>
      <c r="AO66" s="359"/>
      <c r="AP66" s="359"/>
      <c r="AQ66" s="359"/>
      <c r="AR66" s="359"/>
      <c r="AS66" s="359"/>
      <c r="AT66" s="359"/>
    </row>
    <row r="67" spans="1:46" x14ac:dyDescent="0.25">
      <c r="A67" s="6"/>
      <c r="B67" s="6"/>
      <c r="C67" s="6"/>
      <c r="D67" s="6"/>
      <c r="E67" s="6"/>
      <c r="F67" s="7"/>
      <c r="G67" s="7"/>
      <c r="H67" s="7"/>
      <c r="I67" s="7"/>
      <c r="J67" s="7"/>
      <c r="K67" s="7"/>
      <c r="L67" s="7"/>
      <c r="M67" s="7"/>
      <c r="N67" s="7"/>
      <c r="O67" s="7"/>
      <c r="V67" s="99"/>
      <c r="W67" s="11"/>
      <c r="X67" s="11"/>
      <c r="Y67" s="10"/>
      <c r="Z67" s="10"/>
      <c r="AA67" s="10"/>
      <c r="AB67" s="11"/>
      <c r="AC67" s="11"/>
      <c r="AD67" s="11"/>
      <c r="AE67" s="11"/>
      <c r="AF67" s="11"/>
      <c r="AG67" s="10"/>
      <c r="AH67" s="366"/>
      <c r="AI67" s="366"/>
      <c r="AJ67" s="359"/>
      <c r="AK67" s="10"/>
      <c r="AL67" s="359"/>
      <c r="AM67" s="359"/>
      <c r="AN67" s="359"/>
      <c r="AO67" s="359"/>
      <c r="AP67" s="359"/>
      <c r="AQ67" s="359"/>
      <c r="AR67" s="359"/>
      <c r="AS67" s="359"/>
      <c r="AT67" s="359"/>
    </row>
    <row r="68" spans="1:46" x14ac:dyDescent="0.25">
      <c r="A68" s="6"/>
      <c r="B68" s="6"/>
      <c r="C68" s="6"/>
      <c r="D68" s="6"/>
      <c r="E68" s="6"/>
      <c r="F68" s="7"/>
      <c r="G68" s="7"/>
      <c r="H68" s="7"/>
      <c r="I68" s="7"/>
      <c r="J68" s="7"/>
      <c r="K68" s="7"/>
      <c r="L68" s="7"/>
      <c r="M68" s="7"/>
      <c r="N68" s="7"/>
      <c r="O68" s="7"/>
      <c r="V68" s="99"/>
      <c r="W68" s="11"/>
      <c r="X68" s="11"/>
      <c r="Y68" s="10"/>
      <c r="Z68" s="10"/>
      <c r="AA68" s="10"/>
      <c r="AB68" s="11"/>
      <c r="AC68" s="11"/>
      <c r="AD68" s="11"/>
      <c r="AE68" s="11"/>
      <c r="AF68" s="11"/>
      <c r="AG68" s="10"/>
      <c r="AH68" s="366"/>
      <c r="AI68" s="366"/>
      <c r="AJ68" s="359"/>
      <c r="AK68" s="10"/>
      <c r="AL68" s="359"/>
      <c r="AM68" s="359"/>
      <c r="AN68" s="359"/>
      <c r="AO68" s="359"/>
      <c r="AP68" s="359"/>
      <c r="AQ68" s="359"/>
      <c r="AR68" s="359"/>
      <c r="AS68" s="359"/>
      <c r="AT68" s="359"/>
    </row>
    <row r="69" spans="1:46" x14ac:dyDescent="0.25">
      <c r="A69" s="6"/>
      <c r="B69" s="6"/>
      <c r="C69" s="6"/>
      <c r="D69" s="6"/>
      <c r="E69" s="6"/>
      <c r="F69" s="7"/>
      <c r="G69" s="7"/>
      <c r="H69" s="7"/>
      <c r="I69" s="7"/>
      <c r="J69" s="7"/>
      <c r="K69" s="7"/>
      <c r="L69" s="7"/>
      <c r="M69" s="7"/>
      <c r="N69" s="7"/>
      <c r="O69" s="7"/>
      <c r="V69" s="99"/>
      <c r="W69" s="11"/>
      <c r="X69" s="11"/>
      <c r="Y69" s="10"/>
      <c r="Z69" s="10"/>
      <c r="AA69" s="10"/>
      <c r="AB69" s="11"/>
      <c r="AC69" s="11"/>
      <c r="AD69" s="11"/>
      <c r="AE69" s="11"/>
      <c r="AF69" s="11"/>
      <c r="AG69" s="10"/>
      <c r="AH69" s="366"/>
      <c r="AI69" s="366"/>
      <c r="AJ69" s="359"/>
      <c r="AK69" s="10"/>
      <c r="AL69" s="359"/>
      <c r="AM69" s="359"/>
      <c r="AN69" s="359"/>
      <c r="AO69" s="359"/>
      <c r="AP69" s="359"/>
      <c r="AQ69" s="359"/>
      <c r="AR69" s="359"/>
      <c r="AS69" s="359"/>
      <c r="AT69" s="359"/>
    </row>
    <row r="70" spans="1:46" x14ac:dyDescent="0.25">
      <c r="A70" s="6"/>
      <c r="B70" s="6"/>
      <c r="C70" s="6"/>
      <c r="D70" s="6"/>
      <c r="E70" s="6"/>
      <c r="F70" s="7"/>
      <c r="G70" s="7"/>
      <c r="H70" s="7"/>
      <c r="I70" s="7"/>
      <c r="J70" s="7"/>
      <c r="K70" s="7"/>
      <c r="L70" s="7"/>
      <c r="M70" s="7"/>
      <c r="N70" s="7"/>
      <c r="O70" s="7"/>
      <c r="V70" s="99"/>
      <c r="W70" s="11"/>
      <c r="X70" s="11"/>
      <c r="Y70" s="10"/>
      <c r="Z70" s="10"/>
      <c r="AA70" s="10"/>
      <c r="AB70" s="11"/>
      <c r="AC70" s="11"/>
      <c r="AD70" s="11"/>
      <c r="AE70" s="11"/>
      <c r="AF70" s="11"/>
      <c r="AG70" s="10"/>
      <c r="AH70" s="366"/>
      <c r="AI70" s="366"/>
      <c r="AJ70" s="359"/>
      <c r="AK70" s="10"/>
      <c r="AL70" s="359"/>
      <c r="AM70" s="359"/>
      <c r="AN70" s="359"/>
      <c r="AO70" s="359"/>
      <c r="AP70" s="359"/>
      <c r="AQ70" s="359"/>
      <c r="AR70" s="359"/>
      <c r="AS70" s="359"/>
      <c r="AT70" s="359"/>
    </row>
    <row r="71" spans="1:46" x14ac:dyDescent="0.25">
      <c r="A71" s="6"/>
      <c r="B71" s="6"/>
      <c r="C71" s="6"/>
      <c r="D71" s="6"/>
      <c r="E71" s="6"/>
      <c r="F71" s="7"/>
      <c r="G71" s="7"/>
      <c r="H71" s="7"/>
      <c r="I71" s="7"/>
      <c r="J71" s="7"/>
      <c r="K71" s="7"/>
      <c r="L71" s="7"/>
      <c r="M71" s="7"/>
      <c r="N71" s="7"/>
      <c r="O71" s="7"/>
      <c r="V71" s="99"/>
      <c r="W71" s="11"/>
      <c r="X71" s="11"/>
      <c r="Y71" s="10"/>
      <c r="Z71" s="10"/>
      <c r="AA71" s="10"/>
      <c r="AB71" s="11"/>
      <c r="AC71" s="11"/>
      <c r="AD71" s="11"/>
      <c r="AE71" s="11"/>
      <c r="AF71" s="11"/>
      <c r="AG71" s="10"/>
      <c r="AH71" s="366"/>
      <c r="AI71" s="366"/>
      <c r="AJ71" s="359"/>
      <c r="AK71" s="10"/>
      <c r="AL71" s="359"/>
      <c r="AM71" s="359"/>
      <c r="AN71" s="359"/>
      <c r="AO71" s="359"/>
      <c r="AP71" s="359"/>
      <c r="AQ71" s="359"/>
      <c r="AR71" s="359"/>
      <c r="AS71" s="359"/>
      <c r="AT71" s="359"/>
    </row>
    <row r="72" spans="1:46" x14ac:dyDescent="0.25">
      <c r="V72" s="99"/>
      <c r="W72" s="11"/>
      <c r="X72" s="11"/>
      <c r="Y72" s="10"/>
      <c r="Z72" s="10"/>
      <c r="AA72" s="10"/>
      <c r="AB72" s="11"/>
      <c r="AC72" s="11"/>
      <c r="AD72" s="11"/>
      <c r="AE72" s="11"/>
      <c r="AF72" s="11"/>
      <c r="AG72" s="10"/>
      <c r="AH72" s="366"/>
      <c r="AI72" s="366"/>
      <c r="AJ72" s="359"/>
      <c r="AK72" s="10"/>
      <c r="AL72" s="359"/>
      <c r="AM72" s="359"/>
      <c r="AN72" s="359"/>
      <c r="AO72" s="359"/>
      <c r="AP72" s="359"/>
      <c r="AQ72" s="359"/>
      <c r="AR72" s="359"/>
      <c r="AS72" s="359"/>
      <c r="AT72" s="359"/>
    </row>
  </sheetData>
  <sheetProtection sheet="1" objects="1" scenarios="1" selectLockedCells="1"/>
  <mergeCells count="61">
    <mergeCell ref="E43:I43"/>
    <mergeCell ref="E44:I44"/>
    <mergeCell ref="A45:D45"/>
    <mergeCell ref="M45:P45"/>
    <mergeCell ref="L37:P37"/>
    <mergeCell ref="L38:P38"/>
    <mergeCell ref="C39:D42"/>
    <mergeCell ref="E39:I39"/>
    <mergeCell ref="K39:P41"/>
    <mergeCell ref="E40:I40"/>
    <mergeCell ref="E41:I41"/>
    <mergeCell ref="E42:I42"/>
    <mergeCell ref="K42:P42"/>
    <mergeCell ref="L36:P36"/>
    <mergeCell ref="L25:P25"/>
    <mergeCell ref="L26:P26"/>
    <mergeCell ref="L27:P27"/>
    <mergeCell ref="L28:P28"/>
    <mergeCell ref="L29:P29"/>
    <mergeCell ref="L30:P30"/>
    <mergeCell ref="L31:P31"/>
    <mergeCell ref="L32:P32"/>
    <mergeCell ref="L33:P33"/>
    <mergeCell ref="L34:P34"/>
    <mergeCell ref="L35:P35"/>
    <mergeCell ref="L24:P24"/>
    <mergeCell ref="L13:P13"/>
    <mergeCell ref="L14:P14"/>
    <mergeCell ref="L15:P15"/>
    <mergeCell ref="L16:P16"/>
    <mergeCell ref="L17:P17"/>
    <mergeCell ref="L18:P18"/>
    <mergeCell ref="L19:P19"/>
    <mergeCell ref="L20:P20"/>
    <mergeCell ref="L21:P21"/>
    <mergeCell ref="L22:P22"/>
    <mergeCell ref="L23:P23"/>
    <mergeCell ref="AB6:AF6"/>
    <mergeCell ref="L8:P8"/>
    <mergeCell ref="L9:P9"/>
    <mergeCell ref="L10:P10"/>
    <mergeCell ref="L11:P11"/>
    <mergeCell ref="L12:P12"/>
    <mergeCell ref="E5:G5"/>
    <mergeCell ref="H5:J5"/>
    <mergeCell ref="C6:C7"/>
    <mergeCell ref="D6:D7"/>
    <mergeCell ref="F6:F7"/>
    <mergeCell ref="G6:G7"/>
    <mergeCell ref="H6:H7"/>
    <mergeCell ref="I6:I7"/>
    <mergeCell ref="P1:P3"/>
    <mergeCell ref="F2:I2"/>
    <mergeCell ref="F3:I3"/>
    <mergeCell ref="A4:D4"/>
    <mergeCell ref="E4:G4"/>
    <mergeCell ref="H4:J4"/>
    <mergeCell ref="L4:P7"/>
    <mergeCell ref="A5:A7"/>
    <mergeCell ref="B5:B7"/>
    <mergeCell ref="C5:D5"/>
  </mergeCells>
  <conditionalFormatting sqref="L8:L38">
    <cfRule type="expression" dxfId="127" priority="6" stopIfTrue="1">
      <formula>NOT($R8)</formula>
    </cfRule>
  </conditionalFormatting>
  <conditionalFormatting sqref="C8:C38">
    <cfRule type="cellIs" dxfId="126" priority="7" stopIfTrue="1" operator="equal">
      <formula>""</formula>
    </cfRule>
    <cfRule type="expression" dxfId="125" priority="8" stopIfTrue="1">
      <formula>OR($T8="F",$D8="U",$D8="Z",$D8="K")</formula>
    </cfRule>
    <cfRule type="expression" dxfId="124" priority="9" stopIfTrue="1">
      <formula>$C8&lt;&gt;""</formula>
    </cfRule>
  </conditionalFormatting>
  <conditionalFormatting sqref="J8:J38">
    <cfRule type="expression" dxfId="123" priority="10" stopIfTrue="1">
      <formula>NOT($R8)</formula>
    </cfRule>
    <cfRule type="cellIs" dxfId="122" priority="11" stopIfTrue="1" operator="greaterThan">
      <formula>0</formula>
    </cfRule>
  </conditionalFormatting>
  <conditionalFormatting sqref="J43:J44">
    <cfRule type="expression" dxfId="121" priority="12" stopIfTrue="1">
      <formula>OR($J43&lt;=NormalUG,$J43&gt;=NormalOG)</formula>
    </cfRule>
    <cfRule type="cellIs" dxfId="120" priority="13" stopIfTrue="1" operator="greaterThan">
      <formula>0</formula>
    </cfRule>
  </conditionalFormatting>
  <conditionalFormatting sqref="A8:B38">
    <cfRule type="cellIs" dxfId="119" priority="14" stopIfTrue="1" operator="equal">
      <formula>""</formula>
    </cfRule>
    <cfRule type="expression" dxfId="118" priority="15" stopIfTrue="1">
      <formula>$T8="F"</formula>
    </cfRule>
  </conditionalFormatting>
  <conditionalFormatting sqref="K8:K38">
    <cfRule type="expression" dxfId="117" priority="16" stopIfTrue="1">
      <formula>NOT($R8)</formula>
    </cfRule>
    <cfRule type="cellIs" dxfId="116" priority="17" stopIfTrue="1" operator="equal">
      <formula>0</formula>
    </cfRule>
  </conditionalFormatting>
  <conditionalFormatting sqref="AT8:AT38">
    <cfRule type="cellIs" dxfId="115" priority="18" stopIfTrue="1" operator="equal">
      <formula>1</formula>
    </cfRule>
  </conditionalFormatting>
  <conditionalFormatting sqref="AP8:AS38 AG8:AK38 Y8:AA38 R8:R38">
    <cfRule type="cellIs" dxfId="114" priority="19" stopIfTrue="1" operator="equal">
      <formula>FALSE</formula>
    </cfRule>
  </conditionalFormatting>
  <conditionalFormatting sqref="V39">
    <cfRule type="cellIs" dxfId="113" priority="20" stopIfTrue="1" operator="equal">
      <formula>0</formula>
    </cfRule>
  </conditionalFormatting>
  <conditionalFormatting sqref="T8:U38">
    <cfRule type="cellIs" dxfId="112" priority="21" stopIfTrue="1" operator="equal">
      <formula>"F"</formula>
    </cfRule>
  </conditionalFormatting>
  <conditionalFormatting sqref="F8:F38">
    <cfRule type="cellIs" dxfId="111" priority="22" stopIfTrue="1" operator="equal">
      <formula>""</formula>
    </cfRule>
    <cfRule type="cellIs" dxfId="110" priority="23" stopIfTrue="1" operator="equal">
      <formula>0</formula>
    </cfRule>
  </conditionalFormatting>
  <conditionalFormatting sqref="J2 E5">
    <cfRule type="expression" dxfId="109" priority="24" stopIfTrue="1">
      <formula>Zeitmodell="Teilzeit"</formula>
    </cfRule>
  </conditionalFormatting>
  <conditionalFormatting sqref="S2:S3">
    <cfRule type="cellIs" dxfId="108" priority="25" stopIfTrue="1" operator="greaterThan">
      <formula>0</formula>
    </cfRule>
  </conditionalFormatting>
  <conditionalFormatting sqref="K5 J39:J42">
    <cfRule type="cellIs" dxfId="107" priority="26" stopIfTrue="1" operator="greaterThan">
      <formula>0</formula>
    </cfRule>
  </conditionalFormatting>
  <conditionalFormatting sqref="E8:E38">
    <cfRule type="expression" dxfId="106" priority="27" stopIfTrue="1">
      <formula>NOT($R8)</formula>
    </cfRule>
    <cfRule type="expression" dxfId="105" priority="28" stopIfTrue="1">
      <formula>AND($AC8=$AE8,$AK8)</formula>
    </cfRule>
    <cfRule type="expression" dxfId="104" priority="29" stopIfTrue="1">
      <formula>AND($AC8=$AE8,NOT($AK8))</formula>
    </cfRule>
  </conditionalFormatting>
  <conditionalFormatting sqref="G8:G38">
    <cfRule type="expression" dxfId="103" priority="30" stopIfTrue="1">
      <formula>NOT($R8)</formula>
    </cfRule>
    <cfRule type="cellIs" dxfId="102" priority="31" stopIfTrue="1" operator="equal">
      <formula>0</formula>
    </cfRule>
  </conditionalFormatting>
  <conditionalFormatting sqref="D8:D38">
    <cfRule type="expression" dxfId="101" priority="3" stopIfTrue="1">
      <formula>NOT($R8)</formula>
    </cfRule>
    <cfRule type="expression" dxfId="100" priority="4" stopIfTrue="1">
      <formula>$AH8</formula>
    </cfRule>
    <cfRule type="cellIs" dxfId="99" priority="5" stopIfTrue="1" operator="equal">
      <formula>"ZK"</formula>
    </cfRule>
  </conditionalFormatting>
  <conditionalFormatting sqref="H8:I38">
    <cfRule type="expression" dxfId="98" priority="1" stopIfTrue="1">
      <formula>NOT($R8)</formula>
    </cfRule>
    <cfRule type="expression" dxfId="97" priority="2" stopIfTrue="1">
      <formula>$AJ8</formula>
    </cfRule>
  </conditionalFormatting>
  <dataValidations count="4">
    <dataValidation type="custom" showErrorMessage="1" errorTitle="Fehle: Normalstunden-Bis-Wert" error="1) Zeitwert in der Form &quot;hh:mm&quot; eingeben_x000a_2) Zeitwert darf nicht kleiner als 00:00 und nicht grösser als 23:59 sein_x000a_3) Zeitwert darf nicht kleiner als der Von-Wert sein._x000a_4) Eingaben immer mit 'Return' abschließen" promptTitle="Beginnzeit für Mo" prompt="Bitte geben Sie hier die Tagesarbeits-Beginnzeit für Montag in der Form eines Zeitwertes ein (z.B. 08:00)" sqref="I8:I38" xr:uid="{901D3139-5187-4BB7-9252-787A8B096CD5}">
      <formula1>$AS8</formula1>
    </dataValidation>
    <dataValidation type="custom" showErrorMessage="1" errorTitle="Fehler: Normalstunden-Von-Wert" error="1) Zeitwert in der Form &quot;hh:mm&quot; eingeben_x000a_2) Zeitwert darf nicht kleiner als 00:00 und nicht grösser als 23:59 sein_x000a_3) Zeitwert darf nicht grösser als der Bis-Wert sein._x000a_4) Eingaben immer mit 'Return' abschließen" promptTitle="Beginnzeit für Mo" prompt="Bitte geben Sie hier die Tagesarbeits-Beginnzeit für Montag in der Form eines Zeitwertes ein (z.B. 08:00)" sqref="H8:H38" xr:uid="{66EABBF5-C00B-4B33-82AB-F1E404737906}">
      <formula1>$AQ8</formula1>
    </dataValidation>
    <dataValidation type="custom" showErrorMessage="1" errorTitle="Fehler: [U}rlaub, [Z]A, [K]rank" error="1) Folgende Eingaben zulässig: &quot;U&quot; für Urlaub, &quot;Z&quot; für Zeitausgleich, &quot;K&quot; für Krank._x000a_2) Lassen Sie die Zelle leer, wenn keines davon zutrifft._x000a_3) Eingaben immer mit 'Return' abschließen" sqref="D8:D38" xr:uid="{688C5F3F-6A1F-423C-88F8-5D64435F6D02}">
      <formula1>$AI8</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665143DD-5FB6-4718-BF1C-813FD804E6AC}"/>
  </dataValidations>
  <printOptions horizontalCentered="1"/>
  <pageMargins left="0.27559055118110237" right="0.23622047244094491" top="0.28999999999999998" bottom="0.19685039370078741" header="0.19685039370078741" footer="0.55118110236220474"/>
  <pageSetup paperSize="9" scale="63" orientation="portrait" horizontalDpi="300" verticalDpi="36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BB85B-2699-4CEA-B53C-4FC0EC9F406F}">
  <sheetPr codeName="Tabelle42"/>
  <dimension ref="A1:BC72"/>
  <sheetViews>
    <sheetView zoomScaleNormal="100" zoomScaleSheetLayoutView="100" workbookViewId="0">
      <pane ySplit="7" topLeftCell="A8" activePane="bottomLeft" state="frozen"/>
      <selection activeCell="L61" sqref="L61"/>
      <selection pane="bottomLeft" activeCell="H8" sqref="H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9" width="6.7265625" style="2" customWidth="1"/>
    <col min="10" max="10" width="8.54296875" style="2" customWidth="1"/>
    <col min="11" max="11" width="11.1796875" style="2" customWidth="1"/>
    <col min="12" max="13" width="6.7265625" style="2" customWidth="1"/>
    <col min="14" max="14" width="8.1796875" style="2" customWidth="1"/>
    <col min="15" max="15" width="8" style="2" customWidth="1"/>
    <col min="16" max="16" width="28.54296875" style="3" customWidth="1"/>
    <col min="17" max="17" width="12.81640625" style="112" hidden="1" customWidth="1"/>
    <col min="18" max="18" width="19.81640625" style="112" hidden="1" customWidth="1"/>
    <col min="19" max="19" width="17.1796875" style="112" hidden="1" customWidth="1"/>
    <col min="20" max="21" width="8.7265625" style="23" hidden="1" customWidth="1"/>
    <col min="22" max="22" width="7.7265625" style="100" hidden="1" customWidth="1"/>
    <col min="23" max="24" width="12.54296875" style="27" hidden="1" customWidth="1"/>
    <col min="25" max="27" width="12" style="26" hidden="1" customWidth="1"/>
    <col min="28" max="32" width="6" style="27" hidden="1" customWidth="1"/>
    <col min="33" max="33" width="12.1796875" style="26" hidden="1" customWidth="1"/>
    <col min="34" max="35" width="12.1796875" style="105" hidden="1" customWidth="1"/>
    <col min="36" max="36" width="12.1796875" style="104" hidden="1" customWidth="1"/>
    <col min="37" max="37" width="12.54296875" style="26" hidden="1" customWidth="1"/>
    <col min="38" max="46" width="12.1796875" style="104" hidden="1" customWidth="1"/>
    <col min="47" max="47" width="13" style="342" customWidth="1"/>
    <col min="48" max="52" width="11.453125" style="342"/>
    <col min="53" max="55" width="11.453125" style="343"/>
    <col min="56" max="16384" width="11.453125" style="351"/>
  </cols>
  <sheetData>
    <row r="1" spans="1:55" s="3" customFormat="1" ht="33" customHeight="1" thickTop="1" thickBot="1" x14ac:dyDescent="0.3">
      <c r="A1" s="291" t="str">
        <f>Konfig!$A$1</f>
        <v xml:space="preserve"> BOKU-Zeiterfassung für Wissenschaftliches Personal</v>
      </c>
      <c r="B1" s="292"/>
      <c r="C1" s="292"/>
      <c r="D1" s="292"/>
      <c r="E1" s="292"/>
      <c r="F1" s="292"/>
      <c r="G1" s="292"/>
      <c r="H1" s="292"/>
      <c r="I1" s="292"/>
      <c r="J1" s="292"/>
      <c r="K1" s="292"/>
      <c r="L1" s="292"/>
      <c r="M1" s="292"/>
      <c r="N1" s="292"/>
      <c r="O1" s="293"/>
      <c r="P1" s="517"/>
      <c r="Q1" s="156" t="s">
        <v>61</v>
      </c>
      <c r="R1" s="190" t="s">
        <v>149</v>
      </c>
      <c r="S1" s="209" t="s">
        <v>156</v>
      </c>
      <c r="T1" s="28"/>
      <c r="U1" s="28"/>
      <c r="V1" s="94"/>
      <c r="W1" s="13"/>
      <c r="X1" s="13"/>
      <c r="Y1" s="101"/>
      <c r="Z1" s="102"/>
      <c r="AA1" s="102"/>
      <c r="AB1" s="25"/>
      <c r="AC1" s="25"/>
      <c r="AD1" s="25"/>
      <c r="AE1" s="25"/>
      <c r="AF1" s="25"/>
      <c r="AG1" s="101"/>
      <c r="AH1" s="104"/>
      <c r="AI1" s="104"/>
      <c r="AJ1" s="104"/>
      <c r="AK1" s="101"/>
      <c r="AL1" s="104"/>
      <c r="AM1" s="104"/>
      <c r="AN1" s="104"/>
      <c r="AO1" s="104"/>
      <c r="AP1" s="104"/>
      <c r="AQ1" s="104"/>
      <c r="AR1" s="104"/>
      <c r="AS1" s="104"/>
      <c r="AT1" s="104"/>
      <c r="AU1" s="342"/>
      <c r="AV1" s="342"/>
      <c r="AW1" s="342"/>
      <c r="AX1" s="342"/>
      <c r="AY1" s="342"/>
      <c r="AZ1" s="342"/>
      <c r="BA1" s="342"/>
      <c r="BB1" s="342"/>
      <c r="BC1" s="342"/>
    </row>
    <row r="2" spans="1:55" s="344" customFormat="1" ht="21" customHeight="1" thickTop="1" x14ac:dyDescent="0.3">
      <c r="A2" s="294" t="str">
        <f>" Org.-Einh. : "&amp;OrgEinheit</f>
        <v xml:space="preserve"> Org.-Einh. : xxxxx</v>
      </c>
      <c r="B2" s="295"/>
      <c r="C2" s="295"/>
      <c r="D2" s="295"/>
      <c r="E2" s="295"/>
      <c r="F2" s="520" t="s">
        <v>60</v>
      </c>
      <c r="G2" s="520"/>
      <c r="H2" s="520"/>
      <c r="I2" s="520"/>
      <c r="J2" s="317" t="str">
        <f>" "&amp;Zeitmodell</f>
        <v xml:space="preserve"> Vollzeit</v>
      </c>
      <c r="K2" s="296"/>
      <c r="L2" s="296"/>
      <c r="M2" s="296"/>
      <c r="N2" s="296"/>
      <c r="O2" s="297"/>
      <c r="P2" s="518"/>
      <c r="Q2" s="155">
        <f ca="1">IF(ISNA($Q$4),1,$Q$4)</f>
        <v>12</v>
      </c>
      <c r="R2" s="219">
        <v>0</v>
      </c>
      <c r="S2" s="210">
        <f>SUM($AT8:$AT38)</f>
        <v>0</v>
      </c>
      <c r="T2"/>
      <c r="U2" s="28"/>
      <c r="V2" s="95"/>
      <c r="W2" s="15"/>
      <c r="X2" s="15"/>
      <c r="Y2" s="103"/>
      <c r="Z2" s="26"/>
      <c r="AA2" s="26"/>
      <c r="AB2" s="26"/>
      <c r="AC2" s="26"/>
      <c r="AD2" s="26"/>
      <c r="AE2" s="26"/>
      <c r="AF2" s="26"/>
      <c r="AG2" s="103"/>
      <c r="AH2" s="105"/>
      <c r="AI2" s="105"/>
      <c r="AJ2" s="104"/>
      <c r="AK2" s="103"/>
      <c r="AL2" s="104"/>
      <c r="AM2" s="104"/>
      <c r="AN2" s="104"/>
      <c r="AO2" s="104"/>
      <c r="AP2" s="104"/>
      <c r="AQ2" s="104"/>
      <c r="AR2" s="104"/>
      <c r="AS2" s="104"/>
      <c r="AT2" s="104"/>
      <c r="AU2" s="342"/>
      <c r="AV2" s="342"/>
      <c r="AW2" s="342"/>
      <c r="AX2" s="342"/>
      <c r="AY2" s="342"/>
      <c r="AZ2" s="342"/>
      <c r="BA2" s="343"/>
      <c r="BB2" s="343"/>
      <c r="BC2" s="343"/>
    </row>
    <row r="3" spans="1:55" s="344" customFormat="1" ht="22.5" customHeight="1" thickBot="1" x14ac:dyDescent="0.35">
      <c r="A3" s="298" t="str">
        <f xml:space="preserve"> " Mitarbeiter: "&amp;Name</f>
        <v xml:space="preserve"> Mitarbeiter: Vorname Nachname</v>
      </c>
      <c r="B3" s="299"/>
      <c r="C3" s="299"/>
      <c r="D3" s="299"/>
      <c r="E3" s="299"/>
      <c r="F3" s="521" t="s">
        <v>104</v>
      </c>
      <c r="G3" s="521"/>
      <c r="H3" s="521"/>
      <c r="I3" s="521"/>
      <c r="J3" s="300" t="str">
        <f>" "&amp;Vorgesetzter</f>
        <v xml:space="preserve"> Vorname Nachname</v>
      </c>
      <c r="K3" s="300"/>
      <c r="L3" s="300"/>
      <c r="M3" s="300"/>
      <c r="N3" s="300"/>
      <c r="O3" s="301"/>
      <c r="P3" s="519"/>
      <c r="Q3" s="160" t="str" cm="1">
        <f t="array" aca="1" ref="Q3" ca="1">RIGHT(CELL("filename",A1),LEN(CELL("filename",A1))-SEARCH("]",CELL("filename",A1),1))</f>
        <v>Dezember</v>
      </c>
      <c r="R3" s="390"/>
      <c r="S3" s="218" cm="1">
        <f t="array" aca="1" ref="S3" ca="1">IF($Q$2=1,$S$2,$S$2+INDIRECT($S$5))</f>
        <v>0</v>
      </c>
      <c r="T3" s="28"/>
      <c r="U3" s="28"/>
      <c r="V3" s="95"/>
      <c r="W3" s="15"/>
      <c r="X3" s="15"/>
      <c r="Y3" s="103"/>
      <c r="Z3" s="26"/>
      <c r="AA3" s="26"/>
      <c r="AB3" s="26"/>
      <c r="AC3" s="26"/>
      <c r="AD3" s="26"/>
      <c r="AE3" s="26"/>
      <c r="AF3" s="26"/>
      <c r="AG3" s="103"/>
      <c r="AH3" s="105"/>
      <c r="AI3" s="105"/>
      <c r="AJ3" s="104"/>
      <c r="AK3" s="103"/>
      <c r="AL3" s="104"/>
      <c r="AM3" s="104"/>
      <c r="AN3" s="104"/>
      <c r="AO3" s="104"/>
      <c r="AP3" s="104"/>
      <c r="AQ3" s="104"/>
      <c r="AR3" s="104"/>
      <c r="AS3" s="104"/>
      <c r="AT3" s="104"/>
      <c r="AU3" s="342"/>
      <c r="AV3" s="342"/>
      <c r="AW3" s="342"/>
      <c r="AX3" s="342"/>
      <c r="AY3" s="342"/>
      <c r="AZ3" s="342"/>
      <c r="BA3" s="343"/>
      <c r="BB3" s="343"/>
      <c r="BC3" s="343"/>
    </row>
    <row r="4" spans="1:55" s="346" customFormat="1" ht="32.25" customHeight="1" thickTop="1" thickBot="1" x14ac:dyDescent="0.4">
      <c r="A4" s="522" t="str">
        <f ca="1" xml:space="preserve"> " Monat: "&amp;$Q$3&amp;" "&amp;Jahr</f>
        <v xml:space="preserve"> Monat: Dezember 2026</v>
      </c>
      <c r="B4" s="523"/>
      <c r="C4" s="523"/>
      <c r="D4" s="524"/>
      <c r="E4" s="525" t="s">
        <v>113</v>
      </c>
      <c r="F4" s="526"/>
      <c r="G4" s="527"/>
      <c r="H4" s="525" t="s">
        <v>114</v>
      </c>
      <c r="I4" s="526"/>
      <c r="J4" s="527"/>
      <c r="K4" s="302" t="s">
        <v>118</v>
      </c>
      <c r="L4" s="528" t="s">
        <v>230</v>
      </c>
      <c r="M4" s="529"/>
      <c r="N4" s="529"/>
      <c r="O4" s="529"/>
      <c r="P4" s="530"/>
      <c r="Q4" s="162">
        <f ca="1">IF(ISNA(VLOOKUP($Q$3,MTab,2,FALSE)),1,VLOOKUP($Q$3,MTab,2,FALSE))</f>
        <v>12</v>
      </c>
      <c r="R4" s="135"/>
      <c r="S4" s="220" t="s">
        <v>160</v>
      </c>
      <c r="T4" s="135"/>
      <c r="U4" s="135"/>
      <c r="V4" s="135"/>
      <c r="W4" s="135"/>
      <c r="X4" s="135"/>
      <c r="Y4" s="135"/>
      <c r="Z4" s="135"/>
      <c r="AA4" s="135"/>
      <c r="AB4" s="135"/>
      <c r="AC4" s="135"/>
      <c r="AD4" s="135"/>
      <c r="AE4" s="135"/>
      <c r="AF4" s="135"/>
      <c r="AG4" s="135"/>
      <c r="AH4" s="136"/>
      <c r="AI4" s="136"/>
      <c r="AJ4" s="137"/>
      <c r="AK4" s="135"/>
      <c r="AL4" s="137"/>
      <c r="AM4" s="137"/>
      <c r="AN4" s="137"/>
      <c r="AO4" s="137"/>
      <c r="AP4" s="137"/>
      <c r="AQ4" s="137"/>
      <c r="AR4" s="137"/>
      <c r="AS4" s="137"/>
      <c r="AT4" s="137"/>
      <c r="AU4" s="345"/>
      <c r="AV4" s="342"/>
      <c r="AW4" s="342"/>
      <c r="AX4" s="342"/>
      <c r="AY4" s="342"/>
      <c r="AZ4" s="342"/>
      <c r="BA4" s="343"/>
      <c r="BB4" s="343"/>
      <c r="BC4" s="343"/>
    </row>
    <row r="5" spans="1:55" s="346" customFormat="1" ht="23.25" customHeight="1" thickTop="1" thickBot="1" x14ac:dyDescent="0.4">
      <c r="A5" s="534" t="s">
        <v>50</v>
      </c>
      <c r="B5" s="537" t="s">
        <v>107</v>
      </c>
      <c r="C5" s="540" t="s">
        <v>88</v>
      </c>
      <c r="D5" s="541"/>
      <c r="E5" s="545" t="str">
        <f>"Wochen-AZ"&amp;" "&amp;TEXT(WAZ,"[hh]:mm")</f>
        <v>Wochen-AZ 40:00</v>
      </c>
      <c r="F5" s="546"/>
      <c r="G5" s="547"/>
      <c r="H5" s="548" t="s">
        <v>115</v>
      </c>
      <c r="I5" s="549"/>
      <c r="J5" s="550"/>
      <c r="K5" s="303" cm="1">
        <f t="array" aca="1" ref="K5" ca="1">IF(ISNA($Q$5),Übertrag,INDIRECT($Q$5))</f>
        <v>0</v>
      </c>
      <c r="L5" s="528"/>
      <c r="M5" s="529"/>
      <c r="N5" s="529"/>
      <c r="O5" s="529"/>
      <c r="P5" s="530"/>
      <c r="Q5" s="161" t="str">
        <f ca="1">IF(ISNA(VLOOKUP($Q$3,MTab,3,FALSE)),"Übertrag",VLOOKUP($Q$3,MTab,3,FALSE))</f>
        <v>November!$J$42</v>
      </c>
      <c r="R5" s="135"/>
      <c r="S5" s="161" t="str">
        <f ca="1">IF(ISNA(VLOOKUP($Q$3,MTab,4,FALSE)),$Q$3&amp;"!$R$2",VLOOKUP($Q$3,MTab,4,FALSE))</f>
        <v>November!$S$3</v>
      </c>
      <c r="T5" s="135"/>
      <c r="U5" s="135"/>
      <c r="V5" s="135"/>
      <c r="W5" s="135"/>
      <c r="X5" s="135"/>
      <c r="Y5" s="135"/>
      <c r="Z5" s="135"/>
      <c r="AA5" s="135"/>
      <c r="AB5" s="167"/>
      <c r="AC5" s="167"/>
      <c r="AD5" s="167"/>
      <c r="AE5" s="167"/>
      <c r="AF5" s="167"/>
      <c r="AG5" s="135"/>
      <c r="AH5" s="136"/>
      <c r="AI5" s="136"/>
      <c r="AJ5" s="137"/>
      <c r="AK5" s="135"/>
      <c r="AL5" s="137"/>
      <c r="AM5" s="137"/>
      <c r="AN5" s="137"/>
      <c r="AO5" s="137"/>
      <c r="AP5" s="137"/>
      <c r="AQ5" s="137"/>
      <c r="AR5" s="137"/>
      <c r="AS5" s="137"/>
      <c r="AT5" s="137"/>
      <c r="AU5" s="345"/>
      <c r="AV5" s="342"/>
      <c r="AW5" s="342"/>
      <c r="AX5" s="342"/>
      <c r="AY5" s="342"/>
      <c r="AZ5" s="342"/>
      <c r="BA5" s="343"/>
      <c r="BB5" s="343"/>
      <c r="BC5" s="343"/>
    </row>
    <row r="6" spans="1:55" s="346" customFormat="1" ht="24" customHeight="1" thickTop="1" x14ac:dyDescent="0.35">
      <c r="A6" s="535"/>
      <c r="B6" s="538"/>
      <c r="C6" s="551" t="s">
        <v>117</v>
      </c>
      <c r="D6" s="553" t="s">
        <v>229</v>
      </c>
      <c r="E6" s="304" t="s">
        <v>116</v>
      </c>
      <c r="F6" s="555" t="s">
        <v>0</v>
      </c>
      <c r="G6" s="557" t="s">
        <v>222</v>
      </c>
      <c r="H6" s="559" t="s">
        <v>1</v>
      </c>
      <c r="I6" s="561" t="s">
        <v>2</v>
      </c>
      <c r="J6" s="305" t="s">
        <v>3</v>
      </c>
      <c r="K6" s="306" t="s">
        <v>111</v>
      </c>
      <c r="L6" s="528"/>
      <c r="M6" s="529"/>
      <c r="N6" s="529"/>
      <c r="O6" s="529"/>
      <c r="P6" s="530"/>
      <c r="Q6" s="120" t="s">
        <v>13</v>
      </c>
      <c r="R6" s="121"/>
      <c r="S6" s="121"/>
      <c r="T6" s="121"/>
      <c r="U6" s="121"/>
      <c r="V6" s="121"/>
      <c r="W6" s="121"/>
      <c r="X6" s="166" t="s">
        <v>142</v>
      </c>
      <c r="Y6" s="121"/>
      <c r="Z6" s="121"/>
      <c r="AA6" s="121"/>
      <c r="AB6" s="563" t="s">
        <v>89</v>
      </c>
      <c r="AC6" s="564"/>
      <c r="AD6" s="564"/>
      <c r="AE6" s="564"/>
      <c r="AF6" s="565"/>
      <c r="AG6" s="121" t="s">
        <v>69</v>
      </c>
      <c r="AH6" s="60"/>
      <c r="AI6" s="60"/>
      <c r="AJ6" s="106"/>
      <c r="AK6" s="121"/>
      <c r="AL6" s="106"/>
      <c r="AM6" s="106"/>
      <c r="AN6" s="106"/>
      <c r="AO6" s="106"/>
      <c r="AP6" s="106"/>
      <c r="AQ6" s="106"/>
      <c r="AR6" s="106"/>
      <c r="AS6" s="106"/>
      <c r="AT6" s="138"/>
      <c r="AU6" s="345"/>
      <c r="AV6" s="342"/>
      <c r="AW6" s="342"/>
      <c r="AX6" s="342"/>
      <c r="AY6" s="342"/>
      <c r="AZ6" s="342"/>
      <c r="BA6" s="343"/>
      <c r="BB6" s="343"/>
      <c r="BC6" s="343"/>
    </row>
    <row r="7" spans="1:55" s="349" customFormat="1" ht="27.75" customHeight="1" x14ac:dyDescent="0.35">
      <c r="A7" s="536"/>
      <c r="B7" s="539"/>
      <c r="C7" s="552"/>
      <c r="D7" s="554"/>
      <c r="E7" s="307" t="s">
        <v>108</v>
      </c>
      <c r="F7" s="556"/>
      <c r="G7" s="558"/>
      <c r="H7" s="560"/>
      <c r="I7" s="562"/>
      <c r="J7" s="308" t="s">
        <v>4</v>
      </c>
      <c r="K7" s="309" t="s">
        <v>112</v>
      </c>
      <c r="L7" s="531"/>
      <c r="M7" s="532"/>
      <c r="N7" s="532"/>
      <c r="O7" s="532"/>
      <c r="P7" s="533"/>
      <c r="Q7" s="107" t="s">
        <v>24</v>
      </c>
      <c r="R7" s="107" t="s">
        <v>91</v>
      </c>
      <c r="S7" s="107" t="s">
        <v>92</v>
      </c>
      <c r="T7" s="91" t="s">
        <v>57</v>
      </c>
      <c r="U7" s="90" t="s">
        <v>87</v>
      </c>
      <c r="V7" s="92" t="s">
        <v>65</v>
      </c>
      <c r="W7" s="93" t="s">
        <v>64</v>
      </c>
      <c r="X7" s="163" cm="1">
        <f t="array" aca="1" ref="X7" ca="1">IF(ISNA($Q$5),Übertrag,INDIRECT($Q$5))</f>
        <v>0</v>
      </c>
      <c r="Y7" s="64" t="s">
        <v>66</v>
      </c>
      <c r="Z7" s="64" t="s">
        <v>67</v>
      </c>
      <c r="AA7" s="64" t="s">
        <v>68</v>
      </c>
      <c r="AB7" s="80"/>
      <c r="AC7" s="84">
        <f>I_GAZNAZVon</f>
        <v>2</v>
      </c>
      <c r="AD7" s="87">
        <v>3</v>
      </c>
      <c r="AE7" s="84">
        <f>I_GAZNAZBis</f>
        <v>4</v>
      </c>
      <c r="AF7" s="81"/>
      <c r="AG7" s="119" t="s">
        <v>63</v>
      </c>
      <c r="AH7" s="122" t="s">
        <v>90</v>
      </c>
      <c r="AI7" s="122" t="s">
        <v>143</v>
      </c>
      <c r="AJ7" s="117" t="s">
        <v>94</v>
      </c>
      <c r="AK7" s="118" t="s">
        <v>93</v>
      </c>
      <c r="AL7" s="117" t="s">
        <v>97</v>
      </c>
      <c r="AM7" s="117" t="s">
        <v>98</v>
      </c>
      <c r="AN7" s="117" t="s">
        <v>99</v>
      </c>
      <c r="AO7" s="117" t="s">
        <v>100</v>
      </c>
      <c r="AP7" s="117" t="s">
        <v>109</v>
      </c>
      <c r="AQ7" s="117" t="s">
        <v>95</v>
      </c>
      <c r="AR7" s="117" t="s">
        <v>110</v>
      </c>
      <c r="AS7" s="117" t="s">
        <v>96</v>
      </c>
      <c r="AT7" s="139" t="s">
        <v>161</v>
      </c>
      <c r="AU7" s="347"/>
      <c r="AV7" s="348"/>
      <c r="AW7" s="342"/>
      <c r="AX7" s="342"/>
      <c r="AY7" s="342"/>
      <c r="AZ7" s="342"/>
      <c r="BA7" s="343"/>
      <c r="BB7" s="343"/>
      <c r="BC7" s="343"/>
    </row>
    <row r="8" spans="1:55" s="346" customFormat="1" ht="28.5" customHeight="1" x14ac:dyDescent="0.35">
      <c r="A8" s="397">
        <f t="shared" ref="A8:A38" ca="1" si="0">IF($R8,$Q8,"")</f>
        <v>46357</v>
      </c>
      <c r="B8" s="77" t="str">
        <f t="shared" ref="B8:B38" ca="1" si="1">IF($R8,VLOOKUP(WEEKDAY($Q8,2),WOTA,2,FALSE),"")</f>
        <v>Di</v>
      </c>
      <c r="C8" s="76" t="str">
        <f t="shared" ref="C8:C38" ca="1" si="2">IF($R8," "&amp;IF($S8="",VLOOKUP($Q8,FListe,3,FALSE),$S8),"")</f>
        <v xml:space="preserve"> </v>
      </c>
      <c r="D8" s="171"/>
      <c r="E8" s="126" t="str">
        <f ca="1">IF(AND($R8,$T8&lt;&gt;"F"),IF($AC8=$AE8,"keine NAZ",TEXT($AC8,"hh:mm")&amp;"-"&amp;TEXT($AC8+$F8+$G8,"hh:mm")),"")</f>
        <v>08:00-16:00</v>
      </c>
      <c r="F8" s="386">
        <f t="shared" ref="F8:F38" ca="1" si="3">IF($R8,IF($T8="F",0,VLOOKUP($B8,GAZ,I_GAZNAZMP,FALSE)),"")</f>
        <v>0.33333333333333331</v>
      </c>
      <c r="G8" s="125">
        <f ca="1">IF($R8,IF((I8-H8)*24&gt;6,$AD8,IF(F8*24&gt;6,$AD8,0)),"")</f>
        <v>0</v>
      </c>
      <c r="H8" s="127"/>
      <c r="I8" s="59"/>
      <c r="J8" s="141" t="str">
        <f t="shared" ref="J8:J38" ca="1" si="4">IF(AND($R8,$AK8,NOT($Y8)),ROUND(($V8-$F8-$G8)*24,2),IF($D8="Z",$F8*-24,""))</f>
        <v/>
      </c>
      <c r="K8" s="388">
        <f t="shared" ref="K8:K38" ca="1" si="5">$X8</f>
        <v>0</v>
      </c>
      <c r="L8" s="542"/>
      <c r="M8" s="543"/>
      <c r="N8" s="543"/>
      <c r="O8" s="543"/>
      <c r="P8" s="544"/>
      <c r="Q8" s="108">
        <f ca="1">DATE(Jahr,$Q2,1)</f>
        <v>46357</v>
      </c>
      <c r="R8" s="115" t="b">
        <f t="shared" ref="R8:R38" ca="1" si="6">$Q$2=MONTH($Q8)</f>
        <v>1</v>
      </c>
      <c r="S8" s="109" t="str">
        <f t="shared" ref="S8:S38" si="7">IF(OR($D8="U",$D8="Z",$D8="ZK",$D8="K"),VLOOKUP($D8,UZK,2,FALSE),"")</f>
        <v/>
      </c>
      <c r="T8" s="61" t="str">
        <f t="shared" ref="T8:T38" ca="1" si="8">IF($R8,VLOOKUP($Q8,FListe,4,FALSE),"")</f>
        <v>A</v>
      </c>
      <c r="U8" s="61" t="str">
        <f t="shared" ref="U8:U38" ca="1" si="9">IF($R8,VLOOKUP($Q8,FListe,5,FALSE),"")</f>
        <v>A</v>
      </c>
      <c r="V8" s="96">
        <f>$I8-$H8</f>
        <v>0</v>
      </c>
      <c r="W8" s="57">
        <f ca="1">IF($R8,ROUND($V8-$F8-$AD8,15),"")</f>
        <v>-0.33333333333333298</v>
      </c>
      <c r="X8" s="164">
        <f t="shared" ref="X8:X38" ca="1" si="10">IF($J8&lt;&gt;"",$X7+$J8,$X7)</f>
        <v>0</v>
      </c>
      <c r="Y8" s="115" t="b">
        <f t="shared" ref="Y8:Y38" ca="1" si="11">($W8=0)</f>
        <v>0</v>
      </c>
      <c r="Z8" s="115" t="b">
        <f t="shared" ref="Z8:Z38" ca="1" si="12">($W8&gt;0)</f>
        <v>0</v>
      </c>
      <c r="AA8" s="115" t="b">
        <f t="shared" ref="AA8:AA38" ca="1" si="13">($W8&lt;0)</f>
        <v>1</v>
      </c>
      <c r="AB8" s="78">
        <f t="shared" ref="AB8:AB38" ca="1" si="14">IF($U8="F","",TIME(0,0,0))</f>
        <v>0</v>
      </c>
      <c r="AC8" s="85">
        <f t="shared" ref="AC8:AC38" ca="1" si="15">IF($U8="F","",IF(ISNA(VLOOKUP($B8,GAZ,AC$7,FALSE)),0,VLOOKUP($B8,GAZ,AC$7,FALSE)))</f>
        <v>0.33333333333333331</v>
      </c>
      <c r="AD8" s="88">
        <f t="shared" ref="AD8:AD38" ca="1" si="16">IF(OR($U8="F",$S8&lt;&gt;"",ISNA(VLOOKUP($B8,GAZ,AD$7,FALSE))),0,IF(NOT($AK8),VLOOKUP($B8,GAZ,11,FALSE),IF(($I8-$H8)*24&gt;6,VLOOKUP($B8,GAZ,3,FALSE),0)))</f>
        <v>0</v>
      </c>
      <c r="AE8" s="85">
        <f t="shared" ref="AE8:AE38" ca="1" si="17">IF($U8="F","",IF(ISNA(VLOOKUP($B8,GAZ,AE$7,FALSE)),0,VLOOKUP($B8,GAZ,AE$7,FALSE)))</f>
        <v>0.66666666666666663</v>
      </c>
      <c r="AF8" s="82">
        <f t="shared" ref="AF8:AF38" ca="1" si="18">IF($U8="F","",TIME(23,59,0))</f>
        <v>0.99930555555555556</v>
      </c>
      <c r="AG8" s="115" t="b">
        <f t="shared" ref="AG8:AG38" si="19">OR($H8&lt;&gt;"",$I8&lt;&gt;"")</f>
        <v>0</v>
      </c>
      <c r="AH8" s="115" t="b">
        <f t="shared" ref="AH8:AH38" ca="1" si="20">AND($T8&lt;&gt;"F",NOT($AG8),NOT($AC8=$AE8))</f>
        <v>1</v>
      </c>
      <c r="AI8" s="115" t="b">
        <f t="shared" ref="AI8:AI38" ca="1" si="21">AND($AH8,OR($D8="U",$D8="Z",$D8="K"))</f>
        <v>0</v>
      </c>
      <c r="AJ8" s="115" t="b">
        <f t="shared" ref="AJ8:AJ38" ca="1" si="22">AND($U8&lt;&gt;"F",$D8&lt;&gt;"U",$D8&lt;&gt;"Z",$D8&lt;&gt;"K",$R8)</f>
        <v>1</v>
      </c>
      <c r="AK8" s="115" t="b">
        <f t="shared" ref="AK8:AK38" si="23">AND($H8&lt;&gt;"",$I8&lt;&gt;"")</f>
        <v>0</v>
      </c>
      <c r="AL8" s="113">
        <f t="shared" ref="AL8:AL38" ca="1" si="24">IF($AJ8,TagUG,"")</f>
        <v>0</v>
      </c>
      <c r="AM8" s="113">
        <f t="shared" ref="AM8:AM38" ca="1" si="25">IF($AJ8,IF($I8="",IF(AND($L8&lt;&gt;"",$L8&lt;$AF8),$L8,IF(AND($M8&lt;&gt;"",$M8&lt;$AF8),$M8,TagOG)),$I8),"")</f>
        <v>0.99930555555555556</v>
      </c>
      <c r="AN8" s="113">
        <f ca="1">IF($AJ8,IF($H8="",$AB8,$H8),"")</f>
        <v>0</v>
      </c>
      <c r="AO8" s="113">
        <f t="shared" ref="AO8:AO38" ca="1" si="26">IF($AJ8,IF(AND($L8&lt;&gt;"",$L8&lt;$AF8),$L8,IF(AND($M8&lt;&gt;"",$M8&lt;$AF8),$M8,TagOG)),"")</f>
        <v>0.99930555555555556</v>
      </c>
      <c r="AP8" s="115" t="b">
        <f t="shared" ref="AP8:AP38" si="27">MOD($H8*24,0.25)=0</f>
        <v>1</v>
      </c>
      <c r="AQ8" s="115" t="b">
        <f t="shared" ref="AQ8:AQ38" ca="1" si="28">AND($AJ8,ISNUMBER($H8),$H8&gt;=$AB8,$H8&lt;=$AF8,OR($I8="",$H8&lt;=$I8))</f>
        <v>0</v>
      </c>
      <c r="AR8" s="115" t="b">
        <f t="shared" ref="AR8:AR38" si="29">MOD($I8*24,0.25)=0</f>
        <v>1</v>
      </c>
      <c r="AS8" s="115" t="b">
        <f t="shared" ref="AS8:AS38" ca="1" si="30">AND($AJ8,ISNUMBER($I8),$I8&gt;=$AB8,$I8&lt;=$AF8,OR($H8="",$I8&gt;=$H8))</f>
        <v>0</v>
      </c>
      <c r="AT8" s="140">
        <f t="shared" ref="AT8:AT38" si="31">IF(AND(ISBLANK($D8),ISBLANK($H8),ISBLANK($I8)),0,1)</f>
        <v>0</v>
      </c>
      <c r="AU8" s="350"/>
      <c r="AV8" s="342"/>
      <c r="AW8" s="342"/>
      <c r="AX8" s="342"/>
      <c r="AY8" s="342"/>
      <c r="AZ8" s="342"/>
      <c r="BA8" s="343"/>
      <c r="BB8" s="343"/>
      <c r="BC8" s="343"/>
    </row>
    <row r="9" spans="1:55" s="346" customFormat="1" ht="28.5" customHeight="1" x14ac:dyDescent="0.35">
      <c r="A9" s="397">
        <f t="shared" ca="1" si="0"/>
        <v>46358</v>
      </c>
      <c r="B9" s="77" t="str">
        <f t="shared" ca="1" si="1"/>
        <v>Mi</v>
      </c>
      <c r="C9" s="76" t="str">
        <f t="shared" ca="1" si="2"/>
        <v xml:space="preserve"> </v>
      </c>
      <c r="D9" s="171"/>
      <c r="E9" s="126" t="str">
        <f t="shared" ref="E9:E38" ca="1" si="32">IF(AND($R9,$T9&lt;&gt;"F"),IF($AC9=$AE9,"keine NAZ",TEXT($AC9,"hh:mm")&amp;"-"&amp;TEXT($AC9+$F9+$G9,"hh:mm")),"")</f>
        <v>08:00-16:00</v>
      </c>
      <c r="F9" s="386">
        <f t="shared" ca="1" si="3"/>
        <v>0.33333333333333331</v>
      </c>
      <c r="G9" s="125">
        <f t="shared" ref="G9:G38" ca="1" si="33">IF($R9,IF((I9-H9)*24&gt;6,$AD9,IF(F9*24&gt;6,$AD9,0)),"")</f>
        <v>0</v>
      </c>
      <c r="H9" s="127"/>
      <c r="I9" s="59"/>
      <c r="J9" s="141" t="str">
        <f t="shared" ca="1" si="4"/>
        <v/>
      </c>
      <c r="K9" s="388">
        <f t="shared" ca="1" si="5"/>
        <v>0</v>
      </c>
      <c r="L9" s="542"/>
      <c r="M9" s="543"/>
      <c r="N9" s="543"/>
      <c r="O9" s="543"/>
      <c r="P9" s="544"/>
      <c r="Q9" s="108">
        <f t="shared" ref="Q9:Q38" ca="1" si="34" xml:space="preserve"> Q8+1</f>
        <v>46358</v>
      </c>
      <c r="R9" s="115" t="b">
        <f t="shared" ca="1" si="6"/>
        <v>1</v>
      </c>
      <c r="S9" s="109" t="str">
        <f t="shared" si="7"/>
        <v/>
      </c>
      <c r="T9" s="61" t="str">
        <f t="shared" ca="1" si="8"/>
        <v>A</v>
      </c>
      <c r="U9" s="61" t="str">
        <f t="shared" ca="1" si="9"/>
        <v>A</v>
      </c>
      <c r="V9" s="96">
        <f t="shared" ref="V9:V38" si="35">$I9-$H9</f>
        <v>0</v>
      </c>
      <c r="W9" s="57">
        <f t="shared" ref="W9:W38" ca="1" si="36">IF($R9,ROUND($V9-$F9-$AD9,15),"")</f>
        <v>-0.33333333333333298</v>
      </c>
      <c r="X9" s="164">
        <f t="shared" ca="1" si="10"/>
        <v>0</v>
      </c>
      <c r="Y9" s="115" t="b">
        <f t="shared" ca="1" si="11"/>
        <v>0</v>
      </c>
      <c r="Z9" s="115" t="b">
        <f t="shared" ca="1" si="12"/>
        <v>0</v>
      </c>
      <c r="AA9" s="115" t="b">
        <f t="shared" ca="1" si="13"/>
        <v>1</v>
      </c>
      <c r="AB9" s="78">
        <f t="shared" ca="1" si="14"/>
        <v>0</v>
      </c>
      <c r="AC9" s="85">
        <f t="shared" ca="1" si="15"/>
        <v>0.33333333333333331</v>
      </c>
      <c r="AD9" s="88">
        <f t="shared" ca="1" si="16"/>
        <v>0</v>
      </c>
      <c r="AE9" s="85">
        <f t="shared" ca="1" si="17"/>
        <v>0.66666666666666663</v>
      </c>
      <c r="AF9" s="82">
        <f t="shared" ca="1" si="18"/>
        <v>0.99930555555555556</v>
      </c>
      <c r="AG9" s="115" t="b">
        <f t="shared" si="19"/>
        <v>0</v>
      </c>
      <c r="AH9" s="115" t="b">
        <f t="shared" ca="1" si="20"/>
        <v>1</v>
      </c>
      <c r="AI9" s="115" t="b">
        <f t="shared" ca="1" si="21"/>
        <v>0</v>
      </c>
      <c r="AJ9" s="115" t="b">
        <f t="shared" ca="1" si="22"/>
        <v>1</v>
      </c>
      <c r="AK9" s="115" t="b">
        <f t="shared" si="23"/>
        <v>0</v>
      </c>
      <c r="AL9" s="113">
        <f t="shared" ca="1" si="24"/>
        <v>0</v>
      </c>
      <c r="AM9" s="113">
        <f t="shared" ca="1" si="25"/>
        <v>0.99930555555555556</v>
      </c>
      <c r="AN9" s="113">
        <f t="shared" ref="AN9:AN38" ca="1" si="37">IF($AJ9,IF($H9="",TagUG,$H9),"")</f>
        <v>0</v>
      </c>
      <c r="AO9" s="113">
        <f t="shared" ca="1" si="26"/>
        <v>0.99930555555555556</v>
      </c>
      <c r="AP9" s="115" t="b">
        <f t="shared" si="27"/>
        <v>1</v>
      </c>
      <c r="AQ9" s="115" t="b">
        <f t="shared" ca="1" si="28"/>
        <v>0</v>
      </c>
      <c r="AR9" s="115" t="b">
        <f t="shared" si="29"/>
        <v>1</v>
      </c>
      <c r="AS9" s="115" t="b">
        <f t="shared" ca="1" si="30"/>
        <v>0</v>
      </c>
      <c r="AT9" s="140">
        <f t="shared" si="31"/>
        <v>0</v>
      </c>
      <c r="AU9" s="342"/>
      <c r="AV9" s="342"/>
      <c r="AW9" s="342"/>
      <c r="AX9" s="342"/>
      <c r="AY9" s="342"/>
      <c r="AZ9" s="342"/>
      <c r="BA9" s="343"/>
      <c r="BB9" s="343"/>
      <c r="BC9" s="343"/>
    </row>
    <row r="10" spans="1:55" s="346" customFormat="1" ht="28.5" customHeight="1" x14ac:dyDescent="0.35">
      <c r="A10" s="397">
        <f t="shared" ca="1" si="0"/>
        <v>46359</v>
      </c>
      <c r="B10" s="77" t="str">
        <f t="shared" ca="1" si="1"/>
        <v>Do</v>
      </c>
      <c r="C10" s="76" t="str">
        <f t="shared" ca="1" si="2"/>
        <v xml:space="preserve"> </v>
      </c>
      <c r="D10" s="171"/>
      <c r="E10" s="126" t="str">
        <f t="shared" ca="1" si="32"/>
        <v>08:00-16:00</v>
      </c>
      <c r="F10" s="386">
        <f t="shared" ca="1" si="3"/>
        <v>0.33333333333333331</v>
      </c>
      <c r="G10" s="125">
        <f t="shared" ca="1" si="33"/>
        <v>0</v>
      </c>
      <c r="H10" s="127"/>
      <c r="I10" s="59"/>
      <c r="J10" s="141" t="str">
        <f t="shared" ca="1" si="4"/>
        <v/>
      </c>
      <c r="K10" s="388">
        <f t="shared" ca="1" si="5"/>
        <v>0</v>
      </c>
      <c r="L10" s="542"/>
      <c r="M10" s="543"/>
      <c r="N10" s="543"/>
      <c r="O10" s="543"/>
      <c r="P10" s="544"/>
      <c r="Q10" s="108">
        <f t="shared" ca="1" si="34"/>
        <v>46359</v>
      </c>
      <c r="R10" s="115" t="b">
        <f t="shared" ca="1" si="6"/>
        <v>1</v>
      </c>
      <c r="S10" s="109" t="str">
        <f t="shared" si="7"/>
        <v/>
      </c>
      <c r="T10" s="61" t="str">
        <f t="shared" ca="1" si="8"/>
        <v>A</v>
      </c>
      <c r="U10" s="61" t="str">
        <f t="shared" ca="1" si="9"/>
        <v>A</v>
      </c>
      <c r="V10" s="96">
        <f t="shared" si="35"/>
        <v>0</v>
      </c>
      <c r="W10" s="57">
        <f t="shared" ca="1" si="36"/>
        <v>-0.33333333333333298</v>
      </c>
      <c r="X10" s="164">
        <f t="shared" ca="1" si="10"/>
        <v>0</v>
      </c>
      <c r="Y10" s="115" t="b">
        <f t="shared" ca="1" si="11"/>
        <v>0</v>
      </c>
      <c r="Z10" s="115" t="b">
        <f t="shared" ca="1" si="12"/>
        <v>0</v>
      </c>
      <c r="AA10" s="115" t="b">
        <f t="shared" ca="1" si="13"/>
        <v>1</v>
      </c>
      <c r="AB10" s="78">
        <f t="shared" ca="1" si="14"/>
        <v>0</v>
      </c>
      <c r="AC10" s="85">
        <f t="shared" ca="1" si="15"/>
        <v>0.33333333333333331</v>
      </c>
      <c r="AD10" s="88">
        <f t="shared" ca="1" si="16"/>
        <v>0</v>
      </c>
      <c r="AE10" s="85">
        <f t="shared" ca="1" si="17"/>
        <v>0.66666666666666663</v>
      </c>
      <c r="AF10" s="82">
        <f t="shared" ca="1" si="18"/>
        <v>0.99930555555555556</v>
      </c>
      <c r="AG10" s="115" t="b">
        <f t="shared" si="19"/>
        <v>0</v>
      </c>
      <c r="AH10" s="115" t="b">
        <f t="shared" ca="1" si="20"/>
        <v>1</v>
      </c>
      <c r="AI10" s="115" t="b">
        <f t="shared" ca="1" si="21"/>
        <v>0</v>
      </c>
      <c r="AJ10" s="115" t="b">
        <f t="shared" ca="1" si="22"/>
        <v>1</v>
      </c>
      <c r="AK10" s="115" t="b">
        <f t="shared" si="23"/>
        <v>0</v>
      </c>
      <c r="AL10" s="113">
        <f t="shared" ca="1" si="24"/>
        <v>0</v>
      </c>
      <c r="AM10" s="113">
        <f t="shared" ca="1" si="25"/>
        <v>0.99930555555555556</v>
      </c>
      <c r="AN10" s="113">
        <f t="shared" ca="1" si="37"/>
        <v>0</v>
      </c>
      <c r="AO10" s="113">
        <f t="shared" ca="1" si="26"/>
        <v>0.99930555555555556</v>
      </c>
      <c r="AP10" s="115" t="b">
        <f t="shared" si="27"/>
        <v>1</v>
      </c>
      <c r="AQ10" s="115" t="b">
        <f t="shared" ca="1" si="28"/>
        <v>0</v>
      </c>
      <c r="AR10" s="115" t="b">
        <f t="shared" si="29"/>
        <v>1</v>
      </c>
      <c r="AS10" s="115" t="b">
        <f t="shared" ca="1" si="30"/>
        <v>0</v>
      </c>
      <c r="AT10" s="140">
        <f t="shared" si="31"/>
        <v>0</v>
      </c>
      <c r="AU10" s="342"/>
      <c r="AV10" s="342"/>
      <c r="AW10" s="342"/>
      <c r="AX10" s="342"/>
      <c r="AY10" s="342"/>
      <c r="AZ10" s="342"/>
      <c r="BA10" s="343"/>
      <c r="BB10" s="343"/>
      <c r="BC10" s="343"/>
    </row>
    <row r="11" spans="1:55" s="346" customFormat="1" ht="28.5" customHeight="1" x14ac:dyDescent="0.35">
      <c r="A11" s="397">
        <f t="shared" ca="1" si="0"/>
        <v>46360</v>
      </c>
      <c r="B11" s="77" t="str">
        <f t="shared" ca="1" si="1"/>
        <v>Fr</v>
      </c>
      <c r="C11" s="76" t="str">
        <f t="shared" ca="1" si="2"/>
        <v xml:space="preserve"> </v>
      </c>
      <c r="D11" s="171"/>
      <c r="E11" s="126" t="str">
        <f t="shared" ca="1" si="32"/>
        <v>08:00-16:00</v>
      </c>
      <c r="F11" s="386">
        <f t="shared" ca="1" si="3"/>
        <v>0.33333333333333331</v>
      </c>
      <c r="G11" s="125">
        <f t="shared" ca="1" si="33"/>
        <v>0</v>
      </c>
      <c r="H11" s="127"/>
      <c r="I11" s="59"/>
      <c r="J11" s="141" t="str">
        <f t="shared" ca="1" si="4"/>
        <v/>
      </c>
      <c r="K11" s="388">
        <f t="shared" ca="1" si="5"/>
        <v>0</v>
      </c>
      <c r="L11" s="542"/>
      <c r="M11" s="543"/>
      <c r="N11" s="543"/>
      <c r="O11" s="543"/>
      <c r="P11" s="544"/>
      <c r="Q11" s="108">
        <f t="shared" ca="1" si="34"/>
        <v>46360</v>
      </c>
      <c r="R11" s="115" t="b">
        <f t="shared" ca="1" si="6"/>
        <v>1</v>
      </c>
      <c r="S11" s="109" t="str">
        <f t="shared" si="7"/>
        <v/>
      </c>
      <c r="T11" s="61" t="str">
        <f t="shared" ca="1" si="8"/>
        <v>A</v>
      </c>
      <c r="U11" s="61" t="str">
        <f t="shared" ca="1" si="9"/>
        <v>A</v>
      </c>
      <c r="V11" s="96">
        <f t="shared" si="35"/>
        <v>0</v>
      </c>
      <c r="W11" s="57">
        <f t="shared" ca="1" si="36"/>
        <v>-0.33333333333333298</v>
      </c>
      <c r="X11" s="164">
        <f t="shared" ca="1" si="10"/>
        <v>0</v>
      </c>
      <c r="Y11" s="115" t="b">
        <f t="shared" ca="1" si="11"/>
        <v>0</v>
      </c>
      <c r="Z11" s="115" t="b">
        <f t="shared" ca="1" si="12"/>
        <v>0</v>
      </c>
      <c r="AA11" s="115" t="b">
        <f t="shared" ca="1" si="13"/>
        <v>1</v>
      </c>
      <c r="AB11" s="78">
        <f t="shared" ca="1" si="14"/>
        <v>0</v>
      </c>
      <c r="AC11" s="85">
        <f t="shared" ca="1" si="15"/>
        <v>0.33333333333333331</v>
      </c>
      <c r="AD11" s="88">
        <f t="shared" ca="1" si="16"/>
        <v>0</v>
      </c>
      <c r="AE11" s="85">
        <f t="shared" ca="1" si="17"/>
        <v>0.66666666666666663</v>
      </c>
      <c r="AF11" s="82">
        <f t="shared" ca="1" si="18"/>
        <v>0.99930555555555556</v>
      </c>
      <c r="AG11" s="115" t="b">
        <f t="shared" si="19"/>
        <v>0</v>
      </c>
      <c r="AH11" s="115" t="b">
        <f t="shared" ca="1" si="20"/>
        <v>1</v>
      </c>
      <c r="AI11" s="115" t="b">
        <f t="shared" ca="1" si="21"/>
        <v>0</v>
      </c>
      <c r="AJ11" s="115" t="b">
        <f t="shared" ca="1" si="22"/>
        <v>1</v>
      </c>
      <c r="AK11" s="115" t="b">
        <f t="shared" si="23"/>
        <v>0</v>
      </c>
      <c r="AL11" s="113">
        <f t="shared" ca="1" si="24"/>
        <v>0</v>
      </c>
      <c r="AM11" s="113">
        <f t="shared" ca="1" si="25"/>
        <v>0.99930555555555556</v>
      </c>
      <c r="AN11" s="113">
        <f t="shared" ca="1" si="37"/>
        <v>0</v>
      </c>
      <c r="AO11" s="113">
        <f t="shared" ca="1" si="26"/>
        <v>0.99930555555555556</v>
      </c>
      <c r="AP11" s="115" t="b">
        <f t="shared" si="27"/>
        <v>1</v>
      </c>
      <c r="AQ11" s="115" t="b">
        <f t="shared" ca="1" si="28"/>
        <v>0</v>
      </c>
      <c r="AR11" s="115" t="b">
        <f t="shared" si="29"/>
        <v>1</v>
      </c>
      <c r="AS11" s="115" t="b">
        <f t="shared" ca="1" si="30"/>
        <v>0</v>
      </c>
      <c r="AT11" s="140">
        <f t="shared" si="31"/>
        <v>0</v>
      </c>
      <c r="AU11" s="342"/>
      <c r="AV11" s="342"/>
      <c r="AW11" s="342"/>
      <c r="AX11" s="342"/>
      <c r="AY11" s="342"/>
      <c r="AZ11" s="342"/>
      <c r="BA11" s="343"/>
      <c r="BB11" s="343"/>
      <c r="BC11" s="343"/>
    </row>
    <row r="12" spans="1:55" s="346" customFormat="1" ht="28.5" customHeight="1" x14ac:dyDescent="0.35">
      <c r="A12" s="397">
        <f t="shared" ca="1" si="0"/>
        <v>46361</v>
      </c>
      <c r="B12" s="77" t="str">
        <f t="shared" ca="1" si="1"/>
        <v>Sa</v>
      </c>
      <c r="C12" s="76" t="str">
        <f t="shared" ca="1" si="2"/>
        <v xml:space="preserve"> Wochenende</v>
      </c>
      <c r="D12" s="613"/>
      <c r="E12" s="126" t="str">
        <f t="shared" ca="1" si="32"/>
        <v/>
      </c>
      <c r="F12" s="386">
        <f t="shared" ca="1" si="3"/>
        <v>0</v>
      </c>
      <c r="G12" s="125">
        <f t="shared" ca="1" si="33"/>
        <v>0</v>
      </c>
      <c r="H12" s="127"/>
      <c r="I12" s="59"/>
      <c r="J12" s="141" t="str">
        <f t="shared" ca="1" si="4"/>
        <v/>
      </c>
      <c r="K12" s="388">
        <f t="shared" ca="1" si="5"/>
        <v>0</v>
      </c>
      <c r="L12" s="542"/>
      <c r="M12" s="543"/>
      <c r="N12" s="543"/>
      <c r="O12" s="543"/>
      <c r="P12" s="544"/>
      <c r="Q12" s="108">
        <f t="shared" ca="1" si="34"/>
        <v>46361</v>
      </c>
      <c r="R12" s="115" t="b">
        <f t="shared" ca="1" si="6"/>
        <v>1</v>
      </c>
      <c r="S12" s="109" t="str">
        <f t="shared" si="7"/>
        <v/>
      </c>
      <c r="T12" s="61" t="str">
        <f t="shared" ca="1" si="8"/>
        <v>F</v>
      </c>
      <c r="U12" s="61" t="str">
        <f t="shared" ca="1" si="9"/>
        <v>A</v>
      </c>
      <c r="V12" s="96">
        <f t="shared" si="35"/>
        <v>0</v>
      </c>
      <c r="W12" s="57">
        <f t="shared" ca="1" si="36"/>
        <v>0</v>
      </c>
      <c r="X12" s="164">
        <f t="shared" ca="1" si="10"/>
        <v>0</v>
      </c>
      <c r="Y12" s="115" t="b">
        <f t="shared" ca="1" si="11"/>
        <v>1</v>
      </c>
      <c r="Z12" s="115" t="b">
        <f t="shared" ca="1" si="12"/>
        <v>0</v>
      </c>
      <c r="AA12" s="115" t="b">
        <f t="shared" ca="1" si="13"/>
        <v>0</v>
      </c>
      <c r="AB12" s="78">
        <f t="shared" ca="1" si="14"/>
        <v>0</v>
      </c>
      <c r="AC12" s="85">
        <f t="shared" ca="1" si="15"/>
        <v>0</v>
      </c>
      <c r="AD12" s="88">
        <f t="shared" ca="1" si="16"/>
        <v>0</v>
      </c>
      <c r="AE12" s="85">
        <f t="shared" ca="1" si="17"/>
        <v>0</v>
      </c>
      <c r="AF12" s="82">
        <f t="shared" ca="1" si="18"/>
        <v>0.99930555555555556</v>
      </c>
      <c r="AG12" s="115" t="b">
        <f t="shared" si="19"/>
        <v>0</v>
      </c>
      <c r="AH12" s="115" t="b">
        <f t="shared" ca="1" si="20"/>
        <v>0</v>
      </c>
      <c r="AI12" s="115" t="b">
        <f t="shared" ca="1" si="21"/>
        <v>0</v>
      </c>
      <c r="AJ12" s="115" t="b">
        <f t="shared" ca="1" si="22"/>
        <v>1</v>
      </c>
      <c r="AK12" s="115" t="b">
        <f t="shared" si="23"/>
        <v>0</v>
      </c>
      <c r="AL12" s="113">
        <f t="shared" ca="1" si="24"/>
        <v>0</v>
      </c>
      <c r="AM12" s="113">
        <f t="shared" ca="1" si="25"/>
        <v>0.99930555555555556</v>
      </c>
      <c r="AN12" s="113">
        <f t="shared" ca="1" si="37"/>
        <v>0</v>
      </c>
      <c r="AO12" s="113">
        <f t="shared" ca="1" si="26"/>
        <v>0.99930555555555556</v>
      </c>
      <c r="AP12" s="115" t="b">
        <f t="shared" si="27"/>
        <v>1</v>
      </c>
      <c r="AQ12" s="115" t="b">
        <f t="shared" ca="1" si="28"/>
        <v>0</v>
      </c>
      <c r="AR12" s="115" t="b">
        <f t="shared" si="29"/>
        <v>1</v>
      </c>
      <c r="AS12" s="115" t="b">
        <f t="shared" ca="1" si="30"/>
        <v>0</v>
      </c>
      <c r="AT12" s="140">
        <f t="shared" si="31"/>
        <v>0</v>
      </c>
      <c r="AU12" s="342"/>
      <c r="AV12" s="342"/>
      <c r="AW12" s="342"/>
      <c r="AX12" s="342"/>
      <c r="AY12" s="342"/>
      <c r="AZ12" s="342"/>
      <c r="BA12" s="343"/>
      <c r="BB12" s="343"/>
      <c r="BC12" s="343"/>
    </row>
    <row r="13" spans="1:55" s="346" customFormat="1" ht="28.5" customHeight="1" x14ac:dyDescent="0.35">
      <c r="A13" s="397">
        <f t="shared" ca="1" si="0"/>
        <v>46362</v>
      </c>
      <c r="B13" s="77" t="str">
        <f t="shared" ca="1" si="1"/>
        <v>So</v>
      </c>
      <c r="C13" s="76" t="str">
        <f t="shared" ca="1" si="2"/>
        <v xml:space="preserve"> St. Nikolaus</v>
      </c>
      <c r="D13" s="613"/>
      <c r="E13" s="126" t="str">
        <f t="shared" ca="1" si="32"/>
        <v/>
      </c>
      <c r="F13" s="386">
        <f t="shared" ca="1" si="3"/>
        <v>0</v>
      </c>
      <c r="G13" s="125">
        <f t="shared" ca="1" si="33"/>
        <v>0</v>
      </c>
      <c r="H13" s="614"/>
      <c r="I13" s="615"/>
      <c r="J13" s="141" t="str">
        <f t="shared" ca="1" si="4"/>
        <v/>
      </c>
      <c r="K13" s="388">
        <f t="shared" ca="1" si="5"/>
        <v>0</v>
      </c>
      <c r="L13" s="542"/>
      <c r="M13" s="543"/>
      <c r="N13" s="543"/>
      <c r="O13" s="543"/>
      <c r="P13" s="544"/>
      <c r="Q13" s="108">
        <f t="shared" ca="1" si="34"/>
        <v>46362</v>
      </c>
      <c r="R13" s="115" t="b">
        <f t="shared" ca="1" si="6"/>
        <v>1</v>
      </c>
      <c r="S13" s="109" t="str">
        <f t="shared" si="7"/>
        <v/>
      </c>
      <c r="T13" s="61" t="str">
        <f t="shared" ca="1" si="8"/>
        <v>F</v>
      </c>
      <c r="U13" s="61" t="str">
        <f t="shared" ca="1" si="9"/>
        <v>F</v>
      </c>
      <c r="V13" s="96">
        <f t="shared" si="35"/>
        <v>0</v>
      </c>
      <c r="W13" s="57">
        <f t="shared" ca="1" si="36"/>
        <v>0</v>
      </c>
      <c r="X13" s="164">
        <f t="shared" ca="1" si="10"/>
        <v>0</v>
      </c>
      <c r="Y13" s="115" t="b">
        <f t="shared" ca="1" si="11"/>
        <v>1</v>
      </c>
      <c r="Z13" s="115" t="b">
        <f t="shared" ca="1" si="12"/>
        <v>0</v>
      </c>
      <c r="AA13" s="115" t="b">
        <f t="shared" ca="1" si="13"/>
        <v>0</v>
      </c>
      <c r="AB13" s="78" t="str">
        <f t="shared" ca="1" si="14"/>
        <v/>
      </c>
      <c r="AC13" s="85" t="str">
        <f t="shared" ca="1" si="15"/>
        <v/>
      </c>
      <c r="AD13" s="88">
        <f t="shared" ca="1" si="16"/>
        <v>0</v>
      </c>
      <c r="AE13" s="85" t="str">
        <f t="shared" ca="1" si="17"/>
        <v/>
      </c>
      <c r="AF13" s="82" t="str">
        <f t="shared" ca="1" si="18"/>
        <v/>
      </c>
      <c r="AG13" s="115" t="b">
        <f t="shared" si="19"/>
        <v>0</v>
      </c>
      <c r="AH13" s="115" t="b">
        <f t="shared" ca="1" si="20"/>
        <v>0</v>
      </c>
      <c r="AI13" s="115" t="b">
        <f t="shared" ca="1" si="21"/>
        <v>0</v>
      </c>
      <c r="AJ13" s="115" t="b">
        <f t="shared" ca="1" si="22"/>
        <v>0</v>
      </c>
      <c r="AK13" s="115" t="b">
        <f t="shared" si="23"/>
        <v>0</v>
      </c>
      <c r="AL13" s="113" t="str">
        <f t="shared" ca="1" si="24"/>
        <v/>
      </c>
      <c r="AM13" s="113" t="str">
        <f t="shared" ca="1" si="25"/>
        <v/>
      </c>
      <c r="AN13" s="113" t="str">
        <f t="shared" ca="1" si="37"/>
        <v/>
      </c>
      <c r="AO13" s="113" t="str">
        <f t="shared" ca="1" si="26"/>
        <v/>
      </c>
      <c r="AP13" s="115" t="b">
        <f t="shared" si="27"/>
        <v>1</v>
      </c>
      <c r="AQ13" s="115" t="b">
        <f t="shared" ca="1" si="28"/>
        <v>0</v>
      </c>
      <c r="AR13" s="115" t="b">
        <f t="shared" si="29"/>
        <v>1</v>
      </c>
      <c r="AS13" s="115" t="b">
        <f t="shared" ca="1" si="30"/>
        <v>0</v>
      </c>
      <c r="AT13" s="140">
        <f t="shared" si="31"/>
        <v>0</v>
      </c>
      <c r="AU13" s="342"/>
      <c r="AV13" s="342"/>
      <c r="AW13" s="342"/>
      <c r="AX13" s="342"/>
      <c r="AY13" s="342"/>
      <c r="AZ13" s="342"/>
      <c r="BA13" s="343"/>
      <c r="BB13" s="343"/>
      <c r="BC13" s="343"/>
    </row>
    <row r="14" spans="1:55" s="346" customFormat="1" ht="28.5" customHeight="1" x14ac:dyDescent="0.35">
      <c r="A14" s="397">
        <f t="shared" ca="1" si="0"/>
        <v>46363</v>
      </c>
      <c r="B14" s="77" t="str">
        <f t="shared" ca="1" si="1"/>
        <v>Mo</v>
      </c>
      <c r="C14" s="76" t="str">
        <f t="shared" ca="1" si="2"/>
        <v xml:space="preserve"> </v>
      </c>
      <c r="D14" s="171"/>
      <c r="E14" s="126" t="str">
        <f t="shared" ca="1" si="32"/>
        <v>08:00-16:00</v>
      </c>
      <c r="F14" s="386">
        <f t="shared" ca="1" si="3"/>
        <v>0.33333333333333331</v>
      </c>
      <c r="G14" s="125">
        <f t="shared" ca="1" si="33"/>
        <v>0</v>
      </c>
      <c r="H14" s="127"/>
      <c r="I14" s="59"/>
      <c r="J14" s="141" t="str">
        <f t="shared" ca="1" si="4"/>
        <v/>
      </c>
      <c r="K14" s="388">
        <f t="shared" ca="1" si="5"/>
        <v>0</v>
      </c>
      <c r="L14" s="542"/>
      <c r="M14" s="543"/>
      <c r="N14" s="543"/>
      <c r="O14" s="543"/>
      <c r="P14" s="544"/>
      <c r="Q14" s="108">
        <f t="shared" ca="1" si="34"/>
        <v>46363</v>
      </c>
      <c r="R14" s="115" t="b">
        <f t="shared" ca="1" si="6"/>
        <v>1</v>
      </c>
      <c r="S14" s="109" t="str">
        <f t="shared" si="7"/>
        <v/>
      </c>
      <c r="T14" s="61" t="str">
        <f t="shared" ca="1" si="8"/>
        <v>A</v>
      </c>
      <c r="U14" s="61" t="str">
        <f t="shared" ca="1" si="9"/>
        <v>A</v>
      </c>
      <c r="V14" s="96">
        <f t="shared" si="35"/>
        <v>0</v>
      </c>
      <c r="W14" s="57">
        <f t="shared" ca="1" si="36"/>
        <v>-0.33333333333333298</v>
      </c>
      <c r="X14" s="164">
        <f t="shared" ca="1" si="10"/>
        <v>0</v>
      </c>
      <c r="Y14" s="115" t="b">
        <f t="shared" ca="1" si="11"/>
        <v>0</v>
      </c>
      <c r="Z14" s="115" t="b">
        <f t="shared" ca="1" si="12"/>
        <v>0</v>
      </c>
      <c r="AA14" s="115" t="b">
        <f t="shared" ca="1" si="13"/>
        <v>1</v>
      </c>
      <c r="AB14" s="78">
        <f t="shared" ca="1" si="14"/>
        <v>0</v>
      </c>
      <c r="AC14" s="85">
        <f t="shared" ca="1" si="15"/>
        <v>0.33333333333333331</v>
      </c>
      <c r="AD14" s="88">
        <f t="shared" ca="1" si="16"/>
        <v>0</v>
      </c>
      <c r="AE14" s="85">
        <f t="shared" ca="1" si="17"/>
        <v>0.66666666666666663</v>
      </c>
      <c r="AF14" s="82">
        <f t="shared" ca="1" si="18"/>
        <v>0.99930555555555556</v>
      </c>
      <c r="AG14" s="115" t="b">
        <f t="shared" si="19"/>
        <v>0</v>
      </c>
      <c r="AH14" s="115" t="b">
        <f t="shared" ca="1" si="20"/>
        <v>1</v>
      </c>
      <c r="AI14" s="115" t="b">
        <f t="shared" ca="1" si="21"/>
        <v>0</v>
      </c>
      <c r="AJ14" s="115" t="b">
        <f t="shared" ca="1" si="22"/>
        <v>1</v>
      </c>
      <c r="AK14" s="115" t="b">
        <f t="shared" si="23"/>
        <v>0</v>
      </c>
      <c r="AL14" s="113">
        <f t="shared" ca="1" si="24"/>
        <v>0</v>
      </c>
      <c r="AM14" s="113">
        <f t="shared" ca="1" si="25"/>
        <v>0.99930555555555556</v>
      </c>
      <c r="AN14" s="113">
        <f t="shared" ca="1" si="37"/>
        <v>0</v>
      </c>
      <c r="AO14" s="113">
        <f t="shared" ca="1" si="26"/>
        <v>0.99930555555555556</v>
      </c>
      <c r="AP14" s="115" t="b">
        <f t="shared" si="27"/>
        <v>1</v>
      </c>
      <c r="AQ14" s="115" t="b">
        <f t="shared" ca="1" si="28"/>
        <v>0</v>
      </c>
      <c r="AR14" s="115" t="b">
        <f t="shared" si="29"/>
        <v>1</v>
      </c>
      <c r="AS14" s="115" t="b">
        <f t="shared" ca="1" si="30"/>
        <v>0</v>
      </c>
      <c r="AT14" s="140">
        <f t="shared" si="31"/>
        <v>0</v>
      </c>
      <c r="AU14" s="342"/>
      <c r="AV14" s="342"/>
      <c r="AW14" s="342"/>
      <c r="AX14" s="342"/>
      <c r="AY14" s="342"/>
      <c r="AZ14" s="342"/>
      <c r="BA14" s="343"/>
      <c r="BB14" s="343"/>
      <c r="BC14" s="343"/>
    </row>
    <row r="15" spans="1:55" s="346" customFormat="1" ht="28.5" customHeight="1" x14ac:dyDescent="0.35">
      <c r="A15" s="397">
        <f t="shared" ca="1" si="0"/>
        <v>46364</v>
      </c>
      <c r="B15" s="77" t="str">
        <f t="shared" ca="1" si="1"/>
        <v>Di</v>
      </c>
      <c r="C15" s="76" t="str">
        <f t="shared" ca="1" si="2"/>
        <v xml:space="preserve"> Maria Empfängnis</v>
      </c>
      <c r="D15" s="613"/>
      <c r="E15" s="126" t="str">
        <f t="shared" ca="1" si="32"/>
        <v/>
      </c>
      <c r="F15" s="386">
        <f t="shared" ca="1" si="3"/>
        <v>0</v>
      </c>
      <c r="G15" s="125">
        <f t="shared" ca="1" si="33"/>
        <v>0</v>
      </c>
      <c r="H15" s="614"/>
      <c r="I15" s="615"/>
      <c r="J15" s="141" t="str">
        <f t="shared" ca="1" si="4"/>
        <v/>
      </c>
      <c r="K15" s="388">
        <f t="shared" ca="1" si="5"/>
        <v>0</v>
      </c>
      <c r="L15" s="542"/>
      <c r="M15" s="543"/>
      <c r="N15" s="543"/>
      <c r="O15" s="543"/>
      <c r="P15" s="544"/>
      <c r="Q15" s="108">
        <f t="shared" ca="1" si="34"/>
        <v>46364</v>
      </c>
      <c r="R15" s="115" t="b">
        <f t="shared" ca="1" si="6"/>
        <v>1</v>
      </c>
      <c r="S15" s="109" t="str">
        <f t="shared" si="7"/>
        <v/>
      </c>
      <c r="T15" s="61" t="str">
        <f t="shared" ca="1" si="8"/>
        <v>F</v>
      </c>
      <c r="U15" s="61" t="str">
        <f t="shared" ca="1" si="9"/>
        <v>F</v>
      </c>
      <c r="V15" s="96">
        <f t="shared" si="35"/>
        <v>0</v>
      </c>
      <c r="W15" s="57">
        <f t="shared" ca="1" si="36"/>
        <v>0</v>
      </c>
      <c r="X15" s="164">
        <f t="shared" ca="1" si="10"/>
        <v>0</v>
      </c>
      <c r="Y15" s="115" t="b">
        <f t="shared" ca="1" si="11"/>
        <v>1</v>
      </c>
      <c r="Z15" s="115" t="b">
        <f t="shared" ca="1" si="12"/>
        <v>0</v>
      </c>
      <c r="AA15" s="115" t="b">
        <f t="shared" ca="1" si="13"/>
        <v>0</v>
      </c>
      <c r="AB15" s="78" t="str">
        <f t="shared" ca="1" si="14"/>
        <v/>
      </c>
      <c r="AC15" s="85" t="str">
        <f t="shared" ca="1" si="15"/>
        <v/>
      </c>
      <c r="AD15" s="88">
        <f t="shared" ca="1" si="16"/>
        <v>0</v>
      </c>
      <c r="AE15" s="85" t="str">
        <f t="shared" ca="1" si="17"/>
        <v/>
      </c>
      <c r="AF15" s="82" t="str">
        <f t="shared" ca="1" si="18"/>
        <v/>
      </c>
      <c r="AG15" s="115" t="b">
        <f t="shared" si="19"/>
        <v>0</v>
      </c>
      <c r="AH15" s="115" t="b">
        <f t="shared" ca="1" si="20"/>
        <v>0</v>
      </c>
      <c r="AI15" s="115" t="b">
        <f t="shared" ca="1" si="21"/>
        <v>0</v>
      </c>
      <c r="AJ15" s="115" t="b">
        <f t="shared" ca="1" si="22"/>
        <v>0</v>
      </c>
      <c r="AK15" s="115" t="b">
        <f t="shared" si="23"/>
        <v>0</v>
      </c>
      <c r="AL15" s="113" t="str">
        <f t="shared" ca="1" si="24"/>
        <v/>
      </c>
      <c r="AM15" s="113" t="str">
        <f t="shared" ca="1" si="25"/>
        <v/>
      </c>
      <c r="AN15" s="113" t="str">
        <f t="shared" ca="1" si="37"/>
        <v/>
      </c>
      <c r="AO15" s="113" t="str">
        <f t="shared" ca="1" si="26"/>
        <v/>
      </c>
      <c r="AP15" s="115" t="b">
        <f t="shared" si="27"/>
        <v>1</v>
      </c>
      <c r="AQ15" s="115" t="b">
        <f t="shared" ca="1" si="28"/>
        <v>0</v>
      </c>
      <c r="AR15" s="115" t="b">
        <f t="shared" si="29"/>
        <v>1</v>
      </c>
      <c r="AS15" s="115" t="b">
        <f t="shared" ca="1" si="30"/>
        <v>0</v>
      </c>
      <c r="AT15" s="140">
        <f t="shared" si="31"/>
        <v>0</v>
      </c>
      <c r="AU15" s="342"/>
      <c r="AV15" s="342"/>
      <c r="AW15" s="342"/>
      <c r="AX15" s="342"/>
      <c r="AY15" s="342"/>
      <c r="AZ15" s="342"/>
      <c r="BA15" s="343"/>
      <c r="BB15" s="343"/>
      <c r="BC15" s="343"/>
    </row>
    <row r="16" spans="1:55" s="346" customFormat="1" ht="28.5" customHeight="1" x14ac:dyDescent="0.35">
      <c r="A16" s="397">
        <f t="shared" ca="1" si="0"/>
        <v>46365</v>
      </c>
      <c r="B16" s="77" t="str">
        <f t="shared" ca="1" si="1"/>
        <v>Mi</v>
      </c>
      <c r="C16" s="76" t="str">
        <f t="shared" ca="1" si="2"/>
        <v xml:space="preserve"> </v>
      </c>
      <c r="D16" s="171"/>
      <c r="E16" s="126" t="str">
        <f t="shared" ca="1" si="32"/>
        <v>08:00-16:00</v>
      </c>
      <c r="F16" s="386">
        <f t="shared" ca="1" si="3"/>
        <v>0.33333333333333331</v>
      </c>
      <c r="G16" s="125">
        <f t="shared" ca="1" si="33"/>
        <v>0</v>
      </c>
      <c r="H16" s="127"/>
      <c r="I16" s="59"/>
      <c r="J16" s="141" t="str">
        <f t="shared" ca="1" si="4"/>
        <v/>
      </c>
      <c r="K16" s="388">
        <f t="shared" ca="1" si="5"/>
        <v>0</v>
      </c>
      <c r="L16" s="542"/>
      <c r="M16" s="543"/>
      <c r="N16" s="543"/>
      <c r="O16" s="543"/>
      <c r="P16" s="544"/>
      <c r="Q16" s="108">
        <f t="shared" ca="1" si="34"/>
        <v>46365</v>
      </c>
      <c r="R16" s="115" t="b">
        <f t="shared" ca="1" si="6"/>
        <v>1</v>
      </c>
      <c r="S16" s="109" t="str">
        <f t="shared" si="7"/>
        <v/>
      </c>
      <c r="T16" s="61" t="str">
        <f t="shared" ca="1" si="8"/>
        <v>A</v>
      </c>
      <c r="U16" s="61" t="str">
        <f t="shared" ca="1" si="9"/>
        <v>A</v>
      </c>
      <c r="V16" s="96">
        <f t="shared" si="35"/>
        <v>0</v>
      </c>
      <c r="W16" s="57">
        <f t="shared" ca="1" si="36"/>
        <v>-0.33333333333333298</v>
      </c>
      <c r="X16" s="164">
        <f t="shared" ca="1" si="10"/>
        <v>0</v>
      </c>
      <c r="Y16" s="115" t="b">
        <f t="shared" ca="1" si="11"/>
        <v>0</v>
      </c>
      <c r="Z16" s="115" t="b">
        <f t="shared" ca="1" si="12"/>
        <v>0</v>
      </c>
      <c r="AA16" s="115" t="b">
        <f t="shared" ca="1" si="13"/>
        <v>1</v>
      </c>
      <c r="AB16" s="78">
        <f t="shared" ca="1" si="14"/>
        <v>0</v>
      </c>
      <c r="AC16" s="85">
        <f t="shared" ca="1" si="15"/>
        <v>0.33333333333333331</v>
      </c>
      <c r="AD16" s="88">
        <f t="shared" ca="1" si="16"/>
        <v>0</v>
      </c>
      <c r="AE16" s="85">
        <f t="shared" ca="1" si="17"/>
        <v>0.66666666666666663</v>
      </c>
      <c r="AF16" s="82">
        <f t="shared" ca="1" si="18"/>
        <v>0.99930555555555556</v>
      </c>
      <c r="AG16" s="115" t="b">
        <f t="shared" si="19"/>
        <v>0</v>
      </c>
      <c r="AH16" s="115" t="b">
        <f t="shared" ca="1" si="20"/>
        <v>1</v>
      </c>
      <c r="AI16" s="115" t="b">
        <f t="shared" ca="1" si="21"/>
        <v>0</v>
      </c>
      <c r="AJ16" s="115" t="b">
        <f t="shared" ca="1" si="22"/>
        <v>1</v>
      </c>
      <c r="AK16" s="115" t="b">
        <f t="shared" si="23"/>
        <v>0</v>
      </c>
      <c r="AL16" s="113">
        <f t="shared" ca="1" si="24"/>
        <v>0</v>
      </c>
      <c r="AM16" s="113">
        <f t="shared" ca="1" si="25"/>
        <v>0.99930555555555556</v>
      </c>
      <c r="AN16" s="113">
        <f t="shared" ca="1" si="37"/>
        <v>0</v>
      </c>
      <c r="AO16" s="113">
        <f t="shared" ca="1" si="26"/>
        <v>0.99930555555555556</v>
      </c>
      <c r="AP16" s="115" t="b">
        <f t="shared" si="27"/>
        <v>1</v>
      </c>
      <c r="AQ16" s="115" t="b">
        <f t="shared" ca="1" si="28"/>
        <v>0</v>
      </c>
      <c r="AR16" s="115" t="b">
        <f t="shared" si="29"/>
        <v>1</v>
      </c>
      <c r="AS16" s="115" t="b">
        <f t="shared" ca="1" si="30"/>
        <v>0</v>
      </c>
      <c r="AT16" s="140">
        <f t="shared" si="31"/>
        <v>0</v>
      </c>
      <c r="AU16" s="342"/>
      <c r="AV16" s="342"/>
      <c r="AW16" s="342"/>
      <c r="AX16" s="342"/>
      <c r="AY16" s="342"/>
      <c r="AZ16" s="342"/>
      <c r="BA16" s="343"/>
      <c r="BB16" s="343"/>
      <c r="BC16" s="343"/>
    </row>
    <row r="17" spans="1:55" s="346" customFormat="1" ht="28.5" customHeight="1" x14ac:dyDescent="0.35">
      <c r="A17" s="397">
        <f t="shared" ca="1" si="0"/>
        <v>46366</v>
      </c>
      <c r="B17" s="77" t="str">
        <f t="shared" ca="1" si="1"/>
        <v>Do</v>
      </c>
      <c r="C17" s="76" t="str">
        <f t="shared" ca="1" si="2"/>
        <v xml:space="preserve"> </v>
      </c>
      <c r="D17" s="171"/>
      <c r="E17" s="126" t="str">
        <f t="shared" ca="1" si="32"/>
        <v>08:00-16:00</v>
      </c>
      <c r="F17" s="386">
        <f t="shared" ca="1" si="3"/>
        <v>0.33333333333333331</v>
      </c>
      <c r="G17" s="125">
        <f t="shared" ca="1" si="33"/>
        <v>0</v>
      </c>
      <c r="H17" s="127"/>
      <c r="I17" s="59"/>
      <c r="J17" s="141" t="str">
        <f t="shared" ca="1" si="4"/>
        <v/>
      </c>
      <c r="K17" s="388">
        <f t="shared" ca="1" si="5"/>
        <v>0</v>
      </c>
      <c r="L17" s="542"/>
      <c r="M17" s="543"/>
      <c r="N17" s="543"/>
      <c r="O17" s="543"/>
      <c r="P17" s="544"/>
      <c r="Q17" s="108">
        <f t="shared" ca="1" si="34"/>
        <v>46366</v>
      </c>
      <c r="R17" s="115" t="b">
        <f t="shared" ca="1" si="6"/>
        <v>1</v>
      </c>
      <c r="S17" s="109" t="str">
        <f t="shared" si="7"/>
        <v/>
      </c>
      <c r="T17" s="61" t="str">
        <f t="shared" ca="1" si="8"/>
        <v>A</v>
      </c>
      <c r="U17" s="61" t="str">
        <f t="shared" ca="1" si="9"/>
        <v>A</v>
      </c>
      <c r="V17" s="96">
        <f t="shared" si="35"/>
        <v>0</v>
      </c>
      <c r="W17" s="57">
        <f t="shared" ca="1" si="36"/>
        <v>-0.33333333333333298</v>
      </c>
      <c r="X17" s="164">
        <f t="shared" ca="1" si="10"/>
        <v>0</v>
      </c>
      <c r="Y17" s="115" t="b">
        <f t="shared" ca="1" si="11"/>
        <v>0</v>
      </c>
      <c r="Z17" s="115" t="b">
        <f t="shared" ca="1" si="12"/>
        <v>0</v>
      </c>
      <c r="AA17" s="115" t="b">
        <f t="shared" ca="1" si="13"/>
        <v>1</v>
      </c>
      <c r="AB17" s="78">
        <f t="shared" ca="1" si="14"/>
        <v>0</v>
      </c>
      <c r="AC17" s="85">
        <f t="shared" ca="1" si="15"/>
        <v>0.33333333333333331</v>
      </c>
      <c r="AD17" s="88">
        <f t="shared" ca="1" si="16"/>
        <v>0</v>
      </c>
      <c r="AE17" s="85">
        <f t="shared" ca="1" si="17"/>
        <v>0.66666666666666663</v>
      </c>
      <c r="AF17" s="82">
        <f t="shared" ca="1" si="18"/>
        <v>0.99930555555555556</v>
      </c>
      <c r="AG17" s="115" t="b">
        <f t="shared" si="19"/>
        <v>0</v>
      </c>
      <c r="AH17" s="115" t="b">
        <f t="shared" ca="1" si="20"/>
        <v>1</v>
      </c>
      <c r="AI17" s="115" t="b">
        <f t="shared" ca="1" si="21"/>
        <v>0</v>
      </c>
      <c r="AJ17" s="115" t="b">
        <f t="shared" ca="1" si="22"/>
        <v>1</v>
      </c>
      <c r="AK17" s="115" t="b">
        <f t="shared" si="23"/>
        <v>0</v>
      </c>
      <c r="AL17" s="113">
        <f t="shared" ca="1" si="24"/>
        <v>0</v>
      </c>
      <c r="AM17" s="113">
        <f t="shared" ca="1" si="25"/>
        <v>0.99930555555555556</v>
      </c>
      <c r="AN17" s="113">
        <f t="shared" ca="1" si="37"/>
        <v>0</v>
      </c>
      <c r="AO17" s="113">
        <f t="shared" ca="1" si="26"/>
        <v>0.99930555555555556</v>
      </c>
      <c r="AP17" s="115" t="b">
        <f t="shared" si="27"/>
        <v>1</v>
      </c>
      <c r="AQ17" s="115" t="b">
        <f t="shared" ca="1" si="28"/>
        <v>0</v>
      </c>
      <c r="AR17" s="115" t="b">
        <f t="shared" si="29"/>
        <v>1</v>
      </c>
      <c r="AS17" s="115" t="b">
        <f t="shared" ca="1" si="30"/>
        <v>0</v>
      </c>
      <c r="AT17" s="140">
        <f t="shared" si="31"/>
        <v>0</v>
      </c>
      <c r="AU17" s="342"/>
      <c r="AV17" s="342"/>
      <c r="AW17" s="342"/>
      <c r="AX17" s="342"/>
      <c r="AY17" s="342"/>
      <c r="AZ17" s="342"/>
      <c r="BA17" s="343"/>
      <c r="BB17" s="343"/>
      <c r="BC17" s="343"/>
    </row>
    <row r="18" spans="1:55" s="346" customFormat="1" ht="28.5" customHeight="1" x14ac:dyDescent="0.35">
      <c r="A18" s="397">
        <f t="shared" ca="1" si="0"/>
        <v>46367</v>
      </c>
      <c r="B18" s="77" t="str">
        <f t="shared" ca="1" si="1"/>
        <v>Fr</v>
      </c>
      <c r="C18" s="76" t="str">
        <f t="shared" ca="1" si="2"/>
        <v xml:space="preserve"> </v>
      </c>
      <c r="D18" s="171"/>
      <c r="E18" s="126" t="str">
        <f t="shared" ca="1" si="32"/>
        <v>08:00-16:00</v>
      </c>
      <c r="F18" s="386">
        <f t="shared" ca="1" si="3"/>
        <v>0.33333333333333331</v>
      </c>
      <c r="G18" s="125">
        <f t="shared" ca="1" si="33"/>
        <v>0</v>
      </c>
      <c r="H18" s="127"/>
      <c r="I18" s="59"/>
      <c r="J18" s="141" t="str">
        <f t="shared" ca="1" si="4"/>
        <v/>
      </c>
      <c r="K18" s="388">
        <f t="shared" ca="1" si="5"/>
        <v>0</v>
      </c>
      <c r="L18" s="542"/>
      <c r="M18" s="543"/>
      <c r="N18" s="543"/>
      <c r="O18" s="543"/>
      <c r="P18" s="544"/>
      <c r="Q18" s="108">
        <f t="shared" ca="1" si="34"/>
        <v>46367</v>
      </c>
      <c r="R18" s="115" t="b">
        <f t="shared" ca="1" si="6"/>
        <v>1</v>
      </c>
      <c r="S18" s="109" t="str">
        <f t="shared" si="7"/>
        <v/>
      </c>
      <c r="T18" s="61" t="str">
        <f t="shared" ca="1" si="8"/>
        <v>A</v>
      </c>
      <c r="U18" s="61" t="str">
        <f t="shared" ca="1" si="9"/>
        <v>A</v>
      </c>
      <c r="V18" s="96">
        <f t="shared" si="35"/>
        <v>0</v>
      </c>
      <c r="W18" s="57">
        <f t="shared" ca="1" si="36"/>
        <v>-0.33333333333333298</v>
      </c>
      <c r="X18" s="164">
        <f t="shared" ca="1" si="10"/>
        <v>0</v>
      </c>
      <c r="Y18" s="115" t="b">
        <f t="shared" ca="1" si="11"/>
        <v>0</v>
      </c>
      <c r="Z18" s="115" t="b">
        <f t="shared" ca="1" si="12"/>
        <v>0</v>
      </c>
      <c r="AA18" s="115" t="b">
        <f t="shared" ca="1" si="13"/>
        <v>1</v>
      </c>
      <c r="AB18" s="78">
        <f t="shared" ca="1" si="14"/>
        <v>0</v>
      </c>
      <c r="AC18" s="85">
        <f t="shared" ca="1" si="15"/>
        <v>0.33333333333333331</v>
      </c>
      <c r="AD18" s="88">
        <f t="shared" ca="1" si="16"/>
        <v>0</v>
      </c>
      <c r="AE18" s="85">
        <f t="shared" ca="1" si="17"/>
        <v>0.66666666666666663</v>
      </c>
      <c r="AF18" s="82">
        <f t="shared" ca="1" si="18"/>
        <v>0.99930555555555556</v>
      </c>
      <c r="AG18" s="115" t="b">
        <f t="shared" si="19"/>
        <v>0</v>
      </c>
      <c r="AH18" s="115" t="b">
        <f t="shared" ca="1" si="20"/>
        <v>1</v>
      </c>
      <c r="AI18" s="115" t="b">
        <f t="shared" ca="1" si="21"/>
        <v>0</v>
      </c>
      <c r="AJ18" s="115" t="b">
        <f t="shared" ca="1" si="22"/>
        <v>1</v>
      </c>
      <c r="AK18" s="115" t="b">
        <f t="shared" si="23"/>
        <v>0</v>
      </c>
      <c r="AL18" s="113">
        <f t="shared" ca="1" si="24"/>
        <v>0</v>
      </c>
      <c r="AM18" s="113">
        <f t="shared" ca="1" si="25"/>
        <v>0.99930555555555556</v>
      </c>
      <c r="AN18" s="113">
        <f t="shared" ca="1" si="37"/>
        <v>0</v>
      </c>
      <c r="AO18" s="113">
        <f t="shared" ca="1" si="26"/>
        <v>0.99930555555555556</v>
      </c>
      <c r="AP18" s="115" t="b">
        <f t="shared" si="27"/>
        <v>1</v>
      </c>
      <c r="AQ18" s="115" t="b">
        <f t="shared" ca="1" si="28"/>
        <v>0</v>
      </c>
      <c r="AR18" s="115" t="b">
        <f t="shared" si="29"/>
        <v>1</v>
      </c>
      <c r="AS18" s="115" t="b">
        <f t="shared" ca="1" si="30"/>
        <v>0</v>
      </c>
      <c r="AT18" s="140">
        <f t="shared" si="31"/>
        <v>0</v>
      </c>
      <c r="AU18" s="342"/>
      <c r="AV18" s="342"/>
      <c r="AW18" s="342"/>
      <c r="AX18" s="342"/>
      <c r="AY18" s="342"/>
      <c r="AZ18" s="342"/>
      <c r="BA18" s="343"/>
      <c r="BB18" s="343"/>
      <c r="BC18" s="343"/>
    </row>
    <row r="19" spans="1:55" s="346" customFormat="1" ht="28.5" customHeight="1" x14ac:dyDescent="0.35">
      <c r="A19" s="397">
        <f t="shared" ca="1" si="0"/>
        <v>46368</v>
      </c>
      <c r="B19" s="77" t="str">
        <f t="shared" ca="1" si="1"/>
        <v>Sa</v>
      </c>
      <c r="C19" s="76" t="str">
        <f t="shared" ca="1" si="2"/>
        <v xml:space="preserve"> Wochenende</v>
      </c>
      <c r="D19" s="613"/>
      <c r="E19" s="126" t="str">
        <f t="shared" ca="1" si="32"/>
        <v/>
      </c>
      <c r="F19" s="386">
        <f t="shared" ca="1" si="3"/>
        <v>0</v>
      </c>
      <c r="G19" s="125">
        <f t="shared" ca="1" si="33"/>
        <v>0</v>
      </c>
      <c r="H19" s="127"/>
      <c r="I19" s="59"/>
      <c r="J19" s="141" t="str">
        <f t="shared" ca="1" si="4"/>
        <v/>
      </c>
      <c r="K19" s="388">
        <f t="shared" ca="1" si="5"/>
        <v>0</v>
      </c>
      <c r="L19" s="542"/>
      <c r="M19" s="543"/>
      <c r="N19" s="543"/>
      <c r="O19" s="543"/>
      <c r="P19" s="544"/>
      <c r="Q19" s="108">
        <f t="shared" ca="1" si="34"/>
        <v>46368</v>
      </c>
      <c r="R19" s="115" t="b">
        <f t="shared" ca="1" si="6"/>
        <v>1</v>
      </c>
      <c r="S19" s="109" t="str">
        <f t="shared" si="7"/>
        <v/>
      </c>
      <c r="T19" s="61" t="str">
        <f t="shared" ca="1" si="8"/>
        <v>F</v>
      </c>
      <c r="U19" s="61" t="str">
        <f t="shared" ca="1" si="9"/>
        <v>A</v>
      </c>
      <c r="V19" s="96">
        <f t="shared" si="35"/>
        <v>0</v>
      </c>
      <c r="W19" s="57">
        <f t="shared" ca="1" si="36"/>
        <v>0</v>
      </c>
      <c r="X19" s="164">
        <f t="shared" ca="1" si="10"/>
        <v>0</v>
      </c>
      <c r="Y19" s="115" t="b">
        <f t="shared" ca="1" si="11"/>
        <v>1</v>
      </c>
      <c r="Z19" s="115" t="b">
        <f t="shared" ca="1" si="12"/>
        <v>0</v>
      </c>
      <c r="AA19" s="115" t="b">
        <f t="shared" ca="1" si="13"/>
        <v>0</v>
      </c>
      <c r="AB19" s="78">
        <f t="shared" ca="1" si="14"/>
        <v>0</v>
      </c>
      <c r="AC19" s="85">
        <f t="shared" ca="1" si="15"/>
        <v>0</v>
      </c>
      <c r="AD19" s="88">
        <f t="shared" ca="1" si="16"/>
        <v>0</v>
      </c>
      <c r="AE19" s="85">
        <f t="shared" ca="1" si="17"/>
        <v>0</v>
      </c>
      <c r="AF19" s="82">
        <f t="shared" ca="1" si="18"/>
        <v>0.99930555555555556</v>
      </c>
      <c r="AG19" s="115" t="b">
        <f t="shared" si="19"/>
        <v>0</v>
      </c>
      <c r="AH19" s="115" t="b">
        <f t="shared" ca="1" si="20"/>
        <v>0</v>
      </c>
      <c r="AI19" s="115" t="b">
        <f t="shared" ca="1" si="21"/>
        <v>0</v>
      </c>
      <c r="AJ19" s="115" t="b">
        <f t="shared" ca="1" si="22"/>
        <v>1</v>
      </c>
      <c r="AK19" s="115" t="b">
        <f t="shared" si="23"/>
        <v>0</v>
      </c>
      <c r="AL19" s="113">
        <f t="shared" ca="1" si="24"/>
        <v>0</v>
      </c>
      <c r="AM19" s="113">
        <f t="shared" ca="1" si="25"/>
        <v>0.99930555555555556</v>
      </c>
      <c r="AN19" s="113">
        <f t="shared" ca="1" si="37"/>
        <v>0</v>
      </c>
      <c r="AO19" s="113">
        <f t="shared" ca="1" si="26"/>
        <v>0.99930555555555556</v>
      </c>
      <c r="AP19" s="115" t="b">
        <f t="shared" si="27"/>
        <v>1</v>
      </c>
      <c r="AQ19" s="115" t="b">
        <f t="shared" ca="1" si="28"/>
        <v>0</v>
      </c>
      <c r="AR19" s="115" t="b">
        <f t="shared" si="29"/>
        <v>1</v>
      </c>
      <c r="AS19" s="115" t="b">
        <f t="shared" ca="1" si="30"/>
        <v>0</v>
      </c>
      <c r="AT19" s="140">
        <f t="shared" si="31"/>
        <v>0</v>
      </c>
      <c r="AU19" s="342"/>
      <c r="AV19" s="342"/>
      <c r="AW19" s="342"/>
      <c r="AX19" s="342"/>
      <c r="AY19" s="342"/>
      <c r="AZ19" s="342"/>
      <c r="BA19" s="343"/>
      <c r="BB19" s="343"/>
      <c r="BC19" s="343"/>
    </row>
    <row r="20" spans="1:55" s="346" customFormat="1" ht="28.5" customHeight="1" x14ac:dyDescent="0.35">
      <c r="A20" s="397">
        <f t="shared" ca="1" si="0"/>
        <v>46369</v>
      </c>
      <c r="B20" s="77" t="str">
        <f t="shared" ca="1" si="1"/>
        <v>So</v>
      </c>
      <c r="C20" s="76" t="str">
        <f t="shared" ca="1" si="2"/>
        <v xml:space="preserve"> 3. Advent</v>
      </c>
      <c r="D20" s="613"/>
      <c r="E20" s="126" t="str">
        <f t="shared" ca="1" si="32"/>
        <v/>
      </c>
      <c r="F20" s="386">
        <f t="shared" ca="1" si="3"/>
        <v>0</v>
      </c>
      <c r="G20" s="125">
        <f t="shared" ca="1" si="33"/>
        <v>0</v>
      </c>
      <c r="H20" s="614"/>
      <c r="I20" s="615"/>
      <c r="J20" s="141" t="str">
        <f t="shared" ca="1" si="4"/>
        <v/>
      </c>
      <c r="K20" s="388">
        <f t="shared" ca="1" si="5"/>
        <v>0</v>
      </c>
      <c r="L20" s="542"/>
      <c r="M20" s="543"/>
      <c r="N20" s="543"/>
      <c r="O20" s="543"/>
      <c r="P20" s="544"/>
      <c r="Q20" s="108">
        <f t="shared" ca="1" si="34"/>
        <v>46369</v>
      </c>
      <c r="R20" s="115" t="b">
        <f t="shared" ca="1" si="6"/>
        <v>1</v>
      </c>
      <c r="S20" s="109" t="str">
        <f t="shared" si="7"/>
        <v/>
      </c>
      <c r="T20" s="61" t="str">
        <f t="shared" ca="1" si="8"/>
        <v>F</v>
      </c>
      <c r="U20" s="61" t="str">
        <f t="shared" ca="1" si="9"/>
        <v>F</v>
      </c>
      <c r="V20" s="96">
        <f t="shared" si="35"/>
        <v>0</v>
      </c>
      <c r="W20" s="57">
        <f t="shared" ca="1" si="36"/>
        <v>0</v>
      </c>
      <c r="X20" s="164">
        <f t="shared" ca="1" si="10"/>
        <v>0</v>
      </c>
      <c r="Y20" s="115" t="b">
        <f t="shared" ca="1" si="11"/>
        <v>1</v>
      </c>
      <c r="Z20" s="115" t="b">
        <f t="shared" ca="1" si="12"/>
        <v>0</v>
      </c>
      <c r="AA20" s="115" t="b">
        <f t="shared" ca="1" si="13"/>
        <v>0</v>
      </c>
      <c r="AB20" s="78" t="str">
        <f t="shared" ca="1" si="14"/>
        <v/>
      </c>
      <c r="AC20" s="85" t="str">
        <f t="shared" ca="1" si="15"/>
        <v/>
      </c>
      <c r="AD20" s="88">
        <f t="shared" ca="1" si="16"/>
        <v>0</v>
      </c>
      <c r="AE20" s="85" t="str">
        <f t="shared" ca="1" si="17"/>
        <v/>
      </c>
      <c r="AF20" s="82" t="str">
        <f t="shared" ca="1" si="18"/>
        <v/>
      </c>
      <c r="AG20" s="115" t="b">
        <f t="shared" si="19"/>
        <v>0</v>
      </c>
      <c r="AH20" s="115" t="b">
        <f t="shared" ca="1" si="20"/>
        <v>0</v>
      </c>
      <c r="AI20" s="115" t="b">
        <f t="shared" ca="1" si="21"/>
        <v>0</v>
      </c>
      <c r="AJ20" s="115" t="b">
        <f t="shared" ca="1" si="22"/>
        <v>0</v>
      </c>
      <c r="AK20" s="115" t="b">
        <f t="shared" si="23"/>
        <v>0</v>
      </c>
      <c r="AL20" s="113" t="str">
        <f t="shared" ca="1" si="24"/>
        <v/>
      </c>
      <c r="AM20" s="113" t="str">
        <f t="shared" ca="1" si="25"/>
        <v/>
      </c>
      <c r="AN20" s="113" t="str">
        <f t="shared" ca="1" si="37"/>
        <v/>
      </c>
      <c r="AO20" s="113" t="str">
        <f t="shared" ca="1" si="26"/>
        <v/>
      </c>
      <c r="AP20" s="115" t="b">
        <f t="shared" si="27"/>
        <v>1</v>
      </c>
      <c r="AQ20" s="115" t="b">
        <f t="shared" ca="1" si="28"/>
        <v>0</v>
      </c>
      <c r="AR20" s="115" t="b">
        <f t="shared" si="29"/>
        <v>1</v>
      </c>
      <c r="AS20" s="115" t="b">
        <f t="shared" ca="1" si="30"/>
        <v>0</v>
      </c>
      <c r="AT20" s="140">
        <f t="shared" si="31"/>
        <v>0</v>
      </c>
      <c r="AU20" s="342"/>
      <c r="AV20" s="342"/>
      <c r="AW20" s="342"/>
      <c r="AX20" s="342"/>
      <c r="AY20" s="342"/>
      <c r="AZ20" s="342"/>
      <c r="BA20" s="343"/>
      <c r="BB20" s="343"/>
      <c r="BC20" s="343"/>
    </row>
    <row r="21" spans="1:55" s="346" customFormat="1" ht="28.5" customHeight="1" x14ac:dyDescent="0.35">
      <c r="A21" s="397">
        <f t="shared" ca="1" si="0"/>
        <v>46370</v>
      </c>
      <c r="B21" s="77" t="str">
        <f t="shared" ca="1" si="1"/>
        <v>Mo</v>
      </c>
      <c r="C21" s="76" t="str">
        <f t="shared" ca="1" si="2"/>
        <v xml:space="preserve"> </v>
      </c>
      <c r="D21" s="171"/>
      <c r="E21" s="126" t="str">
        <f t="shared" ca="1" si="32"/>
        <v>08:00-16:00</v>
      </c>
      <c r="F21" s="386">
        <f t="shared" ca="1" si="3"/>
        <v>0.33333333333333331</v>
      </c>
      <c r="G21" s="125">
        <f t="shared" ca="1" si="33"/>
        <v>0</v>
      </c>
      <c r="H21" s="127"/>
      <c r="I21" s="59"/>
      <c r="J21" s="141" t="str">
        <f t="shared" ca="1" si="4"/>
        <v/>
      </c>
      <c r="K21" s="388">
        <f t="shared" ca="1" si="5"/>
        <v>0</v>
      </c>
      <c r="L21" s="542"/>
      <c r="M21" s="543"/>
      <c r="N21" s="543"/>
      <c r="O21" s="543"/>
      <c r="P21" s="544"/>
      <c r="Q21" s="108">
        <f t="shared" ca="1" si="34"/>
        <v>46370</v>
      </c>
      <c r="R21" s="115" t="b">
        <f t="shared" ca="1" si="6"/>
        <v>1</v>
      </c>
      <c r="S21" s="109" t="str">
        <f t="shared" si="7"/>
        <v/>
      </c>
      <c r="T21" s="61" t="str">
        <f t="shared" ca="1" si="8"/>
        <v>A</v>
      </c>
      <c r="U21" s="61" t="str">
        <f t="shared" ca="1" si="9"/>
        <v>A</v>
      </c>
      <c r="V21" s="96">
        <f t="shared" si="35"/>
        <v>0</v>
      </c>
      <c r="W21" s="57">
        <f t="shared" ca="1" si="36"/>
        <v>-0.33333333333333298</v>
      </c>
      <c r="X21" s="164">
        <f t="shared" ca="1" si="10"/>
        <v>0</v>
      </c>
      <c r="Y21" s="115" t="b">
        <f t="shared" ca="1" si="11"/>
        <v>0</v>
      </c>
      <c r="Z21" s="115" t="b">
        <f t="shared" ca="1" si="12"/>
        <v>0</v>
      </c>
      <c r="AA21" s="115" t="b">
        <f t="shared" ca="1" si="13"/>
        <v>1</v>
      </c>
      <c r="AB21" s="78">
        <f t="shared" ca="1" si="14"/>
        <v>0</v>
      </c>
      <c r="AC21" s="85">
        <f t="shared" ca="1" si="15"/>
        <v>0.33333333333333331</v>
      </c>
      <c r="AD21" s="88">
        <f t="shared" ca="1" si="16"/>
        <v>0</v>
      </c>
      <c r="AE21" s="85">
        <f t="shared" ca="1" si="17"/>
        <v>0.66666666666666663</v>
      </c>
      <c r="AF21" s="82">
        <f t="shared" ca="1" si="18"/>
        <v>0.99930555555555556</v>
      </c>
      <c r="AG21" s="115" t="b">
        <f t="shared" si="19"/>
        <v>0</v>
      </c>
      <c r="AH21" s="115" t="b">
        <f t="shared" ca="1" si="20"/>
        <v>1</v>
      </c>
      <c r="AI21" s="115" t="b">
        <f t="shared" ca="1" si="21"/>
        <v>0</v>
      </c>
      <c r="AJ21" s="115" t="b">
        <f t="shared" ca="1" si="22"/>
        <v>1</v>
      </c>
      <c r="AK21" s="115" t="b">
        <f t="shared" si="23"/>
        <v>0</v>
      </c>
      <c r="AL21" s="113">
        <f t="shared" ca="1" si="24"/>
        <v>0</v>
      </c>
      <c r="AM21" s="113">
        <f t="shared" ca="1" si="25"/>
        <v>0.99930555555555556</v>
      </c>
      <c r="AN21" s="113">
        <f t="shared" ca="1" si="37"/>
        <v>0</v>
      </c>
      <c r="AO21" s="113">
        <f t="shared" ca="1" si="26"/>
        <v>0.99930555555555556</v>
      </c>
      <c r="AP21" s="115" t="b">
        <f t="shared" si="27"/>
        <v>1</v>
      </c>
      <c r="AQ21" s="115" t="b">
        <f t="shared" ca="1" si="28"/>
        <v>0</v>
      </c>
      <c r="AR21" s="115" t="b">
        <f t="shared" si="29"/>
        <v>1</v>
      </c>
      <c r="AS21" s="115" t="b">
        <f t="shared" ca="1" si="30"/>
        <v>0</v>
      </c>
      <c r="AT21" s="140">
        <f t="shared" si="31"/>
        <v>0</v>
      </c>
      <c r="AU21" s="342"/>
      <c r="AV21" s="342"/>
      <c r="AW21" s="342"/>
      <c r="AX21" s="342"/>
      <c r="AY21" s="342"/>
      <c r="AZ21" s="342"/>
      <c r="BA21" s="343"/>
      <c r="BB21" s="343"/>
      <c r="BC21" s="343"/>
    </row>
    <row r="22" spans="1:55" s="346" customFormat="1" ht="28.5" customHeight="1" x14ac:dyDescent="0.35">
      <c r="A22" s="397">
        <f t="shared" ca="1" si="0"/>
        <v>46371</v>
      </c>
      <c r="B22" s="77" t="str">
        <f t="shared" ca="1" si="1"/>
        <v>Di</v>
      </c>
      <c r="C22" s="76" t="str">
        <f t="shared" ca="1" si="2"/>
        <v xml:space="preserve"> </v>
      </c>
      <c r="D22" s="171"/>
      <c r="E22" s="126" t="str">
        <f t="shared" ca="1" si="32"/>
        <v>08:00-16:00</v>
      </c>
      <c r="F22" s="386">
        <f t="shared" ca="1" si="3"/>
        <v>0.33333333333333331</v>
      </c>
      <c r="G22" s="125">
        <f t="shared" ca="1" si="33"/>
        <v>0</v>
      </c>
      <c r="H22" s="127"/>
      <c r="I22" s="59"/>
      <c r="J22" s="141" t="str">
        <f t="shared" ca="1" si="4"/>
        <v/>
      </c>
      <c r="K22" s="388">
        <f t="shared" ca="1" si="5"/>
        <v>0</v>
      </c>
      <c r="L22" s="542"/>
      <c r="M22" s="543"/>
      <c r="N22" s="543"/>
      <c r="O22" s="543"/>
      <c r="P22" s="544"/>
      <c r="Q22" s="108">
        <f t="shared" ca="1" si="34"/>
        <v>46371</v>
      </c>
      <c r="R22" s="115" t="b">
        <f t="shared" ca="1" si="6"/>
        <v>1</v>
      </c>
      <c r="S22" s="109" t="str">
        <f t="shared" si="7"/>
        <v/>
      </c>
      <c r="T22" s="61" t="str">
        <f t="shared" ca="1" si="8"/>
        <v>A</v>
      </c>
      <c r="U22" s="61" t="str">
        <f t="shared" ca="1" si="9"/>
        <v>A</v>
      </c>
      <c r="V22" s="96">
        <f t="shared" si="35"/>
        <v>0</v>
      </c>
      <c r="W22" s="57">
        <f t="shared" ca="1" si="36"/>
        <v>-0.33333333333333298</v>
      </c>
      <c r="X22" s="164">
        <f t="shared" ca="1" si="10"/>
        <v>0</v>
      </c>
      <c r="Y22" s="115" t="b">
        <f t="shared" ca="1" si="11"/>
        <v>0</v>
      </c>
      <c r="Z22" s="115" t="b">
        <f t="shared" ca="1" si="12"/>
        <v>0</v>
      </c>
      <c r="AA22" s="115" t="b">
        <f t="shared" ca="1" si="13"/>
        <v>1</v>
      </c>
      <c r="AB22" s="78">
        <f t="shared" ca="1" si="14"/>
        <v>0</v>
      </c>
      <c r="AC22" s="85">
        <f t="shared" ca="1" si="15"/>
        <v>0.33333333333333331</v>
      </c>
      <c r="AD22" s="88">
        <f t="shared" ca="1" si="16"/>
        <v>0</v>
      </c>
      <c r="AE22" s="85">
        <f t="shared" ca="1" si="17"/>
        <v>0.66666666666666663</v>
      </c>
      <c r="AF22" s="82">
        <f t="shared" ca="1" si="18"/>
        <v>0.99930555555555556</v>
      </c>
      <c r="AG22" s="115" t="b">
        <f t="shared" si="19"/>
        <v>0</v>
      </c>
      <c r="AH22" s="115" t="b">
        <f t="shared" ca="1" si="20"/>
        <v>1</v>
      </c>
      <c r="AI22" s="115" t="b">
        <f t="shared" ca="1" si="21"/>
        <v>0</v>
      </c>
      <c r="AJ22" s="115" t="b">
        <f t="shared" ca="1" si="22"/>
        <v>1</v>
      </c>
      <c r="AK22" s="115" t="b">
        <f t="shared" si="23"/>
        <v>0</v>
      </c>
      <c r="AL22" s="113">
        <f t="shared" ca="1" si="24"/>
        <v>0</v>
      </c>
      <c r="AM22" s="113">
        <f t="shared" ca="1" si="25"/>
        <v>0.99930555555555556</v>
      </c>
      <c r="AN22" s="113">
        <f t="shared" ca="1" si="37"/>
        <v>0</v>
      </c>
      <c r="AO22" s="113">
        <f t="shared" ca="1" si="26"/>
        <v>0.99930555555555556</v>
      </c>
      <c r="AP22" s="115" t="b">
        <f t="shared" si="27"/>
        <v>1</v>
      </c>
      <c r="AQ22" s="115" t="b">
        <f t="shared" ca="1" si="28"/>
        <v>0</v>
      </c>
      <c r="AR22" s="115" t="b">
        <f t="shared" si="29"/>
        <v>1</v>
      </c>
      <c r="AS22" s="115" t="b">
        <f t="shared" ca="1" si="30"/>
        <v>0</v>
      </c>
      <c r="AT22" s="140">
        <f t="shared" si="31"/>
        <v>0</v>
      </c>
      <c r="AU22" s="342"/>
      <c r="AV22" s="342"/>
      <c r="AW22" s="342"/>
      <c r="AX22" s="342"/>
      <c r="AY22" s="342"/>
      <c r="AZ22" s="342"/>
      <c r="BA22" s="343"/>
      <c r="BB22" s="343"/>
      <c r="BC22" s="343"/>
    </row>
    <row r="23" spans="1:55" s="346" customFormat="1" ht="28.5" customHeight="1" x14ac:dyDescent="0.35">
      <c r="A23" s="397">
        <f t="shared" ca="1" si="0"/>
        <v>46372</v>
      </c>
      <c r="B23" s="77" t="str">
        <f t="shared" ca="1" si="1"/>
        <v>Mi</v>
      </c>
      <c r="C23" s="76" t="str">
        <f t="shared" ca="1" si="2"/>
        <v xml:space="preserve"> </v>
      </c>
      <c r="D23" s="171"/>
      <c r="E23" s="126" t="str">
        <f t="shared" ca="1" si="32"/>
        <v>08:00-16:00</v>
      </c>
      <c r="F23" s="386">
        <f t="shared" ca="1" si="3"/>
        <v>0.33333333333333331</v>
      </c>
      <c r="G23" s="125">
        <f t="shared" ca="1" si="33"/>
        <v>0</v>
      </c>
      <c r="H23" s="127"/>
      <c r="I23" s="59"/>
      <c r="J23" s="141" t="str">
        <f t="shared" ca="1" si="4"/>
        <v/>
      </c>
      <c r="K23" s="388">
        <f t="shared" ca="1" si="5"/>
        <v>0</v>
      </c>
      <c r="L23" s="542"/>
      <c r="M23" s="543"/>
      <c r="N23" s="543"/>
      <c r="O23" s="543"/>
      <c r="P23" s="544"/>
      <c r="Q23" s="108">
        <f t="shared" ca="1" si="34"/>
        <v>46372</v>
      </c>
      <c r="R23" s="115" t="b">
        <f t="shared" ca="1" si="6"/>
        <v>1</v>
      </c>
      <c r="S23" s="109" t="str">
        <f t="shared" si="7"/>
        <v/>
      </c>
      <c r="T23" s="61" t="str">
        <f t="shared" ca="1" si="8"/>
        <v>A</v>
      </c>
      <c r="U23" s="61" t="str">
        <f t="shared" ca="1" si="9"/>
        <v>A</v>
      </c>
      <c r="V23" s="96">
        <f t="shared" si="35"/>
        <v>0</v>
      </c>
      <c r="W23" s="57">
        <f t="shared" ca="1" si="36"/>
        <v>-0.33333333333333298</v>
      </c>
      <c r="X23" s="164">
        <f t="shared" ca="1" si="10"/>
        <v>0</v>
      </c>
      <c r="Y23" s="115" t="b">
        <f t="shared" ca="1" si="11"/>
        <v>0</v>
      </c>
      <c r="Z23" s="115" t="b">
        <f t="shared" ca="1" si="12"/>
        <v>0</v>
      </c>
      <c r="AA23" s="115" t="b">
        <f t="shared" ca="1" si="13"/>
        <v>1</v>
      </c>
      <c r="AB23" s="78">
        <f t="shared" ca="1" si="14"/>
        <v>0</v>
      </c>
      <c r="AC23" s="85">
        <f t="shared" ca="1" si="15"/>
        <v>0.33333333333333331</v>
      </c>
      <c r="AD23" s="88">
        <f t="shared" ca="1" si="16"/>
        <v>0</v>
      </c>
      <c r="AE23" s="85">
        <f t="shared" ca="1" si="17"/>
        <v>0.66666666666666663</v>
      </c>
      <c r="AF23" s="82">
        <f t="shared" ca="1" si="18"/>
        <v>0.99930555555555556</v>
      </c>
      <c r="AG23" s="115" t="b">
        <f t="shared" si="19"/>
        <v>0</v>
      </c>
      <c r="AH23" s="115" t="b">
        <f t="shared" ca="1" si="20"/>
        <v>1</v>
      </c>
      <c r="AI23" s="115" t="b">
        <f t="shared" ca="1" si="21"/>
        <v>0</v>
      </c>
      <c r="AJ23" s="115" t="b">
        <f t="shared" ca="1" si="22"/>
        <v>1</v>
      </c>
      <c r="AK23" s="115" t="b">
        <f t="shared" si="23"/>
        <v>0</v>
      </c>
      <c r="AL23" s="113">
        <f t="shared" ca="1" si="24"/>
        <v>0</v>
      </c>
      <c r="AM23" s="113">
        <f t="shared" ca="1" si="25"/>
        <v>0.99930555555555556</v>
      </c>
      <c r="AN23" s="113">
        <f t="shared" ca="1" si="37"/>
        <v>0</v>
      </c>
      <c r="AO23" s="113">
        <f t="shared" ca="1" si="26"/>
        <v>0.99930555555555556</v>
      </c>
      <c r="AP23" s="115" t="b">
        <f t="shared" si="27"/>
        <v>1</v>
      </c>
      <c r="AQ23" s="115" t="b">
        <f t="shared" ca="1" si="28"/>
        <v>0</v>
      </c>
      <c r="AR23" s="115" t="b">
        <f t="shared" si="29"/>
        <v>1</v>
      </c>
      <c r="AS23" s="115" t="b">
        <f t="shared" ca="1" si="30"/>
        <v>0</v>
      </c>
      <c r="AT23" s="140">
        <f t="shared" si="31"/>
        <v>0</v>
      </c>
      <c r="AU23" s="342"/>
      <c r="AV23" s="342"/>
      <c r="AW23" s="342"/>
      <c r="AX23" s="342"/>
      <c r="AY23" s="342"/>
      <c r="AZ23" s="342"/>
      <c r="BA23" s="343"/>
      <c r="BB23" s="343"/>
      <c r="BC23" s="343"/>
    </row>
    <row r="24" spans="1:55" s="346" customFormat="1" ht="28.5" customHeight="1" x14ac:dyDescent="0.35">
      <c r="A24" s="397">
        <f t="shared" ca="1" si="0"/>
        <v>46373</v>
      </c>
      <c r="B24" s="77" t="str">
        <f t="shared" ca="1" si="1"/>
        <v>Do</v>
      </c>
      <c r="C24" s="76" t="str">
        <f t="shared" ca="1" si="2"/>
        <v xml:space="preserve"> </v>
      </c>
      <c r="D24" s="171"/>
      <c r="E24" s="126" t="str">
        <f t="shared" ca="1" si="32"/>
        <v>08:00-16:00</v>
      </c>
      <c r="F24" s="386">
        <f t="shared" ca="1" si="3"/>
        <v>0.33333333333333331</v>
      </c>
      <c r="G24" s="125">
        <f t="shared" ca="1" si="33"/>
        <v>0</v>
      </c>
      <c r="H24" s="127"/>
      <c r="I24" s="59"/>
      <c r="J24" s="141" t="str">
        <f t="shared" ca="1" si="4"/>
        <v/>
      </c>
      <c r="K24" s="388">
        <f t="shared" ca="1" si="5"/>
        <v>0</v>
      </c>
      <c r="L24" s="542"/>
      <c r="M24" s="543"/>
      <c r="N24" s="543"/>
      <c r="O24" s="543"/>
      <c r="P24" s="544"/>
      <c r="Q24" s="108">
        <f t="shared" ca="1" si="34"/>
        <v>46373</v>
      </c>
      <c r="R24" s="115" t="b">
        <f t="shared" ca="1" si="6"/>
        <v>1</v>
      </c>
      <c r="S24" s="109" t="str">
        <f t="shared" si="7"/>
        <v/>
      </c>
      <c r="T24" s="61" t="str">
        <f t="shared" ca="1" si="8"/>
        <v>A</v>
      </c>
      <c r="U24" s="61" t="str">
        <f t="shared" ca="1" si="9"/>
        <v>A</v>
      </c>
      <c r="V24" s="96">
        <f t="shared" si="35"/>
        <v>0</v>
      </c>
      <c r="W24" s="57">
        <f t="shared" ca="1" si="36"/>
        <v>-0.33333333333333298</v>
      </c>
      <c r="X24" s="164">
        <f t="shared" ca="1" si="10"/>
        <v>0</v>
      </c>
      <c r="Y24" s="115" t="b">
        <f t="shared" ca="1" si="11"/>
        <v>0</v>
      </c>
      <c r="Z24" s="115" t="b">
        <f t="shared" ca="1" si="12"/>
        <v>0</v>
      </c>
      <c r="AA24" s="115" t="b">
        <f t="shared" ca="1" si="13"/>
        <v>1</v>
      </c>
      <c r="AB24" s="78">
        <f t="shared" ca="1" si="14"/>
        <v>0</v>
      </c>
      <c r="AC24" s="85">
        <f t="shared" ca="1" si="15"/>
        <v>0.33333333333333331</v>
      </c>
      <c r="AD24" s="88">
        <f t="shared" ca="1" si="16"/>
        <v>0</v>
      </c>
      <c r="AE24" s="85">
        <f t="shared" ca="1" si="17"/>
        <v>0.66666666666666663</v>
      </c>
      <c r="AF24" s="82">
        <f t="shared" ca="1" si="18"/>
        <v>0.99930555555555556</v>
      </c>
      <c r="AG24" s="115" t="b">
        <f t="shared" si="19"/>
        <v>0</v>
      </c>
      <c r="AH24" s="115" t="b">
        <f t="shared" ca="1" si="20"/>
        <v>1</v>
      </c>
      <c r="AI24" s="115" t="b">
        <f t="shared" ca="1" si="21"/>
        <v>0</v>
      </c>
      <c r="AJ24" s="115" t="b">
        <f t="shared" ca="1" si="22"/>
        <v>1</v>
      </c>
      <c r="AK24" s="115" t="b">
        <f t="shared" si="23"/>
        <v>0</v>
      </c>
      <c r="AL24" s="113">
        <f t="shared" ca="1" si="24"/>
        <v>0</v>
      </c>
      <c r="AM24" s="113">
        <f t="shared" ca="1" si="25"/>
        <v>0.99930555555555556</v>
      </c>
      <c r="AN24" s="113">
        <f t="shared" ca="1" si="37"/>
        <v>0</v>
      </c>
      <c r="AO24" s="113">
        <f t="shared" ca="1" si="26"/>
        <v>0.99930555555555556</v>
      </c>
      <c r="AP24" s="115" t="b">
        <f t="shared" si="27"/>
        <v>1</v>
      </c>
      <c r="AQ24" s="115" t="b">
        <f t="shared" ca="1" si="28"/>
        <v>0</v>
      </c>
      <c r="AR24" s="115" t="b">
        <f t="shared" si="29"/>
        <v>1</v>
      </c>
      <c r="AS24" s="115" t="b">
        <f t="shared" ca="1" si="30"/>
        <v>0</v>
      </c>
      <c r="AT24" s="140">
        <f t="shared" si="31"/>
        <v>0</v>
      </c>
      <c r="AU24" s="342"/>
      <c r="AV24" s="342"/>
      <c r="AW24" s="342"/>
      <c r="AX24" s="342"/>
      <c r="AY24" s="342"/>
      <c r="AZ24" s="342"/>
      <c r="BA24" s="343"/>
      <c r="BB24" s="343"/>
      <c r="BC24" s="343"/>
    </row>
    <row r="25" spans="1:55" s="346" customFormat="1" ht="28.5" customHeight="1" x14ac:dyDescent="0.35">
      <c r="A25" s="397">
        <f t="shared" ca="1" si="0"/>
        <v>46374</v>
      </c>
      <c r="B25" s="77" t="str">
        <f t="shared" ca="1" si="1"/>
        <v>Fr</v>
      </c>
      <c r="C25" s="76" t="str">
        <f t="shared" ca="1" si="2"/>
        <v xml:space="preserve"> </v>
      </c>
      <c r="D25" s="171"/>
      <c r="E25" s="126" t="str">
        <f t="shared" ca="1" si="32"/>
        <v>08:00-16:00</v>
      </c>
      <c r="F25" s="386">
        <f t="shared" ca="1" si="3"/>
        <v>0.33333333333333331</v>
      </c>
      <c r="G25" s="125">
        <f t="shared" ca="1" si="33"/>
        <v>0</v>
      </c>
      <c r="H25" s="127"/>
      <c r="I25" s="59"/>
      <c r="J25" s="141" t="str">
        <f t="shared" ca="1" si="4"/>
        <v/>
      </c>
      <c r="K25" s="388">
        <f t="shared" ca="1" si="5"/>
        <v>0</v>
      </c>
      <c r="L25" s="542"/>
      <c r="M25" s="543"/>
      <c r="N25" s="543"/>
      <c r="O25" s="543"/>
      <c r="P25" s="544"/>
      <c r="Q25" s="108">
        <f t="shared" ca="1" si="34"/>
        <v>46374</v>
      </c>
      <c r="R25" s="115" t="b">
        <f t="shared" ca="1" si="6"/>
        <v>1</v>
      </c>
      <c r="S25" s="109" t="str">
        <f t="shared" si="7"/>
        <v/>
      </c>
      <c r="T25" s="61" t="str">
        <f t="shared" ca="1" si="8"/>
        <v>A</v>
      </c>
      <c r="U25" s="61" t="str">
        <f t="shared" ca="1" si="9"/>
        <v>A</v>
      </c>
      <c r="V25" s="96">
        <f t="shared" si="35"/>
        <v>0</v>
      </c>
      <c r="W25" s="57">
        <f t="shared" ca="1" si="36"/>
        <v>-0.33333333333333298</v>
      </c>
      <c r="X25" s="164">
        <f t="shared" ca="1" si="10"/>
        <v>0</v>
      </c>
      <c r="Y25" s="115" t="b">
        <f t="shared" ca="1" si="11"/>
        <v>0</v>
      </c>
      <c r="Z25" s="115" t="b">
        <f t="shared" ca="1" si="12"/>
        <v>0</v>
      </c>
      <c r="AA25" s="115" t="b">
        <f t="shared" ca="1" si="13"/>
        <v>1</v>
      </c>
      <c r="AB25" s="78">
        <f t="shared" ca="1" si="14"/>
        <v>0</v>
      </c>
      <c r="AC25" s="85">
        <f t="shared" ca="1" si="15"/>
        <v>0.33333333333333331</v>
      </c>
      <c r="AD25" s="88">
        <f t="shared" ca="1" si="16"/>
        <v>0</v>
      </c>
      <c r="AE25" s="85">
        <f t="shared" ca="1" si="17"/>
        <v>0.66666666666666663</v>
      </c>
      <c r="AF25" s="82">
        <f t="shared" ca="1" si="18"/>
        <v>0.99930555555555556</v>
      </c>
      <c r="AG25" s="115" t="b">
        <f t="shared" si="19"/>
        <v>0</v>
      </c>
      <c r="AH25" s="115" t="b">
        <f t="shared" ca="1" si="20"/>
        <v>1</v>
      </c>
      <c r="AI25" s="115" t="b">
        <f t="shared" ca="1" si="21"/>
        <v>0</v>
      </c>
      <c r="AJ25" s="115" t="b">
        <f t="shared" ca="1" si="22"/>
        <v>1</v>
      </c>
      <c r="AK25" s="115" t="b">
        <f t="shared" si="23"/>
        <v>0</v>
      </c>
      <c r="AL25" s="113">
        <f t="shared" ca="1" si="24"/>
        <v>0</v>
      </c>
      <c r="AM25" s="113">
        <f t="shared" ca="1" si="25"/>
        <v>0.99930555555555556</v>
      </c>
      <c r="AN25" s="113">
        <f t="shared" ca="1" si="37"/>
        <v>0</v>
      </c>
      <c r="AO25" s="113">
        <f t="shared" ca="1" si="26"/>
        <v>0.99930555555555556</v>
      </c>
      <c r="AP25" s="115" t="b">
        <f t="shared" si="27"/>
        <v>1</v>
      </c>
      <c r="AQ25" s="115" t="b">
        <f t="shared" ca="1" si="28"/>
        <v>0</v>
      </c>
      <c r="AR25" s="115" t="b">
        <f t="shared" si="29"/>
        <v>1</v>
      </c>
      <c r="AS25" s="115" t="b">
        <f t="shared" ca="1" si="30"/>
        <v>0</v>
      </c>
      <c r="AT25" s="140">
        <f t="shared" si="31"/>
        <v>0</v>
      </c>
      <c r="AU25" s="342"/>
      <c r="AV25" s="342"/>
      <c r="AW25" s="342"/>
      <c r="AX25" s="342"/>
      <c r="AY25" s="342"/>
      <c r="AZ25" s="342"/>
      <c r="BA25" s="343"/>
      <c r="BB25" s="343"/>
      <c r="BC25" s="343"/>
    </row>
    <row r="26" spans="1:55" s="346" customFormat="1" ht="28.5" customHeight="1" x14ac:dyDescent="0.35">
      <c r="A26" s="397">
        <f t="shared" ca="1" si="0"/>
        <v>46375</v>
      </c>
      <c r="B26" s="77" t="str">
        <f t="shared" ca="1" si="1"/>
        <v>Sa</v>
      </c>
      <c r="C26" s="76" t="str">
        <f t="shared" ca="1" si="2"/>
        <v xml:space="preserve"> Wochenende</v>
      </c>
      <c r="D26" s="613"/>
      <c r="E26" s="126" t="str">
        <f t="shared" ca="1" si="32"/>
        <v/>
      </c>
      <c r="F26" s="386">
        <f t="shared" ca="1" si="3"/>
        <v>0</v>
      </c>
      <c r="G26" s="125">
        <f t="shared" ca="1" si="33"/>
        <v>0</v>
      </c>
      <c r="H26" s="127"/>
      <c r="I26" s="59"/>
      <c r="J26" s="141" t="str">
        <f t="shared" ca="1" si="4"/>
        <v/>
      </c>
      <c r="K26" s="388">
        <f t="shared" ca="1" si="5"/>
        <v>0</v>
      </c>
      <c r="L26" s="542"/>
      <c r="M26" s="543"/>
      <c r="N26" s="543"/>
      <c r="O26" s="543"/>
      <c r="P26" s="544"/>
      <c r="Q26" s="108">
        <f t="shared" ca="1" si="34"/>
        <v>46375</v>
      </c>
      <c r="R26" s="115" t="b">
        <f t="shared" ca="1" si="6"/>
        <v>1</v>
      </c>
      <c r="S26" s="109" t="str">
        <f t="shared" si="7"/>
        <v/>
      </c>
      <c r="T26" s="61" t="str">
        <f t="shared" ca="1" si="8"/>
        <v>F</v>
      </c>
      <c r="U26" s="61" t="str">
        <f t="shared" ca="1" si="9"/>
        <v>A</v>
      </c>
      <c r="V26" s="96">
        <f t="shared" si="35"/>
        <v>0</v>
      </c>
      <c r="W26" s="57">
        <f t="shared" ca="1" si="36"/>
        <v>0</v>
      </c>
      <c r="X26" s="164">
        <f t="shared" ca="1" si="10"/>
        <v>0</v>
      </c>
      <c r="Y26" s="115" t="b">
        <f t="shared" ca="1" si="11"/>
        <v>1</v>
      </c>
      <c r="Z26" s="115" t="b">
        <f t="shared" ca="1" si="12"/>
        <v>0</v>
      </c>
      <c r="AA26" s="115" t="b">
        <f t="shared" ca="1" si="13"/>
        <v>0</v>
      </c>
      <c r="AB26" s="78">
        <f t="shared" ca="1" si="14"/>
        <v>0</v>
      </c>
      <c r="AC26" s="85">
        <f t="shared" ca="1" si="15"/>
        <v>0</v>
      </c>
      <c r="AD26" s="88">
        <f t="shared" ca="1" si="16"/>
        <v>0</v>
      </c>
      <c r="AE26" s="85">
        <f t="shared" ca="1" si="17"/>
        <v>0</v>
      </c>
      <c r="AF26" s="82">
        <f t="shared" ca="1" si="18"/>
        <v>0.99930555555555556</v>
      </c>
      <c r="AG26" s="115" t="b">
        <f t="shared" si="19"/>
        <v>0</v>
      </c>
      <c r="AH26" s="115" t="b">
        <f t="shared" ca="1" si="20"/>
        <v>0</v>
      </c>
      <c r="AI26" s="115" t="b">
        <f t="shared" ca="1" si="21"/>
        <v>0</v>
      </c>
      <c r="AJ26" s="115" t="b">
        <f t="shared" ca="1" si="22"/>
        <v>1</v>
      </c>
      <c r="AK26" s="115" t="b">
        <f t="shared" si="23"/>
        <v>0</v>
      </c>
      <c r="AL26" s="113">
        <f t="shared" ca="1" si="24"/>
        <v>0</v>
      </c>
      <c r="AM26" s="113">
        <f t="shared" ca="1" si="25"/>
        <v>0.99930555555555556</v>
      </c>
      <c r="AN26" s="113">
        <f t="shared" ca="1" si="37"/>
        <v>0</v>
      </c>
      <c r="AO26" s="113">
        <f t="shared" ca="1" si="26"/>
        <v>0.99930555555555556</v>
      </c>
      <c r="AP26" s="115" t="b">
        <f t="shared" si="27"/>
        <v>1</v>
      </c>
      <c r="AQ26" s="115" t="b">
        <f t="shared" ca="1" si="28"/>
        <v>0</v>
      </c>
      <c r="AR26" s="115" t="b">
        <f t="shared" si="29"/>
        <v>1</v>
      </c>
      <c r="AS26" s="115" t="b">
        <f t="shared" ca="1" si="30"/>
        <v>0</v>
      </c>
      <c r="AT26" s="140">
        <f t="shared" si="31"/>
        <v>0</v>
      </c>
      <c r="AU26" s="342"/>
      <c r="AV26" s="342"/>
      <c r="AW26" s="342"/>
      <c r="AX26" s="342"/>
      <c r="AY26" s="342"/>
      <c r="AZ26" s="342"/>
      <c r="BA26" s="343"/>
      <c r="BB26" s="343"/>
      <c r="BC26" s="343"/>
    </row>
    <row r="27" spans="1:55" s="346" customFormat="1" ht="28.5" customHeight="1" x14ac:dyDescent="0.35">
      <c r="A27" s="397">
        <f t="shared" ca="1" si="0"/>
        <v>46376</v>
      </c>
      <c r="B27" s="77" t="str">
        <f t="shared" ca="1" si="1"/>
        <v>So</v>
      </c>
      <c r="C27" s="76" t="str">
        <f t="shared" ca="1" si="2"/>
        <v xml:space="preserve"> 4. Advent</v>
      </c>
      <c r="D27" s="613"/>
      <c r="E27" s="126" t="str">
        <f t="shared" ca="1" si="32"/>
        <v/>
      </c>
      <c r="F27" s="386">
        <f t="shared" ca="1" si="3"/>
        <v>0</v>
      </c>
      <c r="G27" s="125">
        <f t="shared" ca="1" si="33"/>
        <v>0</v>
      </c>
      <c r="H27" s="614"/>
      <c r="I27" s="615"/>
      <c r="J27" s="141" t="str">
        <f t="shared" ca="1" si="4"/>
        <v/>
      </c>
      <c r="K27" s="388">
        <f t="shared" ca="1" si="5"/>
        <v>0</v>
      </c>
      <c r="L27" s="542"/>
      <c r="M27" s="543"/>
      <c r="N27" s="543"/>
      <c r="O27" s="543"/>
      <c r="P27" s="544"/>
      <c r="Q27" s="108">
        <f t="shared" ca="1" si="34"/>
        <v>46376</v>
      </c>
      <c r="R27" s="115" t="b">
        <f t="shared" ca="1" si="6"/>
        <v>1</v>
      </c>
      <c r="S27" s="109" t="str">
        <f t="shared" si="7"/>
        <v/>
      </c>
      <c r="T27" s="61" t="str">
        <f t="shared" ca="1" si="8"/>
        <v>F</v>
      </c>
      <c r="U27" s="61" t="str">
        <f t="shared" ca="1" si="9"/>
        <v>F</v>
      </c>
      <c r="V27" s="96">
        <f t="shared" si="35"/>
        <v>0</v>
      </c>
      <c r="W27" s="57">
        <f t="shared" ca="1" si="36"/>
        <v>0</v>
      </c>
      <c r="X27" s="164">
        <f t="shared" ca="1" si="10"/>
        <v>0</v>
      </c>
      <c r="Y27" s="115" t="b">
        <f t="shared" ca="1" si="11"/>
        <v>1</v>
      </c>
      <c r="Z27" s="115" t="b">
        <f t="shared" ca="1" si="12"/>
        <v>0</v>
      </c>
      <c r="AA27" s="115" t="b">
        <f t="shared" ca="1" si="13"/>
        <v>0</v>
      </c>
      <c r="AB27" s="78" t="str">
        <f t="shared" ca="1" si="14"/>
        <v/>
      </c>
      <c r="AC27" s="85" t="str">
        <f t="shared" ca="1" si="15"/>
        <v/>
      </c>
      <c r="AD27" s="88">
        <f t="shared" ca="1" si="16"/>
        <v>0</v>
      </c>
      <c r="AE27" s="85" t="str">
        <f t="shared" ca="1" si="17"/>
        <v/>
      </c>
      <c r="AF27" s="82" t="str">
        <f t="shared" ca="1" si="18"/>
        <v/>
      </c>
      <c r="AG27" s="115" t="b">
        <f t="shared" si="19"/>
        <v>0</v>
      </c>
      <c r="AH27" s="115" t="b">
        <f t="shared" ca="1" si="20"/>
        <v>0</v>
      </c>
      <c r="AI27" s="115" t="b">
        <f t="shared" ca="1" si="21"/>
        <v>0</v>
      </c>
      <c r="AJ27" s="115" t="b">
        <f t="shared" ca="1" si="22"/>
        <v>0</v>
      </c>
      <c r="AK27" s="115" t="b">
        <f t="shared" si="23"/>
        <v>0</v>
      </c>
      <c r="AL27" s="113" t="str">
        <f t="shared" ca="1" si="24"/>
        <v/>
      </c>
      <c r="AM27" s="113" t="str">
        <f t="shared" ca="1" si="25"/>
        <v/>
      </c>
      <c r="AN27" s="113" t="str">
        <f t="shared" ca="1" si="37"/>
        <v/>
      </c>
      <c r="AO27" s="113" t="str">
        <f t="shared" ca="1" si="26"/>
        <v/>
      </c>
      <c r="AP27" s="115" t="b">
        <f t="shared" si="27"/>
        <v>1</v>
      </c>
      <c r="AQ27" s="115" t="b">
        <f t="shared" ca="1" si="28"/>
        <v>0</v>
      </c>
      <c r="AR27" s="115" t="b">
        <f t="shared" si="29"/>
        <v>1</v>
      </c>
      <c r="AS27" s="115" t="b">
        <f t="shared" ca="1" si="30"/>
        <v>0</v>
      </c>
      <c r="AT27" s="140">
        <f t="shared" si="31"/>
        <v>0</v>
      </c>
      <c r="AU27" s="342"/>
      <c r="AV27" s="342"/>
      <c r="AW27" s="342"/>
      <c r="AX27" s="342"/>
      <c r="AY27" s="342"/>
      <c r="AZ27" s="342"/>
      <c r="BA27" s="343"/>
      <c r="BB27" s="343"/>
      <c r="BC27" s="343"/>
    </row>
    <row r="28" spans="1:55" s="346" customFormat="1" ht="28.5" customHeight="1" x14ac:dyDescent="0.35">
      <c r="A28" s="397">
        <f t="shared" ca="1" si="0"/>
        <v>46377</v>
      </c>
      <c r="B28" s="77" t="str">
        <f t="shared" ca="1" si="1"/>
        <v>Mo</v>
      </c>
      <c r="C28" s="76" t="str">
        <f t="shared" ca="1" si="2"/>
        <v xml:space="preserve"> </v>
      </c>
      <c r="D28" s="171"/>
      <c r="E28" s="126" t="str">
        <f t="shared" ca="1" si="32"/>
        <v>08:00-16:00</v>
      </c>
      <c r="F28" s="386">
        <f t="shared" ca="1" si="3"/>
        <v>0.33333333333333331</v>
      </c>
      <c r="G28" s="125">
        <f t="shared" ca="1" si="33"/>
        <v>0</v>
      </c>
      <c r="H28" s="127"/>
      <c r="I28" s="59"/>
      <c r="J28" s="141" t="str">
        <f t="shared" ca="1" si="4"/>
        <v/>
      </c>
      <c r="K28" s="388">
        <f t="shared" ca="1" si="5"/>
        <v>0</v>
      </c>
      <c r="L28" s="542"/>
      <c r="M28" s="543"/>
      <c r="N28" s="543"/>
      <c r="O28" s="543"/>
      <c r="P28" s="544"/>
      <c r="Q28" s="108">
        <f t="shared" ca="1" si="34"/>
        <v>46377</v>
      </c>
      <c r="R28" s="115" t="b">
        <f t="shared" ca="1" si="6"/>
        <v>1</v>
      </c>
      <c r="S28" s="109" t="str">
        <f t="shared" si="7"/>
        <v/>
      </c>
      <c r="T28" s="61" t="str">
        <f t="shared" ca="1" si="8"/>
        <v>A</v>
      </c>
      <c r="U28" s="61" t="str">
        <f t="shared" ca="1" si="9"/>
        <v>A</v>
      </c>
      <c r="V28" s="96">
        <f t="shared" si="35"/>
        <v>0</v>
      </c>
      <c r="W28" s="57">
        <f t="shared" ca="1" si="36"/>
        <v>-0.33333333333333298</v>
      </c>
      <c r="X28" s="164">
        <f t="shared" ca="1" si="10"/>
        <v>0</v>
      </c>
      <c r="Y28" s="115" t="b">
        <f t="shared" ca="1" si="11"/>
        <v>0</v>
      </c>
      <c r="Z28" s="115" t="b">
        <f t="shared" ca="1" si="12"/>
        <v>0</v>
      </c>
      <c r="AA28" s="115" t="b">
        <f t="shared" ca="1" si="13"/>
        <v>1</v>
      </c>
      <c r="AB28" s="78">
        <f t="shared" ca="1" si="14"/>
        <v>0</v>
      </c>
      <c r="AC28" s="85">
        <f t="shared" ca="1" si="15"/>
        <v>0.33333333333333331</v>
      </c>
      <c r="AD28" s="88">
        <f t="shared" ca="1" si="16"/>
        <v>0</v>
      </c>
      <c r="AE28" s="85">
        <f t="shared" ca="1" si="17"/>
        <v>0.66666666666666663</v>
      </c>
      <c r="AF28" s="82">
        <f t="shared" ca="1" si="18"/>
        <v>0.99930555555555556</v>
      </c>
      <c r="AG28" s="115" t="b">
        <f t="shared" si="19"/>
        <v>0</v>
      </c>
      <c r="AH28" s="115" t="b">
        <f t="shared" ca="1" si="20"/>
        <v>1</v>
      </c>
      <c r="AI28" s="115" t="b">
        <f t="shared" ca="1" si="21"/>
        <v>0</v>
      </c>
      <c r="AJ28" s="115" t="b">
        <f t="shared" ca="1" si="22"/>
        <v>1</v>
      </c>
      <c r="AK28" s="115" t="b">
        <f t="shared" si="23"/>
        <v>0</v>
      </c>
      <c r="AL28" s="113">
        <f t="shared" ca="1" si="24"/>
        <v>0</v>
      </c>
      <c r="AM28" s="113">
        <f t="shared" ca="1" si="25"/>
        <v>0.99930555555555556</v>
      </c>
      <c r="AN28" s="113">
        <f t="shared" ca="1" si="37"/>
        <v>0</v>
      </c>
      <c r="AO28" s="113">
        <f t="shared" ca="1" si="26"/>
        <v>0.99930555555555556</v>
      </c>
      <c r="AP28" s="115" t="b">
        <f t="shared" si="27"/>
        <v>1</v>
      </c>
      <c r="AQ28" s="115" t="b">
        <f t="shared" ca="1" si="28"/>
        <v>0</v>
      </c>
      <c r="AR28" s="115" t="b">
        <f t="shared" si="29"/>
        <v>1</v>
      </c>
      <c r="AS28" s="115" t="b">
        <f t="shared" ca="1" si="30"/>
        <v>0</v>
      </c>
      <c r="AT28" s="140">
        <f t="shared" si="31"/>
        <v>0</v>
      </c>
      <c r="AU28" s="342"/>
      <c r="AV28" s="342"/>
      <c r="AW28" s="342"/>
      <c r="AX28" s="342"/>
      <c r="AY28" s="342"/>
      <c r="AZ28" s="342"/>
      <c r="BA28" s="343"/>
      <c r="BB28" s="343"/>
      <c r="BC28" s="343"/>
    </row>
    <row r="29" spans="1:55" s="346" customFormat="1" ht="28.5" customHeight="1" x14ac:dyDescent="0.35">
      <c r="A29" s="397">
        <f t="shared" ca="1" si="0"/>
        <v>46378</v>
      </c>
      <c r="B29" s="77" t="str">
        <f t="shared" ca="1" si="1"/>
        <v>Di</v>
      </c>
      <c r="C29" s="76" t="str">
        <f t="shared" ca="1" si="2"/>
        <v xml:space="preserve"> </v>
      </c>
      <c r="D29" s="171"/>
      <c r="E29" s="126" t="str">
        <f t="shared" ca="1" si="32"/>
        <v>08:00-16:00</v>
      </c>
      <c r="F29" s="386">
        <f t="shared" ca="1" si="3"/>
        <v>0.33333333333333331</v>
      </c>
      <c r="G29" s="125">
        <f t="shared" ca="1" si="33"/>
        <v>0</v>
      </c>
      <c r="H29" s="127"/>
      <c r="I29" s="59"/>
      <c r="J29" s="141" t="str">
        <f t="shared" ca="1" si="4"/>
        <v/>
      </c>
      <c r="K29" s="388">
        <f t="shared" ca="1" si="5"/>
        <v>0</v>
      </c>
      <c r="L29" s="542"/>
      <c r="M29" s="543"/>
      <c r="N29" s="543"/>
      <c r="O29" s="543"/>
      <c r="P29" s="544"/>
      <c r="Q29" s="108">
        <f t="shared" ca="1" si="34"/>
        <v>46378</v>
      </c>
      <c r="R29" s="115" t="b">
        <f t="shared" ca="1" si="6"/>
        <v>1</v>
      </c>
      <c r="S29" s="109" t="str">
        <f t="shared" si="7"/>
        <v/>
      </c>
      <c r="T29" s="61" t="str">
        <f t="shared" ca="1" si="8"/>
        <v>A</v>
      </c>
      <c r="U29" s="61" t="str">
        <f t="shared" ca="1" si="9"/>
        <v>A</v>
      </c>
      <c r="V29" s="96">
        <f t="shared" si="35"/>
        <v>0</v>
      </c>
      <c r="W29" s="57">
        <f t="shared" ca="1" si="36"/>
        <v>-0.33333333333333298</v>
      </c>
      <c r="X29" s="164">
        <f t="shared" ca="1" si="10"/>
        <v>0</v>
      </c>
      <c r="Y29" s="115" t="b">
        <f t="shared" ca="1" si="11"/>
        <v>0</v>
      </c>
      <c r="Z29" s="115" t="b">
        <f t="shared" ca="1" si="12"/>
        <v>0</v>
      </c>
      <c r="AA29" s="115" t="b">
        <f t="shared" ca="1" si="13"/>
        <v>1</v>
      </c>
      <c r="AB29" s="78">
        <f t="shared" ca="1" si="14"/>
        <v>0</v>
      </c>
      <c r="AC29" s="85">
        <f t="shared" ca="1" si="15"/>
        <v>0.33333333333333331</v>
      </c>
      <c r="AD29" s="88">
        <f t="shared" ca="1" si="16"/>
        <v>0</v>
      </c>
      <c r="AE29" s="85">
        <f t="shared" ca="1" si="17"/>
        <v>0.66666666666666663</v>
      </c>
      <c r="AF29" s="82">
        <f t="shared" ca="1" si="18"/>
        <v>0.99930555555555556</v>
      </c>
      <c r="AG29" s="115" t="b">
        <f t="shared" si="19"/>
        <v>0</v>
      </c>
      <c r="AH29" s="115" t="b">
        <f t="shared" ca="1" si="20"/>
        <v>1</v>
      </c>
      <c r="AI29" s="115" t="b">
        <f t="shared" ca="1" si="21"/>
        <v>0</v>
      </c>
      <c r="AJ29" s="115" t="b">
        <f t="shared" ca="1" si="22"/>
        <v>1</v>
      </c>
      <c r="AK29" s="115" t="b">
        <f t="shared" si="23"/>
        <v>0</v>
      </c>
      <c r="AL29" s="113">
        <f t="shared" ca="1" si="24"/>
        <v>0</v>
      </c>
      <c r="AM29" s="113">
        <f t="shared" ca="1" si="25"/>
        <v>0.99930555555555556</v>
      </c>
      <c r="AN29" s="113">
        <f t="shared" ca="1" si="37"/>
        <v>0</v>
      </c>
      <c r="AO29" s="113">
        <f t="shared" ca="1" si="26"/>
        <v>0.99930555555555556</v>
      </c>
      <c r="AP29" s="115" t="b">
        <f t="shared" si="27"/>
        <v>1</v>
      </c>
      <c r="AQ29" s="115" t="b">
        <f t="shared" ca="1" si="28"/>
        <v>0</v>
      </c>
      <c r="AR29" s="115" t="b">
        <f t="shared" si="29"/>
        <v>1</v>
      </c>
      <c r="AS29" s="115" t="b">
        <f t="shared" ca="1" si="30"/>
        <v>0</v>
      </c>
      <c r="AT29" s="140">
        <f t="shared" si="31"/>
        <v>0</v>
      </c>
      <c r="AU29" s="342"/>
      <c r="AV29" s="342"/>
      <c r="AW29" s="342"/>
      <c r="AX29" s="342"/>
      <c r="AY29" s="342"/>
      <c r="AZ29" s="342"/>
      <c r="BA29" s="343"/>
      <c r="BB29" s="343"/>
      <c r="BC29" s="343"/>
    </row>
    <row r="30" spans="1:55" s="346" customFormat="1" ht="28.5" customHeight="1" x14ac:dyDescent="0.35">
      <c r="A30" s="397">
        <f t="shared" ca="1" si="0"/>
        <v>46379</v>
      </c>
      <c r="B30" s="77" t="str">
        <f t="shared" ca="1" si="1"/>
        <v>Mi</v>
      </c>
      <c r="C30" s="76" t="str">
        <f t="shared" ca="1" si="2"/>
        <v xml:space="preserve"> </v>
      </c>
      <c r="D30" s="171"/>
      <c r="E30" s="126" t="str">
        <f t="shared" ca="1" si="32"/>
        <v>08:00-16:00</v>
      </c>
      <c r="F30" s="386">
        <f t="shared" ca="1" si="3"/>
        <v>0.33333333333333331</v>
      </c>
      <c r="G30" s="125">
        <f t="shared" ca="1" si="33"/>
        <v>0</v>
      </c>
      <c r="H30" s="127"/>
      <c r="I30" s="59"/>
      <c r="J30" s="141" t="str">
        <f t="shared" ca="1" si="4"/>
        <v/>
      </c>
      <c r="K30" s="388">
        <f t="shared" ca="1" si="5"/>
        <v>0</v>
      </c>
      <c r="L30" s="542"/>
      <c r="M30" s="543"/>
      <c r="N30" s="543"/>
      <c r="O30" s="543"/>
      <c r="P30" s="544"/>
      <c r="Q30" s="108">
        <f t="shared" ca="1" si="34"/>
        <v>46379</v>
      </c>
      <c r="R30" s="115" t="b">
        <f t="shared" ca="1" si="6"/>
        <v>1</v>
      </c>
      <c r="S30" s="109" t="str">
        <f t="shared" si="7"/>
        <v/>
      </c>
      <c r="T30" s="61" t="str">
        <f t="shared" ca="1" si="8"/>
        <v>A</v>
      </c>
      <c r="U30" s="61" t="str">
        <f t="shared" ca="1" si="9"/>
        <v>A</v>
      </c>
      <c r="V30" s="96">
        <f t="shared" si="35"/>
        <v>0</v>
      </c>
      <c r="W30" s="57">
        <f t="shared" ca="1" si="36"/>
        <v>-0.33333333333333298</v>
      </c>
      <c r="X30" s="164">
        <f t="shared" ca="1" si="10"/>
        <v>0</v>
      </c>
      <c r="Y30" s="115" t="b">
        <f t="shared" ca="1" si="11"/>
        <v>0</v>
      </c>
      <c r="Z30" s="115" t="b">
        <f t="shared" ca="1" si="12"/>
        <v>0</v>
      </c>
      <c r="AA30" s="115" t="b">
        <f t="shared" ca="1" si="13"/>
        <v>1</v>
      </c>
      <c r="AB30" s="78">
        <f t="shared" ca="1" si="14"/>
        <v>0</v>
      </c>
      <c r="AC30" s="85">
        <f t="shared" ca="1" si="15"/>
        <v>0.33333333333333331</v>
      </c>
      <c r="AD30" s="88">
        <f t="shared" ca="1" si="16"/>
        <v>0</v>
      </c>
      <c r="AE30" s="85">
        <f t="shared" ca="1" si="17"/>
        <v>0.66666666666666663</v>
      </c>
      <c r="AF30" s="82">
        <f t="shared" ca="1" si="18"/>
        <v>0.99930555555555556</v>
      </c>
      <c r="AG30" s="115" t="b">
        <f t="shared" si="19"/>
        <v>0</v>
      </c>
      <c r="AH30" s="115" t="b">
        <f t="shared" ca="1" si="20"/>
        <v>1</v>
      </c>
      <c r="AI30" s="115" t="b">
        <f t="shared" ca="1" si="21"/>
        <v>0</v>
      </c>
      <c r="AJ30" s="115" t="b">
        <f t="shared" ca="1" si="22"/>
        <v>1</v>
      </c>
      <c r="AK30" s="115" t="b">
        <f t="shared" si="23"/>
        <v>0</v>
      </c>
      <c r="AL30" s="113">
        <f t="shared" ca="1" si="24"/>
        <v>0</v>
      </c>
      <c r="AM30" s="113">
        <f t="shared" ca="1" si="25"/>
        <v>0.99930555555555556</v>
      </c>
      <c r="AN30" s="113">
        <f t="shared" ca="1" si="37"/>
        <v>0</v>
      </c>
      <c r="AO30" s="113">
        <f t="shared" ca="1" si="26"/>
        <v>0.99930555555555556</v>
      </c>
      <c r="AP30" s="115" t="b">
        <f t="shared" si="27"/>
        <v>1</v>
      </c>
      <c r="AQ30" s="115" t="b">
        <f t="shared" ca="1" si="28"/>
        <v>0</v>
      </c>
      <c r="AR30" s="115" t="b">
        <f t="shared" si="29"/>
        <v>1</v>
      </c>
      <c r="AS30" s="115" t="b">
        <f t="shared" ca="1" si="30"/>
        <v>0</v>
      </c>
      <c r="AT30" s="140">
        <f t="shared" si="31"/>
        <v>0</v>
      </c>
      <c r="AU30" s="342"/>
      <c r="AV30" s="342"/>
      <c r="AW30" s="342"/>
      <c r="AX30" s="342"/>
      <c r="AY30" s="342"/>
      <c r="AZ30" s="342"/>
      <c r="BA30" s="343"/>
      <c r="BB30" s="343"/>
      <c r="BC30" s="343"/>
    </row>
    <row r="31" spans="1:55" s="346" customFormat="1" ht="28.5" customHeight="1" x14ac:dyDescent="0.35">
      <c r="A31" s="397">
        <f t="shared" ca="1" si="0"/>
        <v>46380</v>
      </c>
      <c r="B31" s="77" t="str">
        <f t="shared" ca="1" si="1"/>
        <v>Do</v>
      </c>
      <c r="C31" s="76" t="str">
        <f t="shared" ca="1" si="2"/>
        <v xml:space="preserve"> Hl. Abend</v>
      </c>
      <c r="D31" s="171"/>
      <c r="E31" s="126" t="str">
        <f t="shared" ca="1" si="32"/>
        <v>08:00-16:00</v>
      </c>
      <c r="F31" s="386">
        <f t="shared" ca="1" si="3"/>
        <v>0.33333333333333331</v>
      </c>
      <c r="G31" s="125">
        <f t="shared" ca="1" si="33"/>
        <v>0</v>
      </c>
      <c r="H31" s="127"/>
      <c r="I31" s="59"/>
      <c r="J31" s="141" t="str">
        <f t="shared" ca="1" si="4"/>
        <v/>
      </c>
      <c r="K31" s="388">
        <f t="shared" ca="1" si="5"/>
        <v>0</v>
      </c>
      <c r="L31" s="542"/>
      <c r="M31" s="543"/>
      <c r="N31" s="543"/>
      <c r="O31" s="543"/>
      <c r="P31" s="544"/>
      <c r="Q31" s="108">
        <f t="shared" ca="1" si="34"/>
        <v>46380</v>
      </c>
      <c r="R31" s="115" t="b">
        <f t="shared" ca="1" si="6"/>
        <v>1</v>
      </c>
      <c r="S31" s="109" t="str">
        <f t="shared" si="7"/>
        <v/>
      </c>
      <c r="T31" s="61" t="str">
        <f t="shared" ca="1" si="8"/>
        <v>A</v>
      </c>
      <c r="U31" s="61" t="str">
        <f t="shared" ca="1" si="9"/>
        <v>A</v>
      </c>
      <c r="V31" s="96">
        <f t="shared" si="35"/>
        <v>0</v>
      </c>
      <c r="W31" s="57">
        <f t="shared" ca="1" si="36"/>
        <v>-0.33333333333333298</v>
      </c>
      <c r="X31" s="164">
        <f t="shared" ca="1" si="10"/>
        <v>0</v>
      </c>
      <c r="Y31" s="115" t="b">
        <f t="shared" ca="1" si="11"/>
        <v>0</v>
      </c>
      <c r="Z31" s="115" t="b">
        <f t="shared" ca="1" si="12"/>
        <v>0</v>
      </c>
      <c r="AA31" s="115" t="b">
        <f t="shared" ca="1" si="13"/>
        <v>1</v>
      </c>
      <c r="AB31" s="78">
        <f t="shared" ca="1" si="14"/>
        <v>0</v>
      </c>
      <c r="AC31" s="85">
        <f t="shared" ca="1" si="15"/>
        <v>0.33333333333333331</v>
      </c>
      <c r="AD31" s="88">
        <f t="shared" ca="1" si="16"/>
        <v>0</v>
      </c>
      <c r="AE31" s="85">
        <f t="shared" ca="1" si="17"/>
        <v>0.66666666666666663</v>
      </c>
      <c r="AF31" s="82">
        <f t="shared" ca="1" si="18"/>
        <v>0.99930555555555556</v>
      </c>
      <c r="AG31" s="115" t="b">
        <f t="shared" si="19"/>
        <v>0</v>
      </c>
      <c r="AH31" s="115" t="b">
        <f t="shared" ca="1" si="20"/>
        <v>1</v>
      </c>
      <c r="AI31" s="115" t="b">
        <f t="shared" ca="1" si="21"/>
        <v>0</v>
      </c>
      <c r="AJ31" s="115" t="b">
        <f t="shared" ca="1" si="22"/>
        <v>1</v>
      </c>
      <c r="AK31" s="115" t="b">
        <f t="shared" si="23"/>
        <v>0</v>
      </c>
      <c r="AL31" s="113">
        <f t="shared" ca="1" si="24"/>
        <v>0</v>
      </c>
      <c r="AM31" s="113">
        <f t="shared" ca="1" si="25"/>
        <v>0.99930555555555556</v>
      </c>
      <c r="AN31" s="113">
        <f t="shared" ca="1" si="37"/>
        <v>0</v>
      </c>
      <c r="AO31" s="113">
        <f t="shared" ca="1" si="26"/>
        <v>0.99930555555555556</v>
      </c>
      <c r="AP31" s="115" t="b">
        <f t="shared" si="27"/>
        <v>1</v>
      </c>
      <c r="AQ31" s="115" t="b">
        <f t="shared" ca="1" si="28"/>
        <v>0</v>
      </c>
      <c r="AR31" s="115" t="b">
        <f t="shared" si="29"/>
        <v>1</v>
      </c>
      <c r="AS31" s="115" t="b">
        <f t="shared" ca="1" si="30"/>
        <v>0</v>
      </c>
      <c r="AT31" s="140">
        <f t="shared" si="31"/>
        <v>0</v>
      </c>
      <c r="AU31" s="342"/>
      <c r="AV31" s="342"/>
      <c r="AW31" s="342"/>
      <c r="AX31" s="342"/>
      <c r="AY31" s="342"/>
      <c r="AZ31" s="342"/>
      <c r="BA31" s="343"/>
      <c r="BB31" s="343"/>
      <c r="BC31" s="343"/>
    </row>
    <row r="32" spans="1:55" s="346" customFormat="1" ht="28.5" customHeight="1" x14ac:dyDescent="0.35">
      <c r="A32" s="397">
        <f t="shared" ca="1" si="0"/>
        <v>46381</v>
      </c>
      <c r="B32" s="77" t="str">
        <f t="shared" ca="1" si="1"/>
        <v>Fr</v>
      </c>
      <c r="C32" s="76" t="str">
        <f t="shared" ca="1" si="2"/>
        <v xml:space="preserve"> Christtag</v>
      </c>
      <c r="D32" s="613"/>
      <c r="E32" s="126" t="str">
        <f t="shared" ca="1" si="32"/>
        <v/>
      </c>
      <c r="F32" s="386">
        <f t="shared" ca="1" si="3"/>
        <v>0</v>
      </c>
      <c r="G32" s="125">
        <f t="shared" ca="1" si="33"/>
        <v>0</v>
      </c>
      <c r="H32" s="614"/>
      <c r="I32" s="615"/>
      <c r="J32" s="141" t="str">
        <f t="shared" ca="1" si="4"/>
        <v/>
      </c>
      <c r="K32" s="388">
        <f t="shared" ca="1" si="5"/>
        <v>0</v>
      </c>
      <c r="L32" s="542"/>
      <c r="M32" s="543"/>
      <c r="N32" s="543"/>
      <c r="O32" s="543"/>
      <c r="P32" s="544"/>
      <c r="Q32" s="108">
        <f t="shared" ca="1" si="34"/>
        <v>46381</v>
      </c>
      <c r="R32" s="115" t="b">
        <f t="shared" ca="1" si="6"/>
        <v>1</v>
      </c>
      <c r="S32" s="109" t="str">
        <f t="shared" si="7"/>
        <v/>
      </c>
      <c r="T32" s="61" t="str">
        <f t="shared" ca="1" si="8"/>
        <v>F</v>
      </c>
      <c r="U32" s="61" t="str">
        <f t="shared" ca="1" si="9"/>
        <v>F</v>
      </c>
      <c r="V32" s="96">
        <f t="shared" si="35"/>
        <v>0</v>
      </c>
      <c r="W32" s="57">
        <f t="shared" ca="1" si="36"/>
        <v>0</v>
      </c>
      <c r="X32" s="164">
        <f t="shared" ca="1" si="10"/>
        <v>0</v>
      </c>
      <c r="Y32" s="115" t="b">
        <f t="shared" ca="1" si="11"/>
        <v>1</v>
      </c>
      <c r="Z32" s="115" t="b">
        <f t="shared" ca="1" si="12"/>
        <v>0</v>
      </c>
      <c r="AA32" s="115" t="b">
        <f t="shared" ca="1" si="13"/>
        <v>0</v>
      </c>
      <c r="AB32" s="78" t="str">
        <f t="shared" ca="1" si="14"/>
        <v/>
      </c>
      <c r="AC32" s="85" t="str">
        <f t="shared" ca="1" si="15"/>
        <v/>
      </c>
      <c r="AD32" s="88">
        <f t="shared" ca="1" si="16"/>
        <v>0</v>
      </c>
      <c r="AE32" s="85" t="str">
        <f t="shared" ca="1" si="17"/>
        <v/>
      </c>
      <c r="AF32" s="82" t="str">
        <f t="shared" ca="1" si="18"/>
        <v/>
      </c>
      <c r="AG32" s="115" t="b">
        <f t="shared" si="19"/>
        <v>0</v>
      </c>
      <c r="AH32" s="115" t="b">
        <f t="shared" ca="1" si="20"/>
        <v>0</v>
      </c>
      <c r="AI32" s="115" t="b">
        <f t="shared" ca="1" si="21"/>
        <v>0</v>
      </c>
      <c r="AJ32" s="115" t="b">
        <f t="shared" ca="1" si="22"/>
        <v>0</v>
      </c>
      <c r="AK32" s="115" t="b">
        <f t="shared" si="23"/>
        <v>0</v>
      </c>
      <c r="AL32" s="113" t="str">
        <f t="shared" ca="1" si="24"/>
        <v/>
      </c>
      <c r="AM32" s="113" t="str">
        <f t="shared" ca="1" si="25"/>
        <v/>
      </c>
      <c r="AN32" s="113" t="str">
        <f t="shared" ca="1" si="37"/>
        <v/>
      </c>
      <c r="AO32" s="113" t="str">
        <f t="shared" ca="1" si="26"/>
        <v/>
      </c>
      <c r="AP32" s="115" t="b">
        <f t="shared" si="27"/>
        <v>1</v>
      </c>
      <c r="AQ32" s="115" t="b">
        <f t="shared" ca="1" si="28"/>
        <v>0</v>
      </c>
      <c r="AR32" s="115" t="b">
        <f t="shared" si="29"/>
        <v>1</v>
      </c>
      <c r="AS32" s="115" t="b">
        <f t="shared" ca="1" si="30"/>
        <v>0</v>
      </c>
      <c r="AT32" s="140">
        <f t="shared" si="31"/>
        <v>0</v>
      </c>
      <c r="AU32" s="342"/>
      <c r="AV32" s="342"/>
      <c r="AW32" s="342"/>
      <c r="AX32" s="342"/>
      <c r="AY32" s="342"/>
      <c r="AZ32" s="342"/>
      <c r="BA32" s="343"/>
      <c r="BB32" s="343"/>
      <c r="BC32" s="343"/>
    </row>
    <row r="33" spans="1:55" s="346" customFormat="1" ht="28.5" customHeight="1" x14ac:dyDescent="0.35">
      <c r="A33" s="397">
        <f t="shared" ca="1" si="0"/>
        <v>46382</v>
      </c>
      <c r="B33" s="77" t="str">
        <f t="shared" ca="1" si="1"/>
        <v>Sa</v>
      </c>
      <c r="C33" s="76" t="str">
        <f t="shared" ca="1" si="2"/>
        <v xml:space="preserve"> Stefanitag</v>
      </c>
      <c r="D33" s="613"/>
      <c r="E33" s="126" t="str">
        <f t="shared" ca="1" si="32"/>
        <v/>
      </c>
      <c r="F33" s="386">
        <f t="shared" ca="1" si="3"/>
        <v>0</v>
      </c>
      <c r="G33" s="125">
        <f t="shared" ca="1" si="33"/>
        <v>0</v>
      </c>
      <c r="H33" s="614"/>
      <c r="I33" s="615"/>
      <c r="J33" s="141" t="str">
        <f t="shared" ca="1" si="4"/>
        <v/>
      </c>
      <c r="K33" s="388">
        <f t="shared" ca="1" si="5"/>
        <v>0</v>
      </c>
      <c r="L33" s="542"/>
      <c r="M33" s="543"/>
      <c r="N33" s="543"/>
      <c r="O33" s="543"/>
      <c r="P33" s="544"/>
      <c r="Q33" s="108">
        <f t="shared" ca="1" si="34"/>
        <v>46382</v>
      </c>
      <c r="R33" s="115" t="b">
        <f t="shared" ca="1" si="6"/>
        <v>1</v>
      </c>
      <c r="S33" s="109" t="str">
        <f t="shared" si="7"/>
        <v/>
      </c>
      <c r="T33" s="61" t="str">
        <f t="shared" ca="1" si="8"/>
        <v>F</v>
      </c>
      <c r="U33" s="61" t="str">
        <f t="shared" ca="1" si="9"/>
        <v>F</v>
      </c>
      <c r="V33" s="96">
        <f t="shared" si="35"/>
        <v>0</v>
      </c>
      <c r="W33" s="57">
        <f t="shared" ca="1" si="36"/>
        <v>0</v>
      </c>
      <c r="X33" s="164">
        <f t="shared" ca="1" si="10"/>
        <v>0</v>
      </c>
      <c r="Y33" s="115" t="b">
        <f t="shared" ca="1" si="11"/>
        <v>1</v>
      </c>
      <c r="Z33" s="115" t="b">
        <f t="shared" ca="1" si="12"/>
        <v>0</v>
      </c>
      <c r="AA33" s="115" t="b">
        <f t="shared" ca="1" si="13"/>
        <v>0</v>
      </c>
      <c r="AB33" s="78" t="str">
        <f t="shared" ca="1" si="14"/>
        <v/>
      </c>
      <c r="AC33" s="85" t="str">
        <f t="shared" ca="1" si="15"/>
        <v/>
      </c>
      <c r="AD33" s="88">
        <f t="shared" ca="1" si="16"/>
        <v>0</v>
      </c>
      <c r="AE33" s="85" t="str">
        <f t="shared" ca="1" si="17"/>
        <v/>
      </c>
      <c r="AF33" s="82" t="str">
        <f t="shared" ca="1" si="18"/>
        <v/>
      </c>
      <c r="AG33" s="115" t="b">
        <f t="shared" si="19"/>
        <v>0</v>
      </c>
      <c r="AH33" s="115" t="b">
        <f t="shared" ca="1" si="20"/>
        <v>0</v>
      </c>
      <c r="AI33" s="115" t="b">
        <f t="shared" ca="1" si="21"/>
        <v>0</v>
      </c>
      <c r="AJ33" s="115" t="b">
        <f t="shared" ca="1" si="22"/>
        <v>0</v>
      </c>
      <c r="AK33" s="115" t="b">
        <f t="shared" si="23"/>
        <v>0</v>
      </c>
      <c r="AL33" s="113" t="str">
        <f t="shared" ca="1" si="24"/>
        <v/>
      </c>
      <c r="AM33" s="113" t="str">
        <f t="shared" ca="1" si="25"/>
        <v/>
      </c>
      <c r="AN33" s="113" t="str">
        <f t="shared" ca="1" si="37"/>
        <v/>
      </c>
      <c r="AO33" s="113" t="str">
        <f t="shared" ca="1" si="26"/>
        <v/>
      </c>
      <c r="AP33" s="115" t="b">
        <f t="shared" si="27"/>
        <v>1</v>
      </c>
      <c r="AQ33" s="115" t="b">
        <f t="shared" ca="1" si="28"/>
        <v>0</v>
      </c>
      <c r="AR33" s="115" t="b">
        <f t="shared" si="29"/>
        <v>1</v>
      </c>
      <c r="AS33" s="115" t="b">
        <f t="shared" ca="1" si="30"/>
        <v>0</v>
      </c>
      <c r="AT33" s="140">
        <f t="shared" si="31"/>
        <v>0</v>
      </c>
      <c r="AU33" s="342"/>
      <c r="AV33" s="342"/>
      <c r="AW33" s="342"/>
      <c r="AX33" s="342"/>
      <c r="AY33" s="342"/>
      <c r="AZ33" s="342"/>
      <c r="BA33" s="343"/>
      <c r="BB33" s="343"/>
      <c r="BC33" s="343"/>
    </row>
    <row r="34" spans="1:55" s="346" customFormat="1" ht="28.5" customHeight="1" x14ac:dyDescent="0.35">
      <c r="A34" s="397">
        <f t="shared" ca="1" si="0"/>
        <v>46383</v>
      </c>
      <c r="B34" s="77" t="str">
        <f t="shared" ca="1" si="1"/>
        <v>So</v>
      </c>
      <c r="C34" s="76" t="str">
        <f t="shared" ca="1" si="2"/>
        <v xml:space="preserve"> Wochenende</v>
      </c>
      <c r="D34" s="613"/>
      <c r="E34" s="126" t="str">
        <f t="shared" ca="1" si="32"/>
        <v/>
      </c>
      <c r="F34" s="386">
        <f t="shared" ca="1" si="3"/>
        <v>0</v>
      </c>
      <c r="G34" s="125">
        <f t="shared" ca="1" si="33"/>
        <v>0</v>
      </c>
      <c r="H34" s="614"/>
      <c r="I34" s="615"/>
      <c r="J34" s="141" t="str">
        <f t="shared" ca="1" si="4"/>
        <v/>
      </c>
      <c r="K34" s="388">
        <f t="shared" ca="1" si="5"/>
        <v>0</v>
      </c>
      <c r="L34" s="542"/>
      <c r="M34" s="543"/>
      <c r="N34" s="543"/>
      <c r="O34" s="543"/>
      <c r="P34" s="544"/>
      <c r="Q34" s="108">
        <f t="shared" ca="1" si="34"/>
        <v>46383</v>
      </c>
      <c r="R34" s="115" t="b">
        <f t="shared" ca="1" si="6"/>
        <v>1</v>
      </c>
      <c r="S34" s="109" t="str">
        <f t="shared" si="7"/>
        <v/>
      </c>
      <c r="T34" s="61" t="str">
        <f t="shared" ca="1" si="8"/>
        <v>F</v>
      </c>
      <c r="U34" s="61" t="str">
        <f t="shared" ca="1" si="9"/>
        <v>F</v>
      </c>
      <c r="V34" s="96">
        <f t="shared" si="35"/>
        <v>0</v>
      </c>
      <c r="W34" s="57">
        <f t="shared" ca="1" si="36"/>
        <v>0</v>
      </c>
      <c r="X34" s="164">
        <f t="shared" ca="1" si="10"/>
        <v>0</v>
      </c>
      <c r="Y34" s="115" t="b">
        <f t="shared" ca="1" si="11"/>
        <v>1</v>
      </c>
      <c r="Z34" s="115" t="b">
        <f t="shared" ca="1" si="12"/>
        <v>0</v>
      </c>
      <c r="AA34" s="115" t="b">
        <f t="shared" ca="1" si="13"/>
        <v>0</v>
      </c>
      <c r="AB34" s="78" t="str">
        <f t="shared" ca="1" si="14"/>
        <v/>
      </c>
      <c r="AC34" s="85" t="str">
        <f t="shared" ca="1" si="15"/>
        <v/>
      </c>
      <c r="AD34" s="88">
        <f t="shared" ca="1" si="16"/>
        <v>0</v>
      </c>
      <c r="AE34" s="85" t="str">
        <f t="shared" ca="1" si="17"/>
        <v/>
      </c>
      <c r="AF34" s="82" t="str">
        <f t="shared" ca="1" si="18"/>
        <v/>
      </c>
      <c r="AG34" s="115" t="b">
        <f t="shared" si="19"/>
        <v>0</v>
      </c>
      <c r="AH34" s="115" t="b">
        <f t="shared" ca="1" si="20"/>
        <v>0</v>
      </c>
      <c r="AI34" s="115" t="b">
        <f t="shared" ca="1" si="21"/>
        <v>0</v>
      </c>
      <c r="AJ34" s="115" t="b">
        <f t="shared" ca="1" si="22"/>
        <v>0</v>
      </c>
      <c r="AK34" s="115" t="b">
        <f t="shared" si="23"/>
        <v>0</v>
      </c>
      <c r="AL34" s="113" t="str">
        <f t="shared" ca="1" si="24"/>
        <v/>
      </c>
      <c r="AM34" s="113" t="str">
        <f t="shared" ca="1" si="25"/>
        <v/>
      </c>
      <c r="AN34" s="113" t="str">
        <f t="shared" ca="1" si="37"/>
        <v/>
      </c>
      <c r="AO34" s="113" t="str">
        <f t="shared" ca="1" si="26"/>
        <v/>
      </c>
      <c r="AP34" s="115" t="b">
        <f t="shared" si="27"/>
        <v>1</v>
      </c>
      <c r="AQ34" s="115" t="b">
        <f t="shared" ca="1" si="28"/>
        <v>0</v>
      </c>
      <c r="AR34" s="115" t="b">
        <f t="shared" si="29"/>
        <v>1</v>
      </c>
      <c r="AS34" s="115" t="b">
        <f t="shared" ca="1" si="30"/>
        <v>0</v>
      </c>
      <c r="AT34" s="140">
        <f t="shared" si="31"/>
        <v>0</v>
      </c>
      <c r="AU34" s="342"/>
      <c r="AV34" s="342"/>
      <c r="AW34" s="342"/>
      <c r="AX34" s="342"/>
      <c r="AY34" s="342"/>
      <c r="AZ34" s="342"/>
      <c r="BA34" s="343"/>
      <c r="BB34" s="343"/>
      <c r="BC34" s="343"/>
    </row>
    <row r="35" spans="1:55" s="346" customFormat="1" ht="28.5" customHeight="1" x14ac:dyDescent="0.35">
      <c r="A35" s="397">
        <f t="shared" ca="1" si="0"/>
        <v>46384</v>
      </c>
      <c r="B35" s="77" t="str">
        <f t="shared" ca="1" si="1"/>
        <v>Mo</v>
      </c>
      <c r="C35" s="76" t="str">
        <f t="shared" ca="1" si="2"/>
        <v xml:space="preserve"> </v>
      </c>
      <c r="D35" s="171"/>
      <c r="E35" s="126" t="str">
        <f t="shared" ca="1" si="32"/>
        <v>08:00-16:00</v>
      </c>
      <c r="F35" s="386">
        <f t="shared" ca="1" si="3"/>
        <v>0.33333333333333331</v>
      </c>
      <c r="G35" s="125">
        <f t="shared" ca="1" si="33"/>
        <v>0</v>
      </c>
      <c r="H35" s="127"/>
      <c r="I35" s="59"/>
      <c r="J35" s="141" t="str">
        <f t="shared" ca="1" si="4"/>
        <v/>
      </c>
      <c r="K35" s="388">
        <f t="shared" ca="1" si="5"/>
        <v>0</v>
      </c>
      <c r="L35" s="542"/>
      <c r="M35" s="543"/>
      <c r="N35" s="543"/>
      <c r="O35" s="543"/>
      <c r="P35" s="544"/>
      <c r="Q35" s="108">
        <f t="shared" ca="1" si="34"/>
        <v>46384</v>
      </c>
      <c r="R35" s="115" t="b">
        <f t="shared" ca="1" si="6"/>
        <v>1</v>
      </c>
      <c r="S35" s="109" t="str">
        <f t="shared" si="7"/>
        <v/>
      </c>
      <c r="T35" s="61" t="str">
        <f t="shared" ca="1" si="8"/>
        <v>A</v>
      </c>
      <c r="U35" s="61" t="str">
        <f t="shared" ca="1" si="9"/>
        <v>A</v>
      </c>
      <c r="V35" s="96">
        <f t="shared" si="35"/>
        <v>0</v>
      </c>
      <c r="W35" s="57">
        <f t="shared" ca="1" si="36"/>
        <v>-0.33333333333333298</v>
      </c>
      <c r="X35" s="164">
        <f t="shared" ca="1" si="10"/>
        <v>0</v>
      </c>
      <c r="Y35" s="115" t="b">
        <f t="shared" ca="1" si="11"/>
        <v>0</v>
      </c>
      <c r="Z35" s="115" t="b">
        <f t="shared" ca="1" si="12"/>
        <v>0</v>
      </c>
      <c r="AA35" s="115" t="b">
        <f t="shared" ca="1" si="13"/>
        <v>1</v>
      </c>
      <c r="AB35" s="78">
        <f t="shared" ca="1" si="14"/>
        <v>0</v>
      </c>
      <c r="AC35" s="85">
        <f t="shared" ca="1" si="15"/>
        <v>0.33333333333333331</v>
      </c>
      <c r="AD35" s="88">
        <f t="shared" ca="1" si="16"/>
        <v>0</v>
      </c>
      <c r="AE35" s="85">
        <f t="shared" ca="1" si="17"/>
        <v>0.66666666666666663</v>
      </c>
      <c r="AF35" s="82">
        <f t="shared" ca="1" si="18"/>
        <v>0.99930555555555556</v>
      </c>
      <c r="AG35" s="115" t="b">
        <f t="shared" si="19"/>
        <v>0</v>
      </c>
      <c r="AH35" s="115" t="b">
        <f t="shared" ca="1" si="20"/>
        <v>1</v>
      </c>
      <c r="AI35" s="115" t="b">
        <f t="shared" ca="1" si="21"/>
        <v>0</v>
      </c>
      <c r="AJ35" s="115" t="b">
        <f t="shared" ca="1" si="22"/>
        <v>1</v>
      </c>
      <c r="AK35" s="115" t="b">
        <f t="shared" si="23"/>
        <v>0</v>
      </c>
      <c r="AL35" s="113">
        <f t="shared" ca="1" si="24"/>
        <v>0</v>
      </c>
      <c r="AM35" s="113">
        <f t="shared" ca="1" si="25"/>
        <v>0.99930555555555556</v>
      </c>
      <c r="AN35" s="113">
        <f t="shared" ca="1" si="37"/>
        <v>0</v>
      </c>
      <c r="AO35" s="113">
        <f t="shared" ca="1" si="26"/>
        <v>0.99930555555555556</v>
      </c>
      <c r="AP35" s="115" t="b">
        <f t="shared" si="27"/>
        <v>1</v>
      </c>
      <c r="AQ35" s="115" t="b">
        <f t="shared" ca="1" si="28"/>
        <v>0</v>
      </c>
      <c r="AR35" s="115" t="b">
        <f t="shared" si="29"/>
        <v>1</v>
      </c>
      <c r="AS35" s="115" t="b">
        <f t="shared" ca="1" si="30"/>
        <v>0</v>
      </c>
      <c r="AT35" s="140">
        <f t="shared" si="31"/>
        <v>0</v>
      </c>
      <c r="AU35" s="342"/>
      <c r="AV35" s="342"/>
      <c r="AW35" s="342"/>
      <c r="AX35" s="342"/>
      <c r="AY35" s="342"/>
      <c r="AZ35" s="342"/>
      <c r="BA35" s="343"/>
      <c r="BB35" s="343"/>
      <c r="BC35" s="343"/>
    </row>
    <row r="36" spans="1:55" s="346" customFormat="1" ht="28.5" customHeight="1" x14ac:dyDescent="0.35">
      <c r="A36" s="397">
        <f t="shared" ca="1" si="0"/>
        <v>46385</v>
      </c>
      <c r="B36" s="77" t="str">
        <f t="shared" ca="1" si="1"/>
        <v>Di</v>
      </c>
      <c r="C36" s="76" t="str">
        <f t="shared" ca="1" si="2"/>
        <v xml:space="preserve"> </v>
      </c>
      <c r="D36" s="171"/>
      <c r="E36" s="126" t="str">
        <f t="shared" ca="1" si="32"/>
        <v>08:00-16:00</v>
      </c>
      <c r="F36" s="386">
        <f t="shared" ca="1" si="3"/>
        <v>0.33333333333333331</v>
      </c>
      <c r="G36" s="125">
        <f t="shared" ca="1" si="33"/>
        <v>0</v>
      </c>
      <c r="H36" s="127"/>
      <c r="I36" s="59"/>
      <c r="J36" s="141" t="str">
        <f t="shared" ca="1" si="4"/>
        <v/>
      </c>
      <c r="K36" s="388">
        <f t="shared" ca="1" si="5"/>
        <v>0</v>
      </c>
      <c r="L36" s="542"/>
      <c r="M36" s="543"/>
      <c r="N36" s="543"/>
      <c r="O36" s="543"/>
      <c r="P36" s="544"/>
      <c r="Q36" s="108">
        <f t="shared" ca="1" si="34"/>
        <v>46385</v>
      </c>
      <c r="R36" s="115" t="b">
        <f t="shared" ca="1" si="6"/>
        <v>1</v>
      </c>
      <c r="S36" s="109" t="str">
        <f t="shared" si="7"/>
        <v/>
      </c>
      <c r="T36" s="61" t="str">
        <f t="shared" ca="1" si="8"/>
        <v>A</v>
      </c>
      <c r="U36" s="61" t="str">
        <f t="shared" ca="1" si="9"/>
        <v>A</v>
      </c>
      <c r="V36" s="96">
        <f t="shared" si="35"/>
        <v>0</v>
      </c>
      <c r="W36" s="57">
        <f t="shared" ca="1" si="36"/>
        <v>-0.33333333333333298</v>
      </c>
      <c r="X36" s="164">
        <f t="shared" ca="1" si="10"/>
        <v>0</v>
      </c>
      <c r="Y36" s="115" t="b">
        <f t="shared" ca="1" si="11"/>
        <v>0</v>
      </c>
      <c r="Z36" s="115" t="b">
        <f t="shared" ca="1" si="12"/>
        <v>0</v>
      </c>
      <c r="AA36" s="115" t="b">
        <f t="shared" ca="1" si="13"/>
        <v>1</v>
      </c>
      <c r="AB36" s="78">
        <f t="shared" ca="1" si="14"/>
        <v>0</v>
      </c>
      <c r="AC36" s="85">
        <f t="shared" ca="1" si="15"/>
        <v>0.33333333333333331</v>
      </c>
      <c r="AD36" s="88">
        <f t="shared" ca="1" si="16"/>
        <v>0</v>
      </c>
      <c r="AE36" s="85">
        <f t="shared" ca="1" si="17"/>
        <v>0.66666666666666663</v>
      </c>
      <c r="AF36" s="82">
        <f t="shared" ca="1" si="18"/>
        <v>0.99930555555555556</v>
      </c>
      <c r="AG36" s="115" t="b">
        <f t="shared" si="19"/>
        <v>0</v>
      </c>
      <c r="AH36" s="115" t="b">
        <f t="shared" ca="1" si="20"/>
        <v>1</v>
      </c>
      <c r="AI36" s="115" t="b">
        <f t="shared" ca="1" si="21"/>
        <v>0</v>
      </c>
      <c r="AJ36" s="115" t="b">
        <f t="shared" ca="1" si="22"/>
        <v>1</v>
      </c>
      <c r="AK36" s="115" t="b">
        <f t="shared" si="23"/>
        <v>0</v>
      </c>
      <c r="AL36" s="113">
        <f t="shared" ca="1" si="24"/>
        <v>0</v>
      </c>
      <c r="AM36" s="113">
        <f t="shared" ca="1" si="25"/>
        <v>0.99930555555555556</v>
      </c>
      <c r="AN36" s="113">
        <f t="shared" ca="1" si="37"/>
        <v>0</v>
      </c>
      <c r="AO36" s="113">
        <f t="shared" ca="1" si="26"/>
        <v>0.99930555555555556</v>
      </c>
      <c r="AP36" s="115" t="b">
        <f t="shared" si="27"/>
        <v>1</v>
      </c>
      <c r="AQ36" s="115" t="b">
        <f t="shared" ca="1" si="28"/>
        <v>0</v>
      </c>
      <c r="AR36" s="115" t="b">
        <f t="shared" si="29"/>
        <v>1</v>
      </c>
      <c r="AS36" s="115" t="b">
        <f t="shared" ca="1" si="30"/>
        <v>0</v>
      </c>
      <c r="AT36" s="140">
        <f t="shared" si="31"/>
        <v>0</v>
      </c>
      <c r="AU36" s="342"/>
      <c r="AV36" s="342"/>
      <c r="AW36" s="342"/>
      <c r="AX36" s="342"/>
      <c r="AY36" s="342"/>
      <c r="AZ36" s="342"/>
      <c r="BA36" s="343"/>
      <c r="BB36" s="343"/>
      <c r="BC36" s="343"/>
    </row>
    <row r="37" spans="1:55" s="346" customFormat="1" ht="28.5" customHeight="1" x14ac:dyDescent="0.35">
      <c r="A37" s="397">
        <f t="shared" ca="1" si="0"/>
        <v>46386</v>
      </c>
      <c r="B37" s="77" t="str">
        <f t="shared" ca="1" si="1"/>
        <v>Mi</v>
      </c>
      <c r="C37" s="76" t="str">
        <f t="shared" ca="1" si="2"/>
        <v xml:space="preserve"> </v>
      </c>
      <c r="D37" s="171"/>
      <c r="E37" s="126" t="str">
        <f t="shared" ca="1" si="32"/>
        <v>08:00-16:00</v>
      </c>
      <c r="F37" s="386">
        <f t="shared" ca="1" si="3"/>
        <v>0.33333333333333331</v>
      </c>
      <c r="G37" s="125">
        <f t="shared" ca="1" si="33"/>
        <v>0</v>
      </c>
      <c r="H37" s="127"/>
      <c r="I37" s="59"/>
      <c r="J37" s="141" t="str">
        <f t="shared" ca="1" si="4"/>
        <v/>
      </c>
      <c r="K37" s="388">
        <f t="shared" ca="1" si="5"/>
        <v>0</v>
      </c>
      <c r="L37" s="542"/>
      <c r="M37" s="543"/>
      <c r="N37" s="543"/>
      <c r="O37" s="543"/>
      <c r="P37" s="544"/>
      <c r="Q37" s="108">
        <f t="shared" ca="1" si="34"/>
        <v>46386</v>
      </c>
      <c r="R37" s="115" t="b">
        <f t="shared" ca="1" si="6"/>
        <v>1</v>
      </c>
      <c r="S37" s="109" t="str">
        <f t="shared" si="7"/>
        <v/>
      </c>
      <c r="T37" s="61" t="str">
        <f t="shared" ca="1" si="8"/>
        <v>A</v>
      </c>
      <c r="U37" s="61" t="str">
        <f t="shared" ca="1" si="9"/>
        <v>A</v>
      </c>
      <c r="V37" s="96">
        <f t="shared" si="35"/>
        <v>0</v>
      </c>
      <c r="W37" s="57">
        <f t="shared" ca="1" si="36"/>
        <v>-0.33333333333333298</v>
      </c>
      <c r="X37" s="164">
        <f t="shared" ca="1" si="10"/>
        <v>0</v>
      </c>
      <c r="Y37" s="115" t="b">
        <f t="shared" ca="1" si="11"/>
        <v>0</v>
      </c>
      <c r="Z37" s="115" t="b">
        <f t="shared" ca="1" si="12"/>
        <v>0</v>
      </c>
      <c r="AA37" s="115" t="b">
        <f t="shared" ca="1" si="13"/>
        <v>1</v>
      </c>
      <c r="AB37" s="78">
        <f t="shared" ca="1" si="14"/>
        <v>0</v>
      </c>
      <c r="AC37" s="85">
        <f t="shared" ca="1" si="15"/>
        <v>0.33333333333333331</v>
      </c>
      <c r="AD37" s="88">
        <f t="shared" ca="1" si="16"/>
        <v>0</v>
      </c>
      <c r="AE37" s="85">
        <f t="shared" ca="1" si="17"/>
        <v>0.66666666666666663</v>
      </c>
      <c r="AF37" s="82">
        <f t="shared" ca="1" si="18"/>
        <v>0.99930555555555556</v>
      </c>
      <c r="AG37" s="115" t="b">
        <f t="shared" si="19"/>
        <v>0</v>
      </c>
      <c r="AH37" s="115" t="b">
        <f t="shared" ca="1" si="20"/>
        <v>1</v>
      </c>
      <c r="AI37" s="115" t="b">
        <f t="shared" ca="1" si="21"/>
        <v>0</v>
      </c>
      <c r="AJ37" s="115" t="b">
        <f t="shared" ca="1" si="22"/>
        <v>1</v>
      </c>
      <c r="AK37" s="115" t="b">
        <f t="shared" si="23"/>
        <v>0</v>
      </c>
      <c r="AL37" s="113">
        <f t="shared" ca="1" si="24"/>
        <v>0</v>
      </c>
      <c r="AM37" s="113">
        <f t="shared" ca="1" si="25"/>
        <v>0.99930555555555556</v>
      </c>
      <c r="AN37" s="113">
        <f t="shared" ca="1" si="37"/>
        <v>0</v>
      </c>
      <c r="AO37" s="113">
        <f t="shared" ca="1" si="26"/>
        <v>0.99930555555555556</v>
      </c>
      <c r="AP37" s="115" t="b">
        <f t="shared" si="27"/>
        <v>1</v>
      </c>
      <c r="AQ37" s="115" t="b">
        <f t="shared" ca="1" si="28"/>
        <v>0</v>
      </c>
      <c r="AR37" s="115" t="b">
        <f t="shared" si="29"/>
        <v>1</v>
      </c>
      <c r="AS37" s="115" t="b">
        <f t="shared" ca="1" si="30"/>
        <v>0</v>
      </c>
      <c r="AT37" s="140">
        <f t="shared" si="31"/>
        <v>0</v>
      </c>
      <c r="AU37" s="342"/>
      <c r="AV37" s="342"/>
      <c r="AW37" s="342"/>
      <c r="AX37" s="342"/>
      <c r="AY37" s="342"/>
      <c r="AZ37" s="342"/>
      <c r="BA37" s="343"/>
      <c r="BB37" s="343"/>
      <c r="BC37" s="343"/>
    </row>
    <row r="38" spans="1:55" s="346" customFormat="1" ht="28.5" customHeight="1" thickBot="1" x14ac:dyDescent="0.4">
      <c r="A38" s="397">
        <f t="shared" ca="1" si="0"/>
        <v>46387</v>
      </c>
      <c r="B38" s="77" t="str">
        <f t="shared" ca="1" si="1"/>
        <v>Do</v>
      </c>
      <c r="C38" s="76" t="str">
        <f t="shared" ca="1" si="2"/>
        <v xml:space="preserve"> Silvester</v>
      </c>
      <c r="D38" s="171"/>
      <c r="E38" s="126" t="str">
        <f t="shared" ca="1" si="32"/>
        <v>08:00-16:00</v>
      </c>
      <c r="F38" s="387">
        <f t="shared" ca="1" si="3"/>
        <v>0.33333333333333331</v>
      </c>
      <c r="G38" s="125">
        <f t="shared" ca="1" si="33"/>
        <v>0</v>
      </c>
      <c r="H38" s="392"/>
      <c r="I38" s="393"/>
      <c r="J38" s="142" t="str">
        <f t="shared" ca="1" si="4"/>
        <v/>
      </c>
      <c r="K38" s="388">
        <f t="shared" ca="1" si="5"/>
        <v>0</v>
      </c>
      <c r="L38" s="542"/>
      <c r="M38" s="543"/>
      <c r="N38" s="543"/>
      <c r="O38" s="543"/>
      <c r="P38" s="544"/>
      <c r="Q38" s="110">
        <f t="shared" ca="1" si="34"/>
        <v>46387</v>
      </c>
      <c r="R38" s="115" t="b">
        <f t="shared" ca="1" si="6"/>
        <v>1</v>
      </c>
      <c r="S38" s="111" t="str">
        <f t="shared" si="7"/>
        <v/>
      </c>
      <c r="T38" s="62" t="str">
        <f t="shared" ca="1" si="8"/>
        <v>A</v>
      </c>
      <c r="U38" s="62" t="str">
        <f t="shared" ca="1" si="9"/>
        <v>A</v>
      </c>
      <c r="V38" s="97">
        <f t="shared" si="35"/>
        <v>0</v>
      </c>
      <c r="W38" s="58">
        <f t="shared" ca="1" si="36"/>
        <v>-0.33333333333333298</v>
      </c>
      <c r="X38" s="165">
        <f t="shared" ca="1" si="10"/>
        <v>0</v>
      </c>
      <c r="Y38" s="116" t="b">
        <f t="shared" ca="1" si="11"/>
        <v>0</v>
      </c>
      <c r="Z38" s="116" t="b">
        <f t="shared" ca="1" si="12"/>
        <v>0</v>
      </c>
      <c r="AA38" s="116" t="b">
        <f t="shared" ca="1" si="13"/>
        <v>1</v>
      </c>
      <c r="AB38" s="79">
        <f t="shared" ca="1" si="14"/>
        <v>0</v>
      </c>
      <c r="AC38" s="86">
        <f t="shared" ca="1" si="15"/>
        <v>0.33333333333333331</v>
      </c>
      <c r="AD38" s="89">
        <f t="shared" ca="1" si="16"/>
        <v>0</v>
      </c>
      <c r="AE38" s="86">
        <f t="shared" ca="1" si="17"/>
        <v>0.66666666666666663</v>
      </c>
      <c r="AF38" s="83">
        <f t="shared" ca="1" si="18"/>
        <v>0.99930555555555556</v>
      </c>
      <c r="AG38" s="116" t="b">
        <f t="shared" si="19"/>
        <v>0</v>
      </c>
      <c r="AH38" s="116" t="b">
        <f t="shared" ca="1" si="20"/>
        <v>1</v>
      </c>
      <c r="AI38" s="116" t="b">
        <f t="shared" ca="1" si="21"/>
        <v>0</v>
      </c>
      <c r="AJ38" s="116" t="b">
        <f t="shared" ca="1" si="22"/>
        <v>1</v>
      </c>
      <c r="AK38" s="116" t="b">
        <f t="shared" si="23"/>
        <v>0</v>
      </c>
      <c r="AL38" s="114">
        <f t="shared" ca="1" si="24"/>
        <v>0</v>
      </c>
      <c r="AM38" s="114">
        <f t="shared" ca="1" si="25"/>
        <v>0.99930555555555556</v>
      </c>
      <c r="AN38" s="114">
        <f t="shared" ca="1" si="37"/>
        <v>0</v>
      </c>
      <c r="AO38" s="114">
        <f t="shared" ca="1" si="26"/>
        <v>0.99930555555555556</v>
      </c>
      <c r="AP38" s="116" t="b">
        <f t="shared" si="27"/>
        <v>1</v>
      </c>
      <c r="AQ38" s="116" t="b">
        <f t="shared" ca="1" si="28"/>
        <v>0</v>
      </c>
      <c r="AR38" s="116" t="b">
        <f t="shared" si="29"/>
        <v>1</v>
      </c>
      <c r="AS38" s="116" t="b">
        <f t="shared" ca="1" si="30"/>
        <v>0</v>
      </c>
      <c r="AT38" s="208">
        <f t="shared" si="31"/>
        <v>0</v>
      </c>
      <c r="AU38" s="342"/>
      <c r="AV38" s="342"/>
      <c r="AW38" s="342"/>
      <c r="AX38" s="342"/>
      <c r="AY38" s="342"/>
      <c r="AZ38" s="342"/>
      <c r="BA38" s="343"/>
      <c r="BB38" s="343"/>
      <c r="BC38" s="343"/>
    </row>
    <row r="39" spans="1:55" s="346" customFormat="1" ht="29.25" customHeight="1" thickTop="1" thickBot="1" x14ac:dyDescent="0.4">
      <c r="A39" s="310" t="s">
        <v>62</v>
      </c>
      <c r="B39" s="56">
        <f ca="1">COUNTIF(T$8:T$38,"A")</f>
        <v>21</v>
      </c>
      <c r="C39" s="569"/>
      <c r="D39" s="570"/>
      <c r="E39" s="575" t="str">
        <f>"Monat Std.-Saldo (~15min) &gt; "</f>
        <v xml:space="preserve">Monat Std.-Saldo (~15min) &gt; </v>
      </c>
      <c r="F39" s="576"/>
      <c r="G39" s="576"/>
      <c r="H39" s="576"/>
      <c r="I39" s="577"/>
      <c r="J39" s="144">
        <f ca="1">ROUND(SUM(J8:J38)*4,0)/4</f>
        <v>0</v>
      </c>
      <c r="K39" s="578"/>
      <c r="L39" s="579"/>
      <c r="M39" s="579"/>
      <c r="N39" s="579"/>
      <c r="O39" s="579"/>
      <c r="P39" s="580"/>
      <c r="Q39" s="389"/>
      <c r="R39" s="352"/>
      <c r="S39" s="352"/>
      <c r="T39" s="353"/>
      <c r="U39" s="354"/>
      <c r="V39" s="372"/>
      <c r="W39" s="355"/>
      <c r="X39" s="355"/>
      <c r="Y39" s="356"/>
      <c r="Z39" s="10"/>
      <c r="AA39" s="10"/>
      <c r="AB39" s="357"/>
      <c r="AC39" s="357"/>
      <c r="AD39" s="357"/>
      <c r="AE39" s="357"/>
      <c r="AF39" s="357"/>
      <c r="AG39" s="356"/>
      <c r="AH39" s="358"/>
      <c r="AI39" s="358"/>
      <c r="AJ39" s="359"/>
      <c r="AK39" s="356"/>
      <c r="AL39" s="359"/>
      <c r="AM39" s="359"/>
      <c r="AN39" s="359"/>
      <c r="AO39" s="359"/>
      <c r="AP39" s="359"/>
      <c r="AQ39" s="359"/>
      <c r="AR39" s="359"/>
      <c r="AS39" s="359"/>
      <c r="AT39" s="359"/>
      <c r="AU39" s="342"/>
      <c r="AV39" s="342"/>
      <c r="AW39" s="342"/>
      <c r="AX39" s="342"/>
      <c r="AY39" s="342"/>
      <c r="AZ39" s="342"/>
      <c r="BA39" s="343"/>
      <c r="BB39" s="343"/>
      <c r="BC39" s="343"/>
    </row>
    <row r="40" spans="1:55" s="346" customFormat="1" ht="29.25" customHeight="1" thickTop="1" thickBot="1" x14ac:dyDescent="0.4">
      <c r="A40" s="311" t="s">
        <v>59</v>
      </c>
      <c r="B40" s="124">
        <f>COUNTIF(D$8:D$38,"Z")</f>
        <v>0</v>
      </c>
      <c r="C40" s="571"/>
      <c r="D40" s="572"/>
      <c r="E40" s="587" t="s">
        <v>105</v>
      </c>
      <c r="F40" s="588"/>
      <c r="G40" s="588"/>
      <c r="H40" s="588"/>
      <c r="I40" s="589"/>
      <c r="J40" s="143">
        <f ca="1">$K5</f>
        <v>0</v>
      </c>
      <c r="K40" s="581"/>
      <c r="L40" s="582"/>
      <c r="M40" s="582"/>
      <c r="N40" s="582"/>
      <c r="O40" s="582"/>
      <c r="P40" s="583"/>
      <c r="Q40" s="188" t="s">
        <v>147</v>
      </c>
      <c r="R40" s="367"/>
      <c r="S40" s="368"/>
      <c r="T40" s="360"/>
      <c r="U40" s="361"/>
      <c r="V40" s="362"/>
      <c r="W40" s="363"/>
      <c r="X40" s="363"/>
      <c r="Y40" s="10"/>
      <c r="Z40" s="10"/>
      <c r="AA40" s="364"/>
      <c r="AB40" s="365"/>
      <c r="AC40" s="365"/>
      <c r="AD40" s="365"/>
      <c r="AE40" s="365"/>
      <c r="AF40" s="365"/>
      <c r="AG40" s="356"/>
      <c r="AH40" s="366"/>
      <c r="AI40" s="366"/>
      <c r="AJ40" s="359"/>
      <c r="AK40" s="356"/>
      <c r="AL40" s="359"/>
      <c r="AM40" s="359"/>
      <c r="AN40" s="359"/>
      <c r="AO40" s="359"/>
      <c r="AP40" s="359"/>
      <c r="AQ40" s="359"/>
      <c r="AR40" s="359"/>
      <c r="AS40" s="359"/>
      <c r="AT40" s="359"/>
      <c r="AU40" s="342"/>
      <c r="AV40" s="342"/>
      <c r="AW40" s="342"/>
      <c r="AX40" s="342"/>
      <c r="AY40" s="342"/>
      <c r="AZ40" s="342"/>
      <c r="BA40" s="343"/>
      <c r="BB40" s="343"/>
      <c r="BC40" s="343"/>
    </row>
    <row r="41" spans="1:55" s="346" customFormat="1" ht="29.25" customHeight="1" thickTop="1" thickBot="1" x14ac:dyDescent="0.4">
      <c r="A41" s="312" t="s">
        <v>58</v>
      </c>
      <c r="B41" s="130">
        <f>COUNTIF(D$8:D$38,"U")</f>
        <v>0</v>
      </c>
      <c r="C41" s="571"/>
      <c r="D41" s="572"/>
      <c r="E41" s="590" t="s">
        <v>106</v>
      </c>
      <c r="F41" s="591"/>
      <c r="G41" s="591"/>
      <c r="H41" s="591"/>
      <c r="I41" s="592"/>
      <c r="J41" s="187">
        <f ca="1">$J39+$J40</f>
        <v>0</v>
      </c>
      <c r="K41" s="584"/>
      <c r="L41" s="585"/>
      <c r="M41" s="585"/>
      <c r="N41" s="585"/>
      <c r="O41" s="585"/>
      <c r="P41" s="586"/>
      <c r="Q41" s="189" t="b">
        <f ca="1">AND($K$41&gt;=0,$K$41&lt;=$J$41,MOD($K$41,0.25)=0)</f>
        <v>1</v>
      </c>
      <c r="R41" s="369"/>
      <c r="S41" s="368"/>
      <c r="T41" s="360"/>
      <c r="U41" s="361"/>
      <c r="V41" s="362"/>
      <c r="W41" s="363"/>
      <c r="X41" s="363"/>
      <c r="Y41" s="10"/>
      <c r="Z41" s="10"/>
      <c r="AA41" s="364"/>
      <c r="AB41" s="365"/>
      <c r="AC41" s="365"/>
      <c r="AD41" s="365"/>
      <c r="AE41" s="365"/>
      <c r="AF41" s="365"/>
      <c r="AG41" s="356"/>
      <c r="AH41" s="366"/>
      <c r="AI41" s="366"/>
      <c r="AJ41" s="359"/>
      <c r="AK41" s="356"/>
      <c r="AL41" s="359"/>
      <c r="AM41" s="359"/>
      <c r="AN41" s="359"/>
      <c r="AO41" s="359"/>
      <c r="AP41" s="359"/>
      <c r="AQ41" s="359"/>
      <c r="AR41" s="359"/>
      <c r="AS41" s="359"/>
      <c r="AT41" s="359"/>
      <c r="AU41" s="342"/>
      <c r="AV41" s="342"/>
      <c r="AW41" s="342"/>
      <c r="AX41" s="342"/>
      <c r="AY41" s="342"/>
      <c r="AZ41" s="342"/>
      <c r="BA41" s="343"/>
      <c r="BB41" s="343"/>
      <c r="BC41" s="343"/>
    </row>
    <row r="42" spans="1:55" s="346" customFormat="1" ht="29.25" customHeight="1" thickTop="1" thickBot="1" x14ac:dyDescent="0.4">
      <c r="A42" s="312" t="s">
        <v>56</v>
      </c>
      <c r="B42" s="130">
        <f>COUNTIF(D$8:D$38,"K")</f>
        <v>0</v>
      </c>
      <c r="C42" s="573"/>
      <c r="D42" s="574"/>
      <c r="E42" s="593" t="s">
        <v>146</v>
      </c>
      <c r="F42" s="594"/>
      <c r="G42" s="594"/>
      <c r="H42" s="594"/>
      <c r="I42" s="595"/>
      <c r="J42" s="191">
        <f ca="1">$J41</f>
        <v>0</v>
      </c>
      <c r="K42" s="596" t="str">
        <f ca="1">" &lt; Dieser Stunden-Saldo wird in das nächste "&amp;IF($Q$3="Dezember","Jahr","Monat")&amp;" übertragen"</f>
        <v xml:space="preserve"> &lt; Dieser Stunden-Saldo wird in das nächste Jahr übertragen</v>
      </c>
      <c r="L42" s="596"/>
      <c r="M42" s="596"/>
      <c r="N42" s="596"/>
      <c r="O42" s="596"/>
      <c r="P42" s="597"/>
      <c r="Q42" s="371"/>
      <c r="R42" s="368"/>
      <c r="S42" s="368"/>
      <c r="T42" s="360"/>
      <c r="U42" s="361"/>
      <c r="V42" s="362"/>
      <c r="W42" s="363"/>
      <c r="X42" s="363"/>
      <c r="Y42" s="10"/>
      <c r="Z42" s="10"/>
      <c r="AA42" s="364"/>
      <c r="AB42" s="365"/>
      <c r="AC42" s="365"/>
      <c r="AD42" s="365"/>
      <c r="AE42" s="365"/>
      <c r="AF42" s="365"/>
      <c r="AG42" s="356"/>
      <c r="AH42" s="366"/>
      <c r="AI42" s="366"/>
      <c r="AJ42" s="359"/>
      <c r="AK42" s="356"/>
      <c r="AL42" s="359"/>
      <c r="AM42" s="359"/>
      <c r="AN42" s="359"/>
      <c r="AO42" s="359"/>
      <c r="AP42" s="359"/>
      <c r="AQ42" s="359"/>
      <c r="AR42" s="359"/>
      <c r="AS42" s="359"/>
      <c r="AT42" s="359"/>
      <c r="AU42" s="342"/>
      <c r="AV42" s="342"/>
      <c r="AW42" s="342"/>
      <c r="AX42" s="342"/>
      <c r="AY42" s="342"/>
      <c r="AZ42" s="342"/>
      <c r="BA42" s="343"/>
      <c r="BB42" s="343"/>
      <c r="BC42" s="343"/>
    </row>
    <row r="43" spans="1:55" s="346" customFormat="1" ht="26.15" customHeight="1" thickTop="1" x14ac:dyDescent="0.35">
      <c r="A43" s="131"/>
      <c r="B43" s="132"/>
      <c r="C43" s="131"/>
      <c r="D43" s="290" t="s">
        <v>47</v>
      </c>
      <c r="E43" s="566"/>
      <c r="F43" s="566"/>
      <c r="G43" s="566"/>
      <c r="H43" s="566"/>
      <c r="I43" s="566"/>
      <c r="J43" s="133"/>
      <c r="K43" s="134"/>
      <c r="L43" s="134"/>
      <c r="M43" s="134"/>
      <c r="N43" s="134"/>
      <c r="O43" s="134"/>
      <c r="P43" s="134"/>
      <c r="Q43" s="128"/>
      <c r="R43" s="368"/>
      <c r="S43" s="368"/>
      <c r="T43" s="361"/>
      <c r="U43" s="361"/>
      <c r="V43" s="362"/>
      <c r="W43" s="363"/>
      <c r="X43" s="363"/>
      <c r="Y43" s="10"/>
      <c r="Z43" s="10"/>
      <c r="AA43" s="364"/>
      <c r="AB43" s="365"/>
      <c r="AC43" s="365"/>
      <c r="AD43" s="365"/>
      <c r="AE43" s="365"/>
      <c r="AF43" s="365"/>
      <c r="AG43" s="356"/>
      <c r="AH43" s="366"/>
      <c r="AI43" s="366"/>
      <c r="AJ43" s="359"/>
      <c r="AK43" s="356"/>
      <c r="AL43" s="359"/>
      <c r="AM43" s="359"/>
      <c r="AN43" s="359"/>
      <c r="AO43" s="359"/>
      <c r="AP43" s="359"/>
      <c r="AQ43" s="359"/>
      <c r="AR43" s="359"/>
      <c r="AS43" s="359"/>
      <c r="AT43" s="359"/>
      <c r="AU43" s="342"/>
      <c r="AV43" s="342"/>
      <c r="AW43" s="342"/>
      <c r="AX43" s="342"/>
      <c r="AY43" s="342"/>
      <c r="AZ43" s="342"/>
      <c r="BA43" s="343"/>
      <c r="BB43" s="343"/>
      <c r="BC43" s="343"/>
    </row>
    <row r="44" spans="1:55" ht="33" customHeight="1" x14ac:dyDescent="0.25">
      <c r="A44" s="4"/>
      <c r="B44" s="4"/>
      <c r="C44" s="4"/>
      <c r="D44" s="4"/>
      <c r="E44" s="567"/>
      <c r="F44" s="567"/>
      <c r="G44" s="567"/>
      <c r="H44" s="567"/>
      <c r="I44" s="567"/>
      <c r="J44" s="129"/>
      <c r="K44" s="5"/>
      <c r="L44" s="5"/>
      <c r="M44" s="5"/>
      <c r="N44" s="5"/>
      <c r="O44" s="5"/>
      <c r="V44" s="98"/>
      <c r="W44" s="355"/>
      <c r="X44" s="355"/>
      <c r="Y44" s="356"/>
      <c r="Z44" s="10"/>
      <c r="AA44" s="10"/>
      <c r="AB44" s="11"/>
      <c r="AC44" s="11"/>
      <c r="AD44" s="11"/>
      <c r="AE44" s="11"/>
      <c r="AF44" s="11"/>
      <c r="AG44" s="356"/>
      <c r="AH44" s="366"/>
      <c r="AI44" s="366"/>
      <c r="AJ44" s="359"/>
      <c r="AK44" s="356"/>
      <c r="AL44" s="359"/>
      <c r="AM44" s="359"/>
      <c r="AN44" s="359"/>
      <c r="AO44" s="359"/>
      <c r="AP44" s="359"/>
      <c r="AQ44" s="359"/>
      <c r="AR44" s="359"/>
      <c r="AS44" s="359"/>
      <c r="AT44" s="359"/>
    </row>
    <row r="45" spans="1:55" ht="17.25" customHeight="1" x14ac:dyDescent="0.35">
      <c r="A45" s="568" t="str">
        <f>"Unterschrift von "&amp;Vorgesetzter</f>
        <v>Unterschrift von Vorname Nachname</v>
      </c>
      <c r="B45" s="568"/>
      <c r="C45" s="568"/>
      <c r="D45" s="568"/>
      <c r="E45" s="55"/>
      <c r="F45" s="55"/>
      <c r="G45" s="55"/>
      <c r="H45" s="55"/>
      <c r="I45" s="9"/>
      <c r="J45" s="5"/>
      <c r="K45" s="5"/>
      <c r="L45" s="12"/>
      <c r="M45" s="568" t="str">
        <f>"Unterschrift von "&amp;Name</f>
        <v>Unterschrift von Vorname Nachname</v>
      </c>
      <c r="N45" s="568"/>
      <c r="O45" s="568"/>
      <c r="P45" s="568"/>
      <c r="Q45" s="24"/>
      <c r="R45" s="24"/>
      <c r="S45" s="24"/>
      <c r="T45" s="24"/>
      <c r="U45" s="24"/>
      <c r="V45" s="98"/>
      <c r="W45" s="355"/>
      <c r="X45" s="355"/>
      <c r="Y45" s="356"/>
      <c r="Z45" s="370"/>
      <c r="AA45" s="10"/>
      <c r="AB45" s="357"/>
      <c r="AC45" s="357"/>
      <c r="AD45" s="357"/>
      <c r="AE45" s="357"/>
      <c r="AF45" s="357"/>
      <c r="AG45" s="356"/>
      <c r="AH45" s="366"/>
      <c r="AI45" s="366"/>
      <c r="AJ45" s="359"/>
      <c r="AK45" s="356"/>
      <c r="AL45" s="359"/>
      <c r="AM45" s="359"/>
      <c r="AN45" s="359"/>
      <c r="AO45" s="359"/>
      <c r="AP45" s="359"/>
      <c r="AQ45" s="359"/>
      <c r="AR45" s="359"/>
      <c r="AS45" s="359"/>
      <c r="AT45" s="359"/>
    </row>
    <row r="46" spans="1:55" x14ac:dyDescent="0.25">
      <c r="A46" s="4"/>
      <c r="B46" s="4"/>
      <c r="C46" s="4"/>
      <c r="D46" s="4"/>
      <c r="E46" s="4"/>
      <c r="F46" s="5"/>
      <c r="G46" s="5"/>
      <c r="H46" s="5"/>
      <c r="I46" s="5"/>
      <c r="J46" s="5"/>
      <c r="K46" s="5"/>
      <c r="L46" s="5"/>
      <c r="M46" s="5"/>
      <c r="N46" s="5"/>
      <c r="O46" s="5"/>
      <c r="V46" s="98"/>
      <c r="W46" s="355"/>
      <c r="X46" s="355"/>
      <c r="Y46" s="356"/>
      <c r="Z46" s="10"/>
      <c r="AA46" s="10"/>
      <c r="AB46" s="11"/>
      <c r="AC46" s="11"/>
      <c r="AD46" s="11"/>
      <c r="AE46" s="11"/>
      <c r="AF46" s="11"/>
      <c r="AG46" s="356"/>
      <c r="AH46" s="366"/>
      <c r="AI46" s="366"/>
      <c r="AJ46" s="359"/>
      <c r="AK46" s="356"/>
      <c r="AL46" s="359"/>
      <c r="AM46" s="359"/>
      <c r="AN46" s="359"/>
      <c r="AO46" s="359"/>
      <c r="AP46" s="359"/>
      <c r="AQ46" s="359"/>
      <c r="AR46" s="359"/>
      <c r="AS46" s="359"/>
      <c r="AT46" s="359"/>
    </row>
    <row r="47" spans="1:55" x14ac:dyDescent="0.25">
      <c r="A47" s="4"/>
      <c r="B47" s="4"/>
      <c r="C47" s="4"/>
      <c r="D47" s="4"/>
      <c r="E47" s="4"/>
      <c r="F47" s="5"/>
      <c r="G47" s="5"/>
      <c r="H47" s="5"/>
      <c r="I47" s="5"/>
      <c r="J47" s="5"/>
      <c r="K47" s="5"/>
      <c r="L47" s="5"/>
      <c r="M47" s="5"/>
      <c r="N47" s="5"/>
      <c r="O47" s="5"/>
      <c r="V47" s="98"/>
      <c r="W47" s="355"/>
      <c r="X47" s="355"/>
      <c r="Y47" s="356"/>
      <c r="Z47" s="10"/>
      <c r="AA47" s="10"/>
      <c r="AB47" s="11"/>
      <c r="AC47" s="11"/>
      <c r="AD47" s="11"/>
      <c r="AE47" s="11"/>
      <c r="AF47" s="11"/>
      <c r="AG47" s="356"/>
      <c r="AH47" s="366"/>
      <c r="AI47" s="366"/>
      <c r="AJ47" s="359"/>
      <c r="AK47" s="356"/>
      <c r="AL47" s="359"/>
      <c r="AM47" s="359"/>
      <c r="AN47" s="359"/>
      <c r="AO47" s="359"/>
      <c r="AP47" s="359"/>
      <c r="AQ47" s="359"/>
      <c r="AR47" s="359"/>
      <c r="AS47" s="359"/>
      <c r="AT47" s="359"/>
    </row>
    <row r="48" spans="1:55" x14ac:dyDescent="0.25">
      <c r="A48" s="4"/>
      <c r="B48" s="4"/>
      <c r="C48" s="4"/>
      <c r="D48" s="4"/>
      <c r="E48" s="4"/>
      <c r="F48" s="5"/>
      <c r="G48" s="5"/>
      <c r="H48" s="5"/>
      <c r="I48" s="5"/>
      <c r="J48" s="5"/>
      <c r="K48" s="5"/>
      <c r="L48" s="5"/>
      <c r="M48" s="5"/>
      <c r="N48" s="5"/>
      <c r="O48" s="5"/>
      <c r="V48" s="98"/>
      <c r="W48" s="355"/>
      <c r="X48" s="355"/>
      <c r="Y48" s="356"/>
      <c r="Z48" s="10"/>
      <c r="AA48" s="10"/>
      <c r="AB48" s="11"/>
      <c r="AC48" s="11"/>
      <c r="AD48" s="11"/>
      <c r="AE48" s="11"/>
      <c r="AF48" s="11"/>
      <c r="AG48" s="356"/>
      <c r="AH48" s="366"/>
      <c r="AI48" s="366"/>
      <c r="AJ48" s="359"/>
      <c r="AK48" s="356"/>
      <c r="AL48" s="359"/>
      <c r="AM48" s="359"/>
      <c r="AN48" s="359"/>
      <c r="AO48" s="359"/>
      <c r="AP48" s="359"/>
      <c r="AQ48" s="359"/>
      <c r="AR48" s="359"/>
      <c r="AS48" s="359"/>
      <c r="AT48" s="359"/>
    </row>
    <row r="49" spans="1:46" x14ac:dyDescent="0.25">
      <c r="A49" s="6"/>
      <c r="B49" s="6"/>
      <c r="C49" s="6"/>
      <c r="D49" s="6"/>
      <c r="E49" s="6"/>
      <c r="F49" s="7"/>
      <c r="G49" s="7"/>
      <c r="H49" s="7"/>
      <c r="I49" s="7"/>
      <c r="J49" s="7"/>
      <c r="K49" s="7"/>
      <c r="L49" s="7"/>
      <c r="M49" s="7"/>
      <c r="N49" s="7"/>
      <c r="O49" s="7"/>
      <c r="V49" s="99"/>
      <c r="W49" s="11"/>
      <c r="X49" s="11"/>
      <c r="Y49" s="10"/>
      <c r="Z49" s="10"/>
      <c r="AA49" s="10"/>
      <c r="AB49" s="11"/>
      <c r="AC49" s="11"/>
      <c r="AD49" s="11"/>
      <c r="AE49" s="11"/>
      <c r="AF49" s="11"/>
      <c r="AG49" s="10"/>
      <c r="AH49" s="366"/>
      <c r="AI49" s="366"/>
      <c r="AJ49" s="359"/>
      <c r="AK49" s="10"/>
      <c r="AL49" s="359"/>
      <c r="AM49" s="359"/>
      <c r="AN49" s="359"/>
      <c r="AO49" s="359"/>
      <c r="AP49" s="359"/>
      <c r="AQ49" s="359"/>
      <c r="AR49" s="359"/>
      <c r="AS49" s="359"/>
      <c r="AT49" s="359"/>
    </row>
    <row r="50" spans="1:46" x14ac:dyDescent="0.25">
      <c r="A50" s="6"/>
      <c r="B50" s="6"/>
      <c r="C50" s="6"/>
      <c r="D50" s="6"/>
      <c r="E50" s="6"/>
      <c r="F50" s="7"/>
      <c r="G50" s="7"/>
      <c r="H50" s="7"/>
      <c r="I50" s="7"/>
      <c r="J50" s="7"/>
      <c r="K50" s="7"/>
      <c r="L50" s="7"/>
      <c r="M50" s="7"/>
      <c r="N50" s="7"/>
      <c r="O50" s="7"/>
      <c r="V50" s="99"/>
      <c r="W50" s="11"/>
      <c r="X50" s="11"/>
      <c r="Y50" s="10"/>
      <c r="Z50" s="10"/>
      <c r="AA50" s="10"/>
      <c r="AB50" s="11"/>
      <c r="AC50" s="11"/>
      <c r="AD50" s="11"/>
      <c r="AE50" s="11"/>
      <c r="AF50" s="11"/>
      <c r="AG50" s="10"/>
      <c r="AH50" s="366"/>
      <c r="AI50" s="366"/>
      <c r="AJ50" s="359"/>
      <c r="AK50" s="10"/>
      <c r="AL50" s="359"/>
      <c r="AM50" s="359"/>
      <c r="AN50" s="359"/>
      <c r="AO50" s="359"/>
      <c r="AP50" s="359"/>
      <c r="AQ50" s="359"/>
      <c r="AR50" s="359"/>
      <c r="AS50" s="359"/>
      <c r="AT50" s="359"/>
    </row>
    <row r="51" spans="1:46" x14ac:dyDescent="0.25">
      <c r="A51" s="6"/>
      <c r="B51" s="6"/>
      <c r="C51" s="6"/>
      <c r="D51" s="6"/>
      <c r="E51" s="6"/>
      <c r="F51" s="7"/>
      <c r="G51" s="7"/>
      <c r="H51" s="7"/>
      <c r="I51" s="7"/>
      <c r="J51" s="7"/>
      <c r="K51" s="7"/>
      <c r="L51" s="7"/>
      <c r="M51" s="7"/>
      <c r="N51" s="7"/>
      <c r="O51" s="7"/>
      <c r="V51" s="99"/>
      <c r="W51" s="11"/>
      <c r="X51" s="11"/>
      <c r="Y51" s="10"/>
      <c r="Z51" s="10"/>
      <c r="AA51" s="10"/>
      <c r="AB51" s="11"/>
      <c r="AC51" s="11"/>
      <c r="AD51" s="11"/>
      <c r="AE51" s="11"/>
      <c r="AF51" s="11"/>
      <c r="AG51" s="10"/>
      <c r="AH51" s="366"/>
      <c r="AI51" s="366"/>
      <c r="AJ51" s="359"/>
      <c r="AK51" s="10"/>
      <c r="AL51" s="359"/>
      <c r="AM51" s="359"/>
      <c r="AN51" s="359"/>
      <c r="AO51" s="359"/>
      <c r="AP51" s="359"/>
      <c r="AQ51" s="359"/>
      <c r="AR51" s="359"/>
      <c r="AS51" s="359"/>
      <c r="AT51" s="359"/>
    </row>
    <row r="52" spans="1:46" x14ac:dyDescent="0.25">
      <c r="A52" s="6"/>
      <c r="B52" s="6"/>
      <c r="C52" s="6"/>
      <c r="D52" s="6"/>
      <c r="E52" s="6"/>
      <c r="F52" s="7"/>
      <c r="G52" s="7"/>
      <c r="H52" s="7"/>
      <c r="I52" s="7"/>
      <c r="J52" s="7"/>
      <c r="K52" s="7"/>
      <c r="L52" s="7"/>
      <c r="M52" s="7"/>
      <c r="N52" s="7"/>
      <c r="O52" s="7"/>
      <c r="V52" s="99"/>
      <c r="W52" s="11"/>
      <c r="X52" s="11"/>
      <c r="Y52" s="10"/>
      <c r="Z52" s="10"/>
      <c r="AA52" s="10"/>
      <c r="AB52" s="11"/>
      <c r="AC52" s="11"/>
      <c r="AD52" s="11"/>
      <c r="AE52" s="11"/>
      <c r="AF52" s="11"/>
      <c r="AG52" s="10"/>
      <c r="AH52" s="366"/>
      <c r="AI52" s="366"/>
      <c r="AJ52" s="359"/>
      <c r="AK52" s="10"/>
      <c r="AL52" s="359"/>
      <c r="AM52" s="359"/>
      <c r="AN52" s="359"/>
      <c r="AO52" s="359"/>
      <c r="AP52" s="359"/>
      <c r="AQ52" s="359"/>
      <c r="AR52" s="359"/>
      <c r="AS52" s="359"/>
      <c r="AT52" s="359"/>
    </row>
    <row r="53" spans="1:46" x14ac:dyDescent="0.25">
      <c r="A53" s="6"/>
      <c r="B53" s="6"/>
      <c r="C53" s="6"/>
      <c r="D53" s="6"/>
      <c r="E53" s="6"/>
      <c r="F53" s="7"/>
      <c r="G53" s="7"/>
      <c r="H53" s="7"/>
      <c r="I53" s="7"/>
      <c r="J53" s="7"/>
      <c r="K53" s="7"/>
      <c r="L53" s="7"/>
      <c r="M53" s="7"/>
      <c r="N53" s="7"/>
      <c r="O53" s="7"/>
      <c r="V53" s="99"/>
      <c r="W53" s="11"/>
      <c r="X53" s="11"/>
      <c r="Y53" s="10"/>
      <c r="Z53" s="10"/>
      <c r="AA53" s="10"/>
      <c r="AB53" s="11"/>
      <c r="AC53" s="11"/>
      <c r="AD53" s="11"/>
      <c r="AE53" s="11"/>
      <c r="AF53" s="11"/>
      <c r="AG53" s="10"/>
      <c r="AH53" s="366"/>
      <c r="AI53" s="366"/>
      <c r="AJ53" s="359"/>
      <c r="AK53" s="10"/>
      <c r="AL53" s="359"/>
      <c r="AM53" s="359"/>
      <c r="AN53" s="359"/>
      <c r="AO53" s="359"/>
      <c r="AP53" s="359"/>
      <c r="AQ53" s="359"/>
      <c r="AR53" s="359"/>
      <c r="AS53" s="359"/>
      <c r="AT53" s="359"/>
    </row>
    <row r="54" spans="1:46" x14ac:dyDescent="0.25">
      <c r="A54" s="6"/>
      <c r="B54" s="6"/>
      <c r="C54" s="6"/>
      <c r="D54" s="6"/>
      <c r="E54" s="6"/>
      <c r="F54" s="7"/>
      <c r="G54" s="7"/>
      <c r="H54" s="7"/>
      <c r="I54" s="7"/>
      <c r="J54" s="7"/>
      <c r="K54" s="7"/>
      <c r="L54" s="7"/>
      <c r="M54" s="7"/>
      <c r="N54" s="7"/>
      <c r="O54" s="7"/>
      <c r="V54" s="99"/>
      <c r="W54" s="11"/>
      <c r="X54" s="11"/>
      <c r="Y54" s="10"/>
      <c r="Z54" s="10"/>
      <c r="AA54" s="10"/>
      <c r="AB54" s="11"/>
      <c r="AC54" s="11"/>
      <c r="AD54" s="11"/>
      <c r="AE54" s="11"/>
      <c r="AF54" s="11"/>
      <c r="AG54" s="10"/>
      <c r="AH54" s="366"/>
      <c r="AI54" s="366"/>
      <c r="AJ54" s="359"/>
      <c r="AK54" s="10"/>
      <c r="AL54" s="359"/>
      <c r="AM54" s="359"/>
      <c r="AN54" s="359"/>
      <c r="AO54" s="359"/>
      <c r="AP54" s="359"/>
      <c r="AQ54" s="359"/>
      <c r="AR54" s="359"/>
      <c r="AS54" s="359"/>
      <c r="AT54" s="359"/>
    </row>
    <row r="55" spans="1:46" x14ac:dyDescent="0.25">
      <c r="A55" s="6"/>
      <c r="B55" s="6"/>
      <c r="C55" s="6"/>
      <c r="D55" s="6"/>
      <c r="E55" s="6"/>
      <c r="F55" s="7"/>
      <c r="G55" s="7"/>
      <c r="H55" s="7"/>
      <c r="I55" s="7"/>
      <c r="J55" s="7"/>
      <c r="K55" s="7"/>
      <c r="L55" s="7"/>
      <c r="M55" s="7"/>
      <c r="N55" s="7"/>
      <c r="O55" s="7"/>
      <c r="V55" s="99"/>
      <c r="W55" s="11"/>
      <c r="X55" s="11"/>
      <c r="Y55" s="10"/>
      <c r="Z55" s="10"/>
      <c r="AA55" s="10"/>
      <c r="AB55" s="11"/>
      <c r="AC55" s="11"/>
      <c r="AD55" s="11"/>
      <c r="AE55" s="11"/>
      <c r="AF55" s="11"/>
      <c r="AG55" s="10"/>
      <c r="AH55" s="366"/>
      <c r="AI55" s="366"/>
      <c r="AJ55" s="359"/>
      <c r="AK55" s="10"/>
      <c r="AL55" s="359"/>
      <c r="AM55" s="359"/>
      <c r="AN55" s="359"/>
      <c r="AO55" s="359"/>
      <c r="AP55" s="359"/>
      <c r="AQ55" s="359"/>
      <c r="AR55" s="359"/>
      <c r="AS55" s="359"/>
      <c r="AT55" s="359"/>
    </row>
    <row r="56" spans="1:46" x14ac:dyDescent="0.25">
      <c r="A56" s="6"/>
      <c r="B56" s="6"/>
      <c r="C56" s="6"/>
      <c r="D56" s="6"/>
      <c r="E56" s="6"/>
      <c r="F56" s="7"/>
      <c r="G56" s="7"/>
      <c r="H56" s="7"/>
      <c r="I56" s="7"/>
      <c r="J56" s="7"/>
      <c r="K56" s="7"/>
      <c r="L56" s="7"/>
      <c r="M56" s="7"/>
      <c r="N56" s="7"/>
      <c r="O56" s="7"/>
      <c r="V56" s="99"/>
      <c r="W56" s="11"/>
      <c r="X56" s="11"/>
      <c r="Y56" s="10"/>
      <c r="Z56" s="10"/>
      <c r="AA56" s="10"/>
      <c r="AB56" s="11"/>
      <c r="AC56" s="11"/>
      <c r="AD56" s="11"/>
      <c r="AE56" s="11"/>
      <c r="AF56" s="11"/>
      <c r="AG56" s="10"/>
      <c r="AH56" s="366"/>
      <c r="AI56" s="366"/>
      <c r="AJ56" s="359"/>
      <c r="AK56" s="10"/>
      <c r="AL56" s="359"/>
      <c r="AM56" s="359"/>
      <c r="AN56" s="359"/>
      <c r="AO56" s="359"/>
      <c r="AP56" s="359"/>
      <c r="AQ56" s="359"/>
      <c r="AR56" s="359"/>
      <c r="AS56" s="359"/>
      <c r="AT56" s="359"/>
    </row>
    <row r="57" spans="1:46" x14ac:dyDescent="0.25">
      <c r="A57" s="6"/>
      <c r="B57" s="6"/>
      <c r="C57" s="6"/>
      <c r="D57" s="6"/>
      <c r="E57" s="6"/>
      <c r="F57" s="7"/>
      <c r="G57" s="7"/>
      <c r="H57" s="7"/>
      <c r="I57" s="7"/>
      <c r="J57" s="7"/>
      <c r="K57" s="7"/>
      <c r="L57" s="7"/>
      <c r="M57" s="7"/>
      <c r="N57" s="7"/>
      <c r="O57" s="7"/>
      <c r="V57" s="99"/>
      <c r="W57" s="11"/>
      <c r="X57" s="11"/>
      <c r="Y57" s="10"/>
      <c r="Z57" s="10"/>
      <c r="AA57" s="10"/>
      <c r="AB57" s="11"/>
      <c r="AC57" s="11"/>
      <c r="AD57" s="11"/>
      <c r="AE57" s="11"/>
      <c r="AF57" s="11"/>
      <c r="AG57" s="10"/>
      <c r="AH57" s="366"/>
      <c r="AI57" s="366"/>
      <c r="AJ57" s="359"/>
      <c r="AK57" s="10"/>
      <c r="AL57" s="359"/>
      <c r="AM57" s="359"/>
      <c r="AN57" s="359"/>
      <c r="AO57" s="359"/>
      <c r="AP57" s="359"/>
      <c r="AQ57" s="359"/>
      <c r="AR57" s="359"/>
      <c r="AS57" s="359"/>
      <c r="AT57" s="359"/>
    </row>
    <row r="58" spans="1:46" x14ac:dyDescent="0.25">
      <c r="A58" s="6"/>
      <c r="B58" s="6"/>
      <c r="C58" s="6"/>
      <c r="D58" s="6"/>
      <c r="E58" s="6"/>
      <c r="F58" s="7"/>
      <c r="G58" s="7"/>
      <c r="H58" s="7"/>
      <c r="I58" s="7"/>
      <c r="J58" s="7"/>
      <c r="K58" s="7"/>
      <c r="L58" s="7"/>
      <c r="M58" s="7"/>
      <c r="N58" s="7"/>
      <c r="O58" s="7"/>
      <c r="V58" s="99"/>
      <c r="W58" s="11"/>
      <c r="X58" s="11"/>
      <c r="Y58" s="10"/>
      <c r="Z58" s="10"/>
      <c r="AA58" s="10"/>
      <c r="AB58" s="11"/>
      <c r="AC58" s="11"/>
      <c r="AD58" s="11"/>
      <c r="AE58" s="11"/>
      <c r="AF58" s="11"/>
      <c r="AG58" s="10"/>
      <c r="AH58" s="366"/>
      <c r="AI58" s="366"/>
      <c r="AJ58" s="359"/>
      <c r="AK58" s="10"/>
      <c r="AL58" s="359"/>
      <c r="AM58" s="359"/>
      <c r="AN58" s="359"/>
      <c r="AO58" s="359"/>
      <c r="AP58" s="359"/>
      <c r="AQ58" s="359"/>
      <c r="AR58" s="359"/>
      <c r="AS58" s="359"/>
      <c r="AT58" s="359"/>
    </row>
    <row r="59" spans="1:46" x14ac:dyDescent="0.25">
      <c r="A59" s="6"/>
      <c r="B59" s="6"/>
      <c r="C59" s="6"/>
      <c r="D59" s="6"/>
      <c r="E59" s="6"/>
      <c r="F59" s="7"/>
      <c r="G59" s="7"/>
      <c r="H59" s="7"/>
      <c r="I59" s="7"/>
      <c r="J59" s="7"/>
      <c r="K59" s="7"/>
      <c r="L59" s="7"/>
      <c r="M59" s="7"/>
      <c r="N59" s="7"/>
      <c r="O59" s="7"/>
      <c r="V59" s="99"/>
      <c r="W59" s="11"/>
      <c r="X59" s="11"/>
      <c r="Y59" s="10"/>
      <c r="Z59" s="10"/>
      <c r="AA59" s="10"/>
      <c r="AB59" s="11"/>
      <c r="AC59" s="11"/>
      <c r="AD59" s="11"/>
      <c r="AE59" s="11"/>
      <c r="AF59" s="11"/>
      <c r="AG59" s="10"/>
      <c r="AH59" s="366"/>
      <c r="AI59" s="366"/>
      <c r="AJ59" s="359"/>
      <c r="AK59" s="10"/>
      <c r="AL59" s="359"/>
      <c r="AM59" s="359"/>
      <c r="AN59" s="359"/>
      <c r="AO59" s="359"/>
      <c r="AP59" s="359"/>
      <c r="AQ59" s="359"/>
      <c r="AR59" s="359"/>
      <c r="AS59" s="359"/>
      <c r="AT59" s="359"/>
    </row>
    <row r="60" spans="1:46" x14ac:dyDescent="0.25">
      <c r="A60" s="6"/>
      <c r="B60" s="6"/>
      <c r="C60" s="6"/>
      <c r="D60" s="6"/>
      <c r="E60" s="6"/>
      <c r="F60" s="7"/>
      <c r="G60" s="7"/>
      <c r="H60" s="7"/>
      <c r="I60" s="7"/>
      <c r="J60" s="7"/>
      <c r="K60" s="7"/>
      <c r="L60" s="7"/>
      <c r="M60" s="7"/>
      <c r="N60" s="7"/>
      <c r="O60" s="7"/>
      <c r="V60" s="99"/>
      <c r="W60" s="11"/>
      <c r="X60" s="11"/>
      <c r="Y60" s="10"/>
      <c r="Z60" s="10"/>
      <c r="AA60" s="10"/>
      <c r="AB60" s="11"/>
      <c r="AC60" s="11"/>
      <c r="AD60" s="11"/>
      <c r="AE60" s="11"/>
      <c r="AF60" s="11"/>
      <c r="AG60" s="10"/>
      <c r="AH60" s="366"/>
      <c r="AI60" s="366"/>
      <c r="AJ60" s="359"/>
      <c r="AK60" s="10"/>
      <c r="AL60" s="359"/>
      <c r="AM60" s="359"/>
      <c r="AN60" s="359"/>
      <c r="AO60" s="359"/>
      <c r="AP60" s="359"/>
      <c r="AQ60" s="359"/>
      <c r="AR60" s="359"/>
      <c r="AS60" s="359"/>
      <c r="AT60" s="359"/>
    </row>
    <row r="61" spans="1:46" x14ac:dyDescent="0.25">
      <c r="A61" s="6"/>
      <c r="B61" s="6"/>
      <c r="C61" s="6"/>
      <c r="D61" s="6"/>
      <c r="E61" s="6"/>
      <c r="F61" s="7"/>
      <c r="G61" s="7"/>
      <c r="H61" s="7"/>
      <c r="I61" s="7"/>
      <c r="J61" s="7"/>
      <c r="K61" s="7"/>
      <c r="L61" s="7"/>
      <c r="M61" s="7"/>
      <c r="N61" s="7"/>
      <c r="O61" s="7"/>
      <c r="V61" s="99"/>
      <c r="W61" s="11"/>
      <c r="X61" s="11"/>
      <c r="Y61" s="10"/>
      <c r="Z61" s="10"/>
      <c r="AA61" s="10"/>
      <c r="AB61" s="11"/>
      <c r="AC61" s="11"/>
      <c r="AD61" s="11"/>
      <c r="AE61" s="11"/>
      <c r="AF61" s="11"/>
      <c r="AG61" s="10"/>
      <c r="AH61" s="366"/>
      <c r="AI61" s="366"/>
      <c r="AJ61" s="359"/>
      <c r="AK61" s="10"/>
      <c r="AL61" s="359"/>
      <c r="AM61" s="359"/>
      <c r="AN61" s="359"/>
      <c r="AO61" s="359"/>
      <c r="AP61" s="359"/>
      <c r="AQ61" s="359"/>
      <c r="AR61" s="359"/>
      <c r="AS61" s="359"/>
      <c r="AT61" s="359"/>
    </row>
    <row r="62" spans="1:46" x14ac:dyDescent="0.25">
      <c r="A62" s="6"/>
      <c r="B62" s="6"/>
      <c r="C62" s="6"/>
      <c r="D62" s="6"/>
      <c r="E62" s="6"/>
      <c r="F62" s="7"/>
      <c r="G62" s="7"/>
      <c r="H62" s="7"/>
      <c r="I62" s="7"/>
      <c r="J62" s="7"/>
      <c r="K62" s="7"/>
      <c r="L62" s="7"/>
      <c r="M62" s="7"/>
      <c r="N62" s="7"/>
      <c r="O62" s="7"/>
      <c r="V62" s="99"/>
      <c r="W62" s="11"/>
      <c r="X62" s="11"/>
      <c r="Y62" s="10"/>
      <c r="Z62" s="10"/>
      <c r="AA62" s="10"/>
      <c r="AB62" s="11"/>
      <c r="AC62" s="11"/>
      <c r="AD62" s="11"/>
      <c r="AE62" s="11"/>
      <c r="AF62" s="11"/>
      <c r="AG62" s="10"/>
      <c r="AH62" s="366"/>
      <c r="AI62" s="366"/>
      <c r="AJ62" s="359"/>
      <c r="AK62" s="10"/>
      <c r="AL62" s="359"/>
      <c r="AM62" s="359"/>
      <c r="AN62" s="359"/>
      <c r="AO62" s="359"/>
      <c r="AP62" s="359"/>
      <c r="AQ62" s="359"/>
      <c r="AR62" s="359"/>
      <c r="AS62" s="359"/>
      <c r="AT62" s="359"/>
    </row>
    <row r="63" spans="1:46" x14ac:dyDescent="0.25">
      <c r="A63" s="6"/>
      <c r="B63" s="6"/>
      <c r="C63" s="6"/>
      <c r="D63" s="6"/>
      <c r="E63" s="6"/>
      <c r="F63" s="7"/>
      <c r="G63" s="7"/>
      <c r="H63" s="7"/>
      <c r="I63" s="7"/>
      <c r="J63" s="7"/>
      <c r="K63" s="7"/>
      <c r="L63" s="7"/>
      <c r="M63" s="7"/>
      <c r="N63" s="7"/>
      <c r="O63" s="7"/>
      <c r="V63" s="99"/>
      <c r="W63" s="11"/>
      <c r="X63" s="11"/>
      <c r="Y63" s="10"/>
      <c r="Z63" s="10"/>
      <c r="AA63" s="10"/>
      <c r="AB63" s="11"/>
      <c r="AC63" s="11"/>
      <c r="AD63" s="11"/>
      <c r="AE63" s="11"/>
      <c r="AF63" s="11"/>
      <c r="AG63" s="10"/>
      <c r="AH63" s="366"/>
      <c r="AI63" s="366"/>
      <c r="AJ63" s="359"/>
      <c r="AK63" s="10"/>
      <c r="AL63" s="359"/>
      <c r="AM63" s="359"/>
      <c r="AN63" s="359"/>
      <c r="AO63" s="359"/>
      <c r="AP63" s="359"/>
      <c r="AQ63" s="359"/>
      <c r="AR63" s="359"/>
      <c r="AS63" s="359"/>
      <c r="AT63" s="359"/>
    </row>
    <row r="64" spans="1:46" x14ac:dyDescent="0.25">
      <c r="A64" s="6"/>
      <c r="B64" s="6"/>
      <c r="C64" s="6"/>
      <c r="D64" s="6"/>
      <c r="E64" s="6"/>
      <c r="F64" s="7"/>
      <c r="G64" s="7"/>
      <c r="H64" s="7"/>
      <c r="I64" s="7"/>
      <c r="J64" s="7"/>
      <c r="K64" s="7"/>
      <c r="L64" s="7"/>
      <c r="M64" s="7"/>
      <c r="N64" s="7"/>
      <c r="O64" s="7"/>
      <c r="V64" s="99"/>
      <c r="W64" s="11"/>
      <c r="X64" s="11"/>
      <c r="Y64" s="10"/>
      <c r="Z64" s="10"/>
      <c r="AA64" s="10"/>
      <c r="AB64" s="11"/>
      <c r="AC64" s="11"/>
      <c r="AD64" s="11"/>
      <c r="AE64" s="11"/>
      <c r="AF64" s="11"/>
      <c r="AG64" s="10"/>
      <c r="AH64" s="366"/>
      <c r="AI64" s="366"/>
      <c r="AJ64" s="359"/>
      <c r="AK64" s="10"/>
      <c r="AL64" s="359"/>
      <c r="AM64" s="359"/>
      <c r="AN64" s="359"/>
      <c r="AO64" s="359"/>
      <c r="AP64" s="359"/>
      <c r="AQ64" s="359"/>
      <c r="AR64" s="359"/>
      <c r="AS64" s="359"/>
      <c r="AT64" s="359"/>
    </row>
    <row r="65" spans="1:46" x14ac:dyDescent="0.25">
      <c r="A65" s="6"/>
      <c r="B65" s="6"/>
      <c r="C65" s="6"/>
      <c r="D65" s="6"/>
      <c r="E65" s="6"/>
      <c r="F65" s="7"/>
      <c r="G65" s="7"/>
      <c r="H65" s="7"/>
      <c r="I65" s="7"/>
      <c r="J65" s="7"/>
      <c r="K65" s="7"/>
      <c r="L65" s="7"/>
      <c r="M65" s="7"/>
      <c r="N65" s="7"/>
      <c r="O65" s="7"/>
      <c r="V65" s="99"/>
      <c r="W65" s="11"/>
      <c r="X65" s="11"/>
      <c r="Y65" s="10"/>
      <c r="Z65" s="10"/>
      <c r="AA65" s="10"/>
      <c r="AB65" s="11"/>
      <c r="AC65" s="11"/>
      <c r="AD65" s="11"/>
      <c r="AE65" s="11"/>
      <c r="AF65" s="11"/>
      <c r="AG65" s="10"/>
      <c r="AH65" s="366"/>
      <c r="AI65" s="366"/>
      <c r="AJ65" s="359"/>
      <c r="AK65" s="10"/>
      <c r="AL65" s="359"/>
      <c r="AM65" s="359"/>
      <c r="AN65" s="359"/>
      <c r="AO65" s="359"/>
      <c r="AP65" s="359"/>
      <c r="AQ65" s="359"/>
      <c r="AR65" s="359"/>
      <c r="AS65" s="359"/>
      <c r="AT65" s="359"/>
    </row>
    <row r="66" spans="1:46" x14ac:dyDescent="0.25">
      <c r="A66" s="6"/>
      <c r="B66" s="6"/>
      <c r="C66" s="6"/>
      <c r="D66" s="6"/>
      <c r="E66" s="6"/>
      <c r="F66" s="7"/>
      <c r="G66" s="7"/>
      <c r="H66" s="7"/>
      <c r="I66" s="7"/>
      <c r="J66" s="7"/>
      <c r="K66" s="7"/>
      <c r="L66" s="7"/>
      <c r="M66" s="7"/>
      <c r="N66" s="7"/>
      <c r="O66" s="7"/>
      <c r="V66" s="99"/>
      <c r="W66" s="11"/>
      <c r="X66" s="11"/>
      <c r="Y66" s="10"/>
      <c r="Z66" s="10"/>
      <c r="AA66" s="10"/>
      <c r="AB66" s="11"/>
      <c r="AC66" s="11"/>
      <c r="AD66" s="11"/>
      <c r="AE66" s="11"/>
      <c r="AF66" s="11"/>
      <c r="AG66" s="10"/>
      <c r="AH66" s="366"/>
      <c r="AI66" s="366"/>
      <c r="AJ66" s="359"/>
      <c r="AK66" s="10"/>
      <c r="AL66" s="359"/>
      <c r="AM66" s="359"/>
      <c r="AN66" s="359"/>
      <c r="AO66" s="359"/>
      <c r="AP66" s="359"/>
      <c r="AQ66" s="359"/>
      <c r="AR66" s="359"/>
      <c r="AS66" s="359"/>
      <c r="AT66" s="359"/>
    </row>
    <row r="67" spans="1:46" x14ac:dyDescent="0.25">
      <c r="A67" s="6"/>
      <c r="B67" s="6"/>
      <c r="C67" s="6"/>
      <c r="D67" s="6"/>
      <c r="E67" s="6"/>
      <c r="F67" s="7"/>
      <c r="G67" s="7"/>
      <c r="H67" s="7"/>
      <c r="I67" s="7"/>
      <c r="J67" s="7"/>
      <c r="K67" s="7"/>
      <c r="L67" s="7"/>
      <c r="M67" s="7"/>
      <c r="N67" s="7"/>
      <c r="O67" s="7"/>
      <c r="V67" s="99"/>
      <c r="W67" s="11"/>
      <c r="X67" s="11"/>
      <c r="Y67" s="10"/>
      <c r="Z67" s="10"/>
      <c r="AA67" s="10"/>
      <c r="AB67" s="11"/>
      <c r="AC67" s="11"/>
      <c r="AD67" s="11"/>
      <c r="AE67" s="11"/>
      <c r="AF67" s="11"/>
      <c r="AG67" s="10"/>
      <c r="AH67" s="366"/>
      <c r="AI67" s="366"/>
      <c r="AJ67" s="359"/>
      <c r="AK67" s="10"/>
      <c r="AL67" s="359"/>
      <c r="AM67" s="359"/>
      <c r="AN67" s="359"/>
      <c r="AO67" s="359"/>
      <c r="AP67" s="359"/>
      <c r="AQ67" s="359"/>
      <c r="AR67" s="359"/>
      <c r="AS67" s="359"/>
      <c r="AT67" s="359"/>
    </row>
    <row r="68" spans="1:46" x14ac:dyDescent="0.25">
      <c r="A68" s="6"/>
      <c r="B68" s="6"/>
      <c r="C68" s="6"/>
      <c r="D68" s="6"/>
      <c r="E68" s="6"/>
      <c r="F68" s="7"/>
      <c r="G68" s="7"/>
      <c r="H68" s="7"/>
      <c r="I68" s="7"/>
      <c r="J68" s="7"/>
      <c r="K68" s="7"/>
      <c r="L68" s="7"/>
      <c r="M68" s="7"/>
      <c r="N68" s="7"/>
      <c r="O68" s="7"/>
      <c r="V68" s="99"/>
      <c r="W68" s="11"/>
      <c r="X68" s="11"/>
      <c r="Y68" s="10"/>
      <c r="Z68" s="10"/>
      <c r="AA68" s="10"/>
      <c r="AB68" s="11"/>
      <c r="AC68" s="11"/>
      <c r="AD68" s="11"/>
      <c r="AE68" s="11"/>
      <c r="AF68" s="11"/>
      <c r="AG68" s="10"/>
      <c r="AH68" s="366"/>
      <c r="AI68" s="366"/>
      <c r="AJ68" s="359"/>
      <c r="AK68" s="10"/>
      <c r="AL68" s="359"/>
      <c r="AM68" s="359"/>
      <c r="AN68" s="359"/>
      <c r="AO68" s="359"/>
      <c r="AP68" s="359"/>
      <c r="AQ68" s="359"/>
      <c r="AR68" s="359"/>
      <c r="AS68" s="359"/>
      <c r="AT68" s="359"/>
    </row>
    <row r="69" spans="1:46" x14ac:dyDescent="0.25">
      <c r="A69" s="6"/>
      <c r="B69" s="6"/>
      <c r="C69" s="6"/>
      <c r="D69" s="6"/>
      <c r="E69" s="6"/>
      <c r="F69" s="7"/>
      <c r="G69" s="7"/>
      <c r="H69" s="7"/>
      <c r="I69" s="7"/>
      <c r="J69" s="7"/>
      <c r="K69" s="7"/>
      <c r="L69" s="7"/>
      <c r="M69" s="7"/>
      <c r="N69" s="7"/>
      <c r="O69" s="7"/>
      <c r="V69" s="99"/>
      <c r="W69" s="11"/>
      <c r="X69" s="11"/>
      <c r="Y69" s="10"/>
      <c r="Z69" s="10"/>
      <c r="AA69" s="10"/>
      <c r="AB69" s="11"/>
      <c r="AC69" s="11"/>
      <c r="AD69" s="11"/>
      <c r="AE69" s="11"/>
      <c r="AF69" s="11"/>
      <c r="AG69" s="10"/>
      <c r="AH69" s="366"/>
      <c r="AI69" s="366"/>
      <c r="AJ69" s="359"/>
      <c r="AK69" s="10"/>
      <c r="AL69" s="359"/>
      <c r="AM69" s="359"/>
      <c r="AN69" s="359"/>
      <c r="AO69" s="359"/>
      <c r="AP69" s="359"/>
      <c r="AQ69" s="359"/>
      <c r="AR69" s="359"/>
      <c r="AS69" s="359"/>
      <c r="AT69" s="359"/>
    </row>
    <row r="70" spans="1:46" x14ac:dyDescent="0.25">
      <c r="A70" s="6"/>
      <c r="B70" s="6"/>
      <c r="C70" s="6"/>
      <c r="D70" s="6"/>
      <c r="E70" s="6"/>
      <c r="F70" s="7"/>
      <c r="G70" s="7"/>
      <c r="H70" s="7"/>
      <c r="I70" s="7"/>
      <c r="J70" s="7"/>
      <c r="K70" s="7"/>
      <c r="L70" s="7"/>
      <c r="M70" s="7"/>
      <c r="N70" s="7"/>
      <c r="O70" s="7"/>
      <c r="V70" s="99"/>
      <c r="W70" s="11"/>
      <c r="X70" s="11"/>
      <c r="Y70" s="10"/>
      <c r="Z70" s="10"/>
      <c r="AA70" s="10"/>
      <c r="AB70" s="11"/>
      <c r="AC70" s="11"/>
      <c r="AD70" s="11"/>
      <c r="AE70" s="11"/>
      <c r="AF70" s="11"/>
      <c r="AG70" s="10"/>
      <c r="AH70" s="366"/>
      <c r="AI70" s="366"/>
      <c r="AJ70" s="359"/>
      <c r="AK70" s="10"/>
      <c r="AL70" s="359"/>
      <c r="AM70" s="359"/>
      <c r="AN70" s="359"/>
      <c r="AO70" s="359"/>
      <c r="AP70" s="359"/>
      <c r="AQ70" s="359"/>
      <c r="AR70" s="359"/>
      <c r="AS70" s="359"/>
      <c r="AT70" s="359"/>
    </row>
    <row r="71" spans="1:46" x14ac:dyDescent="0.25">
      <c r="A71" s="6"/>
      <c r="B71" s="6"/>
      <c r="C71" s="6"/>
      <c r="D71" s="6"/>
      <c r="E71" s="6"/>
      <c r="F71" s="7"/>
      <c r="G71" s="7"/>
      <c r="H71" s="7"/>
      <c r="I71" s="7"/>
      <c r="J71" s="7"/>
      <c r="K71" s="7"/>
      <c r="L71" s="7"/>
      <c r="M71" s="7"/>
      <c r="N71" s="7"/>
      <c r="O71" s="7"/>
      <c r="V71" s="99"/>
      <c r="W71" s="11"/>
      <c r="X71" s="11"/>
      <c r="Y71" s="10"/>
      <c r="Z71" s="10"/>
      <c r="AA71" s="10"/>
      <c r="AB71" s="11"/>
      <c r="AC71" s="11"/>
      <c r="AD71" s="11"/>
      <c r="AE71" s="11"/>
      <c r="AF71" s="11"/>
      <c r="AG71" s="10"/>
      <c r="AH71" s="366"/>
      <c r="AI71" s="366"/>
      <c r="AJ71" s="359"/>
      <c r="AK71" s="10"/>
      <c r="AL71" s="359"/>
      <c r="AM71" s="359"/>
      <c r="AN71" s="359"/>
      <c r="AO71" s="359"/>
      <c r="AP71" s="359"/>
      <c r="AQ71" s="359"/>
      <c r="AR71" s="359"/>
      <c r="AS71" s="359"/>
      <c r="AT71" s="359"/>
    </row>
    <row r="72" spans="1:46" x14ac:dyDescent="0.25">
      <c r="V72" s="99"/>
      <c r="W72" s="11"/>
      <c r="X72" s="11"/>
      <c r="Y72" s="10"/>
      <c r="Z72" s="10"/>
      <c r="AA72" s="10"/>
      <c r="AB72" s="11"/>
      <c r="AC72" s="11"/>
      <c r="AD72" s="11"/>
      <c r="AE72" s="11"/>
      <c r="AF72" s="11"/>
      <c r="AG72" s="10"/>
      <c r="AH72" s="366"/>
      <c r="AI72" s="366"/>
      <c r="AJ72" s="359"/>
      <c r="AK72" s="10"/>
      <c r="AL72" s="359"/>
      <c r="AM72" s="359"/>
      <c r="AN72" s="359"/>
      <c r="AO72" s="359"/>
      <c r="AP72" s="359"/>
      <c r="AQ72" s="359"/>
      <c r="AR72" s="359"/>
      <c r="AS72" s="359"/>
      <c r="AT72" s="359"/>
    </row>
  </sheetData>
  <sheetProtection sheet="1" objects="1" scenarios="1" selectLockedCells="1"/>
  <mergeCells count="61">
    <mergeCell ref="E43:I43"/>
    <mergeCell ref="E44:I44"/>
    <mergeCell ref="A45:D45"/>
    <mergeCell ref="M45:P45"/>
    <mergeCell ref="L37:P37"/>
    <mergeCell ref="L38:P38"/>
    <mergeCell ref="C39:D42"/>
    <mergeCell ref="E39:I39"/>
    <mergeCell ref="K39:P41"/>
    <mergeCell ref="E40:I40"/>
    <mergeCell ref="E41:I41"/>
    <mergeCell ref="E42:I42"/>
    <mergeCell ref="K42:P42"/>
    <mergeCell ref="L36:P36"/>
    <mergeCell ref="L25:P25"/>
    <mergeCell ref="L26:P26"/>
    <mergeCell ref="L27:P27"/>
    <mergeCell ref="L28:P28"/>
    <mergeCell ref="L29:P29"/>
    <mergeCell ref="L30:P30"/>
    <mergeCell ref="L31:P31"/>
    <mergeCell ref="L32:P32"/>
    <mergeCell ref="L33:P33"/>
    <mergeCell ref="L34:P34"/>
    <mergeCell ref="L35:P35"/>
    <mergeCell ref="L24:P24"/>
    <mergeCell ref="L13:P13"/>
    <mergeCell ref="L14:P14"/>
    <mergeCell ref="L15:P15"/>
    <mergeCell ref="L16:P16"/>
    <mergeCell ref="L17:P17"/>
    <mergeCell ref="L18:P18"/>
    <mergeCell ref="L19:P19"/>
    <mergeCell ref="L20:P20"/>
    <mergeCell ref="L21:P21"/>
    <mergeCell ref="L22:P22"/>
    <mergeCell ref="L23:P23"/>
    <mergeCell ref="AB6:AF6"/>
    <mergeCell ref="L8:P8"/>
    <mergeCell ref="L9:P9"/>
    <mergeCell ref="L10:P10"/>
    <mergeCell ref="L11:P11"/>
    <mergeCell ref="L12:P12"/>
    <mergeCell ref="E5:G5"/>
    <mergeCell ref="H5:J5"/>
    <mergeCell ref="C6:C7"/>
    <mergeCell ref="D6:D7"/>
    <mergeCell ref="F6:F7"/>
    <mergeCell ref="G6:G7"/>
    <mergeCell ref="H6:H7"/>
    <mergeCell ref="I6:I7"/>
    <mergeCell ref="P1:P3"/>
    <mergeCell ref="F2:I2"/>
    <mergeCell ref="F3:I3"/>
    <mergeCell ref="A4:D4"/>
    <mergeCell ref="E4:G4"/>
    <mergeCell ref="H4:J4"/>
    <mergeCell ref="L4:P7"/>
    <mergeCell ref="A5:A7"/>
    <mergeCell ref="B5:B7"/>
    <mergeCell ref="C5:D5"/>
  </mergeCells>
  <conditionalFormatting sqref="L8:L38">
    <cfRule type="expression" dxfId="96" priority="6" stopIfTrue="1">
      <formula>NOT($R8)</formula>
    </cfRule>
  </conditionalFormatting>
  <conditionalFormatting sqref="C8:C38">
    <cfRule type="cellIs" dxfId="95" priority="7" stopIfTrue="1" operator="equal">
      <formula>""</formula>
    </cfRule>
    <cfRule type="expression" dxfId="94" priority="8" stopIfTrue="1">
      <formula>OR($T8="F",$D8="U",$D8="Z",$D8="K")</formula>
    </cfRule>
    <cfRule type="expression" dxfId="93" priority="9" stopIfTrue="1">
      <formula>$C8&lt;&gt;""</formula>
    </cfRule>
  </conditionalFormatting>
  <conditionalFormatting sqref="J8:J38">
    <cfRule type="expression" dxfId="92" priority="10" stopIfTrue="1">
      <formula>NOT($R8)</formula>
    </cfRule>
    <cfRule type="cellIs" dxfId="91" priority="11" stopIfTrue="1" operator="greaterThan">
      <formula>0</formula>
    </cfRule>
  </conditionalFormatting>
  <conditionalFormatting sqref="J43:J44">
    <cfRule type="expression" dxfId="90" priority="12" stopIfTrue="1">
      <formula>OR($J43&lt;=NormalUG,$J43&gt;=NormalOG)</formula>
    </cfRule>
    <cfRule type="cellIs" dxfId="89" priority="13" stopIfTrue="1" operator="greaterThan">
      <formula>0</formula>
    </cfRule>
  </conditionalFormatting>
  <conditionalFormatting sqref="A8:B38">
    <cfRule type="cellIs" dxfId="88" priority="14" stopIfTrue="1" operator="equal">
      <formula>""</formula>
    </cfRule>
    <cfRule type="expression" dxfId="87" priority="15" stopIfTrue="1">
      <formula>$T8="F"</formula>
    </cfRule>
  </conditionalFormatting>
  <conditionalFormatting sqref="K8:K38">
    <cfRule type="expression" dxfId="86" priority="16" stopIfTrue="1">
      <formula>NOT($R8)</formula>
    </cfRule>
    <cfRule type="cellIs" dxfId="85" priority="17" stopIfTrue="1" operator="equal">
      <formula>0</formula>
    </cfRule>
  </conditionalFormatting>
  <conditionalFormatting sqref="AT8:AT38">
    <cfRule type="cellIs" dxfId="84" priority="18" stopIfTrue="1" operator="equal">
      <formula>1</formula>
    </cfRule>
  </conditionalFormatting>
  <conditionalFormatting sqref="AP8:AS38 AG8:AK38 Y8:AA38 R8:R38">
    <cfRule type="cellIs" dxfId="83" priority="19" stopIfTrue="1" operator="equal">
      <formula>FALSE</formula>
    </cfRule>
  </conditionalFormatting>
  <conditionalFormatting sqref="V39">
    <cfRule type="cellIs" dxfId="82" priority="20" stopIfTrue="1" operator="equal">
      <formula>0</formula>
    </cfRule>
  </conditionalFormatting>
  <conditionalFormatting sqref="T8:U38">
    <cfRule type="cellIs" dxfId="81" priority="21" stopIfTrue="1" operator="equal">
      <formula>"F"</formula>
    </cfRule>
  </conditionalFormatting>
  <conditionalFormatting sqref="F8:F38">
    <cfRule type="cellIs" dxfId="80" priority="22" stopIfTrue="1" operator="equal">
      <formula>""</formula>
    </cfRule>
    <cfRule type="cellIs" dxfId="79" priority="23" stopIfTrue="1" operator="equal">
      <formula>0</formula>
    </cfRule>
  </conditionalFormatting>
  <conditionalFormatting sqref="J2 E5">
    <cfRule type="expression" dxfId="78" priority="24" stopIfTrue="1">
      <formula>Zeitmodell="Teilzeit"</formula>
    </cfRule>
  </conditionalFormatting>
  <conditionalFormatting sqref="S2:S3">
    <cfRule type="cellIs" dxfId="77" priority="25" stopIfTrue="1" operator="greaterThan">
      <formula>0</formula>
    </cfRule>
  </conditionalFormatting>
  <conditionalFormatting sqref="K5 J39:J42">
    <cfRule type="cellIs" dxfId="76" priority="26" stopIfTrue="1" operator="greaterThan">
      <formula>0</formula>
    </cfRule>
  </conditionalFormatting>
  <conditionalFormatting sqref="E8:E38">
    <cfRule type="expression" dxfId="75" priority="27" stopIfTrue="1">
      <formula>NOT($R8)</formula>
    </cfRule>
    <cfRule type="expression" dxfId="74" priority="28" stopIfTrue="1">
      <formula>AND($AC8=$AE8,$AK8)</formula>
    </cfRule>
    <cfRule type="expression" dxfId="73" priority="29" stopIfTrue="1">
      <formula>AND($AC8=$AE8,NOT($AK8))</formula>
    </cfRule>
  </conditionalFormatting>
  <conditionalFormatting sqref="G8:G38">
    <cfRule type="expression" dxfId="72" priority="30" stopIfTrue="1">
      <formula>NOT($R8)</formula>
    </cfRule>
    <cfRule type="cellIs" dxfId="71" priority="31" stopIfTrue="1" operator="equal">
      <formula>0</formula>
    </cfRule>
  </conditionalFormatting>
  <conditionalFormatting sqref="D8:D38">
    <cfRule type="expression" dxfId="70" priority="3" stopIfTrue="1">
      <formula>NOT($R8)</formula>
    </cfRule>
    <cfRule type="expression" dxfId="69" priority="4" stopIfTrue="1">
      <formula>$AH8</formula>
    </cfRule>
    <cfRule type="cellIs" dxfId="68" priority="5" stopIfTrue="1" operator="equal">
      <formula>"ZK"</formula>
    </cfRule>
  </conditionalFormatting>
  <conditionalFormatting sqref="H8:I38">
    <cfRule type="expression" dxfId="67" priority="1" stopIfTrue="1">
      <formula>NOT($R8)</formula>
    </cfRule>
    <cfRule type="expression" dxfId="66" priority="2" stopIfTrue="1">
      <formula>$AJ8</formula>
    </cfRule>
  </conditionalFormatting>
  <dataValidations count="4">
    <dataValidation type="custom" showErrorMessage="1" errorTitle="Fehle: Normalstunden-Bis-Wert" error="1) Zeitwert in der Form &quot;hh:mm&quot; eingeben_x000a_2) Zeitwert darf nicht kleiner als 00:00 und nicht grösser als 23:59 sein_x000a_3) Zeitwert darf nicht kleiner als der Von-Wert sein._x000a_4) Eingaben immer mit 'Return' abschließen" promptTitle="Beginnzeit für Mo" prompt="Bitte geben Sie hier die Tagesarbeits-Beginnzeit für Montag in der Form eines Zeitwertes ein (z.B. 08:00)" sqref="I8:I38" xr:uid="{B56584E8-E664-4033-B526-252AB560E647}">
      <formula1>$AS8</formula1>
    </dataValidation>
    <dataValidation type="custom" showErrorMessage="1" errorTitle="Fehler: Normalstunden-Von-Wert" error="1) Zeitwert in der Form &quot;hh:mm&quot; eingeben_x000a_2) Zeitwert darf nicht kleiner als 00:00 und nicht grösser als 23:59 sein_x000a_3) Zeitwert darf nicht grösser als der Bis-Wert sein._x000a_4) Eingaben immer mit 'Return' abschließen" promptTitle="Beginnzeit für Mo" prompt="Bitte geben Sie hier die Tagesarbeits-Beginnzeit für Montag in der Form eines Zeitwertes ein (z.B. 08:00)" sqref="H8:H38" xr:uid="{A49C47EC-1340-4EA0-A68F-9368BB507659}">
      <formula1>$AQ8</formula1>
    </dataValidation>
    <dataValidation type="custom" showErrorMessage="1" errorTitle="Fehler: [U}rlaub, [Z]A, [K]rank" error="1) Folgende Eingaben zulässig: &quot;U&quot; für Urlaub, &quot;Z&quot; für Zeitausgleich, &quot;K&quot; für Krank._x000a_2) Lassen Sie die Zelle leer, wenn keines davon zutrifft._x000a_3) Eingaben immer mit 'Return' abschließen" sqref="D8:D38" xr:uid="{6C757216-2C8C-46D5-82AF-292A298F12FF}">
      <formula1>$AI8</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9CF27686-1604-487E-9BBF-45A5238A1B6B}"/>
  </dataValidations>
  <printOptions horizontalCentered="1"/>
  <pageMargins left="0.27559055118110237" right="0.23622047244094491" top="0.28999999999999998" bottom="0.19685039370078741" header="0.19685039370078741" footer="0.55118110236220474"/>
  <pageSetup paperSize="9" scale="63" orientation="portrait" horizontalDpi="300" verticalDpi="36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30"/>
  <dimension ref="A1:BC72"/>
  <sheetViews>
    <sheetView zoomScaleNormal="100" zoomScaleSheetLayoutView="100" workbookViewId="0">
      <pane ySplit="7" topLeftCell="A8" activePane="bottomLeft" state="frozen"/>
      <selection activeCell="L61" sqref="L61"/>
      <selection pane="bottomLeft" activeCell="H9" sqref="H9"/>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9" width="6.7265625" style="2" customWidth="1"/>
    <col min="10" max="10" width="8.54296875" style="2" customWidth="1"/>
    <col min="11" max="11" width="11.1796875" style="2" customWidth="1"/>
    <col min="12" max="13" width="6.7265625" style="2" customWidth="1"/>
    <col min="14" max="14" width="8.1796875" style="2" customWidth="1"/>
    <col min="15" max="15" width="8" style="2" customWidth="1"/>
    <col min="16" max="16" width="28.54296875" style="3" customWidth="1"/>
    <col min="17" max="17" width="12.81640625" style="112" hidden="1" customWidth="1"/>
    <col min="18" max="18" width="19.81640625" style="112" hidden="1" customWidth="1"/>
    <col min="19" max="19" width="17.1796875" style="112" hidden="1" customWidth="1"/>
    <col min="20" max="21" width="8.7265625" style="23" hidden="1" customWidth="1"/>
    <col min="22" max="22" width="7.7265625" style="100" hidden="1" customWidth="1"/>
    <col min="23" max="24" width="12.54296875" style="27" hidden="1" customWidth="1"/>
    <col min="25" max="27" width="12" style="26" hidden="1" customWidth="1"/>
    <col min="28" max="32" width="6" style="27" hidden="1" customWidth="1"/>
    <col min="33" max="33" width="12.1796875" style="26" hidden="1" customWidth="1"/>
    <col min="34" max="35" width="12.1796875" style="105" hidden="1" customWidth="1"/>
    <col min="36" max="36" width="12.1796875" style="104" hidden="1" customWidth="1"/>
    <col min="37" max="37" width="12.54296875" style="26" hidden="1" customWidth="1"/>
    <col min="38" max="46" width="12.1796875" style="104" hidden="1" customWidth="1"/>
    <col min="47" max="47" width="13" style="342" customWidth="1"/>
    <col min="48" max="52" width="11.453125" style="342"/>
    <col min="53" max="55" width="11.453125" style="343"/>
    <col min="56" max="16384" width="11.453125" style="351"/>
  </cols>
  <sheetData>
    <row r="1" spans="1:55" s="3" customFormat="1" ht="33" customHeight="1" thickTop="1" thickBot="1" x14ac:dyDescent="0.3">
      <c r="A1" s="291" t="str">
        <f>Konfig!$A$1</f>
        <v xml:space="preserve"> BOKU-Zeiterfassung für Wissenschaftliches Personal</v>
      </c>
      <c r="B1" s="292"/>
      <c r="C1" s="292"/>
      <c r="D1" s="292"/>
      <c r="E1" s="292"/>
      <c r="F1" s="292"/>
      <c r="G1" s="292"/>
      <c r="H1" s="292"/>
      <c r="I1" s="292"/>
      <c r="J1" s="292"/>
      <c r="K1" s="292"/>
      <c r="L1" s="292"/>
      <c r="M1" s="292"/>
      <c r="N1" s="292"/>
      <c r="O1" s="293"/>
      <c r="P1" s="517"/>
      <c r="Q1" s="156" t="s">
        <v>61</v>
      </c>
      <c r="R1" s="190" t="s">
        <v>149</v>
      </c>
      <c r="S1" s="209" t="s">
        <v>156</v>
      </c>
      <c r="T1" s="28"/>
      <c r="U1" s="28"/>
      <c r="V1" s="94"/>
      <c r="W1" s="13"/>
      <c r="X1" s="13"/>
      <c r="Y1" s="101"/>
      <c r="Z1" s="102"/>
      <c r="AA1" s="102"/>
      <c r="AB1" s="25"/>
      <c r="AC1" s="25"/>
      <c r="AD1" s="25"/>
      <c r="AE1" s="25"/>
      <c r="AF1" s="25"/>
      <c r="AG1" s="101"/>
      <c r="AH1" s="104"/>
      <c r="AI1" s="104"/>
      <c r="AJ1" s="104"/>
      <c r="AK1" s="101"/>
      <c r="AL1" s="104"/>
      <c r="AM1" s="104"/>
      <c r="AN1" s="104"/>
      <c r="AO1" s="104"/>
      <c r="AP1" s="104"/>
      <c r="AQ1" s="104"/>
      <c r="AR1" s="104"/>
      <c r="AS1" s="104"/>
      <c r="AT1" s="104"/>
      <c r="AU1" s="342"/>
      <c r="AV1" s="342"/>
      <c r="AW1" s="342"/>
      <c r="AX1" s="342"/>
      <c r="AY1" s="342"/>
      <c r="AZ1" s="342"/>
      <c r="BA1" s="342"/>
      <c r="BB1" s="342"/>
      <c r="BC1" s="342"/>
    </row>
    <row r="2" spans="1:55" s="344" customFormat="1" ht="21" customHeight="1" thickTop="1" x14ac:dyDescent="0.3">
      <c r="A2" s="294" t="str">
        <f>" Org.-Einh. : "&amp;OrgEinheit</f>
        <v xml:space="preserve"> Org.-Einh. : xxxxx</v>
      </c>
      <c r="B2" s="295"/>
      <c r="C2" s="295"/>
      <c r="D2" s="295"/>
      <c r="E2" s="295"/>
      <c r="F2" s="520" t="s">
        <v>60</v>
      </c>
      <c r="G2" s="520"/>
      <c r="H2" s="520"/>
      <c r="I2" s="520"/>
      <c r="J2" s="317" t="str">
        <f>" "&amp;Zeitmodell</f>
        <v xml:space="preserve"> Vollzeit</v>
      </c>
      <c r="K2" s="296"/>
      <c r="L2" s="296"/>
      <c r="M2" s="296"/>
      <c r="N2" s="296"/>
      <c r="O2" s="297"/>
      <c r="P2" s="518"/>
      <c r="Q2" s="155">
        <f ca="1">IF(ISNA($Q$4),1,$Q$4)</f>
        <v>1</v>
      </c>
      <c r="R2" s="219">
        <v>0</v>
      </c>
      <c r="S2" s="210">
        <f>SUM($AT8:$AT38)</f>
        <v>0</v>
      </c>
      <c r="T2"/>
      <c r="U2" s="28"/>
      <c r="V2" s="95"/>
      <c r="W2" s="15"/>
      <c r="X2" s="15"/>
      <c r="Y2" s="103"/>
      <c r="Z2" s="26"/>
      <c r="AA2" s="26"/>
      <c r="AB2" s="26"/>
      <c r="AC2" s="26"/>
      <c r="AD2" s="26"/>
      <c r="AE2" s="26"/>
      <c r="AF2" s="26"/>
      <c r="AG2" s="103"/>
      <c r="AH2" s="105"/>
      <c r="AI2" s="105"/>
      <c r="AJ2" s="104"/>
      <c r="AK2" s="103"/>
      <c r="AL2" s="104"/>
      <c r="AM2" s="104"/>
      <c r="AN2" s="104"/>
      <c r="AO2" s="104"/>
      <c r="AP2" s="104"/>
      <c r="AQ2" s="104"/>
      <c r="AR2" s="104"/>
      <c r="AS2" s="104"/>
      <c r="AT2" s="104"/>
      <c r="AU2" s="342"/>
      <c r="AV2" s="342"/>
      <c r="AW2" s="342"/>
      <c r="AX2" s="342"/>
      <c r="AY2" s="342"/>
      <c r="AZ2" s="342"/>
      <c r="BA2" s="343"/>
      <c r="BB2" s="343"/>
      <c r="BC2" s="343"/>
    </row>
    <row r="3" spans="1:55" s="344" customFormat="1" ht="22.5" customHeight="1" thickBot="1" x14ac:dyDescent="0.35">
      <c r="A3" s="298" t="str">
        <f xml:space="preserve"> " Mitarbeiter: "&amp;Name</f>
        <v xml:space="preserve"> Mitarbeiter: Vorname Nachname</v>
      </c>
      <c r="B3" s="299"/>
      <c r="C3" s="299"/>
      <c r="D3" s="299"/>
      <c r="E3" s="299"/>
      <c r="F3" s="521" t="s">
        <v>104</v>
      </c>
      <c r="G3" s="521"/>
      <c r="H3" s="521"/>
      <c r="I3" s="521"/>
      <c r="J3" s="300" t="str">
        <f>" "&amp;Vorgesetzter</f>
        <v xml:space="preserve"> Vorname Nachname</v>
      </c>
      <c r="K3" s="300"/>
      <c r="L3" s="300"/>
      <c r="M3" s="300"/>
      <c r="N3" s="300"/>
      <c r="O3" s="301"/>
      <c r="P3" s="519"/>
      <c r="Q3" s="160" t="str" cm="1">
        <f t="array" aca="1" ref="Q3" ca="1">RIGHT(CELL("filename",A1),LEN(CELL("filename",A1))-SEARCH("]",CELL("filename",A1),1))</f>
        <v>Monat</v>
      </c>
      <c r="R3" s="390"/>
      <c r="S3" s="218" cm="1">
        <f t="array" aca="1" ref="S3" ca="1">IF($Q$2=1,$S$2,$S$2+INDIRECT($S$5))</f>
        <v>0</v>
      </c>
      <c r="T3" s="28"/>
      <c r="U3" s="28"/>
      <c r="V3" s="95"/>
      <c r="W3" s="15"/>
      <c r="X3" s="15"/>
      <c r="Y3" s="103"/>
      <c r="Z3" s="26"/>
      <c r="AA3" s="26"/>
      <c r="AB3" s="26"/>
      <c r="AC3" s="26"/>
      <c r="AD3" s="26"/>
      <c r="AE3" s="26"/>
      <c r="AF3" s="26"/>
      <c r="AG3" s="103"/>
      <c r="AH3" s="105"/>
      <c r="AI3" s="105"/>
      <c r="AJ3" s="104"/>
      <c r="AK3" s="103"/>
      <c r="AL3" s="104"/>
      <c r="AM3" s="104"/>
      <c r="AN3" s="104"/>
      <c r="AO3" s="104"/>
      <c r="AP3" s="104"/>
      <c r="AQ3" s="104"/>
      <c r="AR3" s="104"/>
      <c r="AS3" s="104"/>
      <c r="AT3" s="104"/>
      <c r="AU3" s="342"/>
      <c r="AV3" s="342"/>
      <c r="AW3" s="342"/>
      <c r="AX3" s="342"/>
      <c r="AY3" s="342"/>
      <c r="AZ3" s="342"/>
      <c r="BA3" s="343"/>
      <c r="BB3" s="343"/>
      <c r="BC3" s="343"/>
    </row>
    <row r="4" spans="1:55" s="346" customFormat="1" ht="32.25" customHeight="1" thickTop="1" thickBot="1" x14ac:dyDescent="0.4">
      <c r="A4" s="522" t="str">
        <f ca="1" xml:space="preserve"> " Monat: "&amp;$Q$3&amp;" "&amp;Jahr</f>
        <v xml:space="preserve"> Monat: Monat 2026</v>
      </c>
      <c r="B4" s="523"/>
      <c r="C4" s="523"/>
      <c r="D4" s="524"/>
      <c r="E4" s="525" t="s">
        <v>113</v>
      </c>
      <c r="F4" s="526"/>
      <c r="G4" s="527"/>
      <c r="H4" s="525" t="s">
        <v>114</v>
      </c>
      <c r="I4" s="526"/>
      <c r="J4" s="527"/>
      <c r="K4" s="302" t="s">
        <v>118</v>
      </c>
      <c r="L4" s="528" t="s">
        <v>230</v>
      </c>
      <c r="M4" s="529"/>
      <c r="N4" s="529"/>
      <c r="O4" s="529"/>
      <c r="P4" s="530"/>
      <c r="Q4" s="162">
        <f ca="1">IF(ISNA(VLOOKUP($Q$3,MTab,2,FALSE)),1,VLOOKUP($Q$3,MTab,2,FALSE))</f>
        <v>1</v>
      </c>
      <c r="R4" s="135"/>
      <c r="S4" s="220" t="s">
        <v>160</v>
      </c>
      <c r="T4" s="135"/>
      <c r="U4" s="135"/>
      <c r="V4" s="135"/>
      <c r="W4" s="135"/>
      <c r="X4" s="135"/>
      <c r="Y4" s="135"/>
      <c r="Z4" s="135"/>
      <c r="AA4" s="135"/>
      <c r="AB4" s="135"/>
      <c r="AC4" s="135"/>
      <c r="AD4" s="135"/>
      <c r="AE4" s="135"/>
      <c r="AF4" s="135"/>
      <c r="AG4" s="135"/>
      <c r="AH4" s="136"/>
      <c r="AI4" s="136"/>
      <c r="AJ4" s="137"/>
      <c r="AK4" s="135"/>
      <c r="AL4" s="137"/>
      <c r="AM4" s="137"/>
      <c r="AN4" s="137"/>
      <c r="AO4" s="137"/>
      <c r="AP4" s="137"/>
      <c r="AQ4" s="137"/>
      <c r="AR4" s="137"/>
      <c r="AS4" s="137"/>
      <c r="AT4" s="137"/>
      <c r="AU4" s="345"/>
      <c r="AV4" s="342"/>
      <c r="AW4" s="342"/>
      <c r="AX4" s="342"/>
      <c r="AY4" s="342"/>
      <c r="AZ4" s="342"/>
      <c r="BA4" s="343"/>
      <c r="BB4" s="343"/>
      <c r="BC4" s="343"/>
    </row>
    <row r="5" spans="1:55" s="346" customFormat="1" ht="23.25" customHeight="1" thickTop="1" thickBot="1" x14ac:dyDescent="0.4">
      <c r="A5" s="534" t="s">
        <v>50</v>
      </c>
      <c r="B5" s="537" t="s">
        <v>107</v>
      </c>
      <c r="C5" s="540" t="s">
        <v>88</v>
      </c>
      <c r="D5" s="541"/>
      <c r="E5" s="545" t="str">
        <f>"Wochen-AZ"&amp;" "&amp;TEXT(WAZ,"[hh]:mm")</f>
        <v>Wochen-AZ 40:00</v>
      </c>
      <c r="F5" s="546"/>
      <c r="G5" s="547"/>
      <c r="H5" s="548" t="s">
        <v>115</v>
      </c>
      <c r="I5" s="549"/>
      <c r="J5" s="550"/>
      <c r="K5" s="303" cm="1">
        <f t="array" aca="1" ref="K5" ca="1">IF(ISNA($Q$5),Übertrag,INDIRECT($Q$5))</f>
        <v>0</v>
      </c>
      <c r="L5" s="528"/>
      <c r="M5" s="529"/>
      <c r="N5" s="529"/>
      <c r="O5" s="529"/>
      <c r="P5" s="530"/>
      <c r="Q5" s="161" t="str">
        <f ca="1">IF(ISNA(VLOOKUP($Q$3,MTab,3,FALSE)),"Übertrag",VLOOKUP($Q$3,MTab,3,FALSE))</f>
        <v>Übertrag</v>
      </c>
      <c r="R5" s="135"/>
      <c r="S5" s="161" t="str">
        <f ca="1">IF(ISNA(VLOOKUP($Q$3,MTab,4,FALSE)),$Q$3&amp;"!$R$2",VLOOKUP($Q$3,MTab,4,FALSE))</f>
        <v>Monat!$R$2</v>
      </c>
      <c r="T5" s="135"/>
      <c r="U5" s="135"/>
      <c r="V5" s="135"/>
      <c r="W5" s="135"/>
      <c r="X5" s="135"/>
      <c r="Y5" s="135"/>
      <c r="Z5" s="135"/>
      <c r="AA5" s="135"/>
      <c r="AB5" s="167"/>
      <c r="AC5" s="167"/>
      <c r="AD5" s="167"/>
      <c r="AE5" s="167"/>
      <c r="AF5" s="167"/>
      <c r="AG5" s="135"/>
      <c r="AH5" s="136"/>
      <c r="AI5" s="136"/>
      <c r="AJ5" s="137"/>
      <c r="AK5" s="135"/>
      <c r="AL5" s="137"/>
      <c r="AM5" s="137"/>
      <c r="AN5" s="137"/>
      <c r="AO5" s="137"/>
      <c r="AP5" s="137"/>
      <c r="AQ5" s="137"/>
      <c r="AR5" s="137"/>
      <c r="AS5" s="137"/>
      <c r="AT5" s="137"/>
      <c r="AU5" s="345"/>
      <c r="AV5" s="342"/>
      <c r="AW5" s="342"/>
      <c r="AX5" s="342"/>
      <c r="AY5" s="342"/>
      <c r="AZ5" s="342"/>
      <c r="BA5" s="343"/>
      <c r="BB5" s="343"/>
      <c r="BC5" s="343"/>
    </row>
    <row r="6" spans="1:55" s="346" customFormat="1" ht="24" customHeight="1" thickTop="1" x14ac:dyDescent="0.35">
      <c r="A6" s="535"/>
      <c r="B6" s="538"/>
      <c r="C6" s="551" t="s">
        <v>117</v>
      </c>
      <c r="D6" s="553" t="s">
        <v>229</v>
      </c>
      <c r="E6" s="304" t="s">
        <v>116</v>
      </c>
      <c r="F6" s="555" t="s">
        <v>0</v>
      </c>
      <c r="G6" s="557" t="s">
        <v>222</v>
      </c>
      <c r="H6" s="559" t="s">
        <v>1</v>
      </c>
      <c r="I6" s="561" t="s">
        <v>2</v>
      </c>
      <c r="J6" s="305" t="s">
        <v>3</v>
      </c>
      <c r="K6" s="306" t="s">
        <v>111</v>
      </c>
      <c r="L6" s="528"/>
      <c r="M6" s="529"/>
      <c r="N6" s="529"/>
      <c r="O6" s="529"/>
      <c r="P6" s="530"/>
      <c r="Q6" s="120" t="s">
        <v>13</v>
      </c>
      <c r="R6" s="121"/>
      <c r="S6" s="121"/>
      <c r="T6" s="121"/>
      <c r="U6" s="121"/>
      <c r="V6" s="121"/>
      <c r="W6" s="121"/>
      <c r="X6" s="166" t="s">
        <v>142</v>
      </c>
      <c r="Y6" s="121"/>
      <c r="Z6" s="121"/>
      <c r="AA6" s="121"/>
      <c r="AB6" s="563" t="s">
        <v>89</v>
      </c>
      <c r="AC6" s="564"/>
      <c r="AD6" s="564"/>
      <c r="AE6" s="564"/>
      <c r="AF6" s="565"/>
      <c r="AG6" s="121" t="s">
        <v>69</v>
      </c>
      <c r="AH6" s="60"/>
      <c r="AI6" s="60"/>
      <c r="AJ6" s="106"/>
      <c r="AK6" s="121"/>
      <c r="AL6" s="106"/>
      <c r="AM6" s="106"/>
      <c r="AN6" s="106"/>
      <c r="AO6" s="106"/>
      <c r="AP6" s="106"/>
      <c r="AQ6" s="106"/>
      <c r="AR6" s="106"/>
      <c r="AS6" s="106"/>
      <c r="AT6" s="138"/>
      <c r="AU6" s="345"/>
      <c r="AV6" s="342"/>
      <c r="AW6" s="342"/>
      <c r="AX6" s="342"/>
      <c r="AY6" s="342"/>
      <c r="AZ6" s="342"/>
      <c r="BA6" s="343"/>
      <c r="BB6" s="343"/>
      <c r="BC6" s="343"/>
    </row>
    <row r="7" spans="1:55" s="349" customFormat="1" ht="27.75" customHeight="1" x14ac:dyDescent="0.35">
      <c r="A7" s="536"/>
      <c r="B7" s="539"/>
      <c r="C7" s="552"/>
      <c r="D7" s="554"/>
      <c r="E7" s="307" t="s">
        <v>108</v>
      </c>
      <c r="F7" s="556"/>
      <c r="G7" s="558"/>
      <c r="H7" s="560"/>
      <c r="I7" s="562"/>
      <c r="J7" s="308" t="s">
        <v>4</v>
      </c>
      <c r="K7" s="309" t="s">
        <v>112</v>
      </c>
      <c r="L7" s="531"/>
      <c r="M7" s="532"/>
      <c r="N7" s="532"/>
      <c r="O7" s="532"/>
      <c r="P7" s="533"/>
      <c r="Q7" s="107" t="s">
        <v>24</v>
      </c>
      <c r="R7" s="107" t="s">
        <v>91</v>
      </c>
      <c r="S7" s="107" t="s">
        <v>92</v>
      </c>
      <c r="T7" s="91" t="s">
        <v>57</v>
      </c>
      <c r="U7" s="90" t="s">
        <v>87</v>
      </c>
      <c r="V7" s="92" t="s">
        <v>65</v>
      </c>
      <c r="W7" s="93" t="s">
        <v>64</v>
      </c>
      <c r="X7" s="163" cm="1">
        <f t="array" aca="1" ref="X7" ca="1">IF(ISNA($Q$5),Übertrag,INDIRECT($Q$5))</f>
        <v>0</v>
      </c>
      <c r="Y7" s="64" t="s">
        <v>66</v>
      </c>
      <c r="Z7" s="64" t="s">
        <v>67</v>
      </c>
      <c r="AA7" s="64" t="s">
        <v>68</v>
      </c>
      <c r="AB7" s="80"/>
      <c r="AC7" s="84">
        <f>I_GAZNAZVon</f>
        <v>2</v>
      </c>
      <c r="AD7" s="87">
        <v>3</v>
      </c>
      <c r="AE7" s="84">
        <f>I_GAZNAZBis</f>
        <v>4</v>
      </c>
      <c r="AF7" s="81"/>
      <c r="AG7" s="119" t="s">
        <v>63</v>
      </c>
      <c r="AH7" s="122" t="s">
        <v>90</v>
      </c>
      <c r="AI7" s="122" t="s">
        <v>143</v>
      </c>
      <c r="AJ7" s="117" t="s">
        <v>94</v>
      </c>
      <c r="AK7" s="118" t="s">
        <v>93</v>
      </c>
      <c r="AL7" s="117" t="s">
        <v>97</v>
      </c>
      <c r="AM7" s="117" t="s">
        <v>98</v>
      </c>
      <c r="AN7" s="117" t="s">
        <v>99</v>
      </c>
      <c r="AO7" s="117" t="s">
        <v>100</v>
      </c>
      <c r="AP7" s="117" t="s">
        <v>109</v>
      </c>
      <c r="AQ7" s="117" t="s">
        <v>95</v>
      </c>
      <c r="AR7" s="117" t="s">
        <v>110</v>
      </c>
      <c r="AS7" s="117" t="s">
        <v>96</v>
      </c>
      <c r="AT7" s="139" t="s">
        <v>161</v>
      </c>
      <c r="AU7" s="347"/>
      <c r="AV7" s="348"/>
      <c r="AW7" s="342"/>
      <c r="AX7" s="342"/>
      <c r="AY7" s="342"/>
      <c r="AZ7" s="342"/>
      <c r="BA7" s="343"/>
      <c r="BB7" s="343"/>
      <c r="BC7" s="343"/>
    </row>
    <row r="8" spans="1:55" s="346" customFormat="1" ht="28.5" customHeight="1" x14ac:dyDescent="0.35">
      <c r="A8" s="397">
        <f t="shared" ref="A8:A38" ca="1" si="0">IF($R8,$Q8,"")</f>
        <v>46023</v>
      </c>
      <c r="B8" s="77" t="str">
        <f t="shared" ref="B8:B38" ca="1" si="1">IF($R8,VLOOKUP(WEEKDAY($Q8,2),WOTA,2,FALSE),"")</f>
        <v>Do</v>
      </c>
      <c r="C8" s="76" t="str">
        <f t="shared" ref="C8:C38" ca="1" si="2">IF($R8," "&amp;IF($S8="",VLOOKUP($Q8,FListe,3,FALSE),$S8),"")</f>
        <v xml:space="preserve"> Neujahrstag</v>
      </c>
      <c r="D8" s="185"/>
      <c r="E8" s="126" t="str">
        <f ca="1">IF(AND($R8,$T8&lt;&gt;"F"),IF($AC8=$AE8,"keine NAZ",TEXT($AC8,"hh:mm")&amp;"-"&amp;TEXT($AC8+$F8+$G8,"hh:mm")),"")</f>
        <v/>
      </c>
      <c r="F8" s="386">
        <f t="shared" ref="F8:F38" ca="1" si="3">IF($R8,IF($T8="F",0,VLOOKUP($B8,GAZ,I_GAZNAZMP,FALSE)),"")</f>
        <v>0</v>
      </c>
      <c r="G8" s="125">
        <f ca="1">IF($R8,IF((I8-H8)*24&gt;6,$AD8,IF(F8*24&gt;6,$AD8,0)),"")</f>
        <v>0</v>
      </c>
      <c r="H8" s="184"/>
      <c r="I8" s="186"/>
      <c r="J8" s="141" t="str">
        <f t="shared" ref="J8:J38" ca="1" si="4">IF(AND($R8,$AK8,NOT($Y8)),ROUND(($V8-$F8-$G8)*24,2),IF($D8="Z",$F8*-24,""))</f>
        <v/>
      </c>
      <c r="K8" s="388">
        <f t="shared" ref="K8:K38" ca="1" si="5">$X8</f>
        <v>0</v>
      </c>
      <c r="L8" s="542"/>
      <c r="M8" s="543"/>
      <c r="N8" s="543"/>
      <c r="O8" s="543"/>
      <c r="P8" s="544"/>
      <c r="Q8" s="108">
        <f ca="1">DATE(Jahr,$Q2,1)</f>
        <v>46023</v>
      </c>
      <c r="R8" s="115" t="b">
        <f t="shared" ref="R8:R38" ca="1" si="6">$Q$2=MONTH($Q8)</f>
        <v>1</v>
      </c>
      <c r="S8" s="109" t="str">
        <f t="shared" ref="S8:S38" si="7">IF(OR($D8="U",$D8="Z",$D8="ZK",$D8="K"),VLOOKUP($D8,UZK,2,FALSE),"")</f>
        <v/>
      </c>
      <c r="T8" s="61" t="str">
        <f t="shared" ref="T8:T38" ca="1" si="8">IF($R8,VLOOKUP($Q8,FListe,4,FALSE),"")</f>
        <v>F</v>
      </c>
      <c r="U8" s="61" t="str">
        <f t="shared" ref="U8:U38" ca="1" si="9">IF($R8,VLOOKUP($Q8,FListe,5,FALSE),"")</f>
        <v>F</v>
      </c>
      <c r="V8" s="96">
        <f>$I8-$H8</f>
        <v>0</v>
      </c>
      <c r="W8" s="57">
        <f ca="1">IF($R8,ROUND($V8-$F8-$AD8,15),"")</f>
        <v>0</v>
      </c>
      <c r="X8" s="164">
        <f t="shared" ref="X8:X38" ca="1" si="10">IF($J8&lt;&gt;"",$X7+$J8,$X7)</f>
        <v>0</v>
      </c>
      <c r="Y8" s="115" t="b">
        <f t="shared" ref="Y8:Y38" ca="1" si="11">($W8=0)</f>
        <v>1</v>
      </c>
      <c r="Z8" s="115" t="b">
        <f t="shared" ref="Z8:Z38" ca="1" si="12">($W8&gt;0)</f>
        <v>0</v>
      </c>
      <c r="AA8" s="115" t="b">
        <f t="shared" ref="AA8:AA38" ca="1" si="13">($W8&lt;0)</f>
        <v>0</v>
      </c>
      <c r="AB8" s="78" t="str">
        <f t="shared" ref="AB8:AB38" ca="1" si="14">IF($U8="F","",TIME(0,0,0))</f>
        <v/>
      </c>
      <c r="AC8" s="85" t="str">
        <f t="shared" ref="AC8:AC38" ca="1" si="15">IF($U8="F","",IF(ISNA(VLOOKUP($B8,GAZ,AC$7,FALSE)),0,VLOOKUP($B8,GAZ,AC$7,FALSE)))</f>
        <v/>
      </c>
      <c r="AD8" s="88">
        <f t="shared" ref="AD8:AD38" ca="1" si="16">IF(OR($U8="F",$S8&lt;&gt;"",ISNA(VLOOKUP($B8,GAZ,AD$7,FALSE))),0,IF(NOT($AK8),VLOOKUP($B8,GAZ,11,FALSE),IF(($I8-$H8)*24&gt;6,VLOOKUP($B8,GAZ,3,FALSE),0)))</f>
        <v>0</v>
      </c>
      <c r="AE8" s="85" t="str">
        <f t="shared" ref="AE8:AE38" ca="1" si="17">IF($U8="F","",IF(ISNA(VLOOKUP($B8,GAZ,AE$7,FALSE)),0,VLOOKUP($B8,GAZ,AE$7,FALSE)))</f>
        <v/>
      </c>
      <c r="AF8" s="82" t="str">
        <f t="shared" ref="AF8:AF38" ca="1" si="18">IF($U8="F","",TIME(23,59,0))</f>
        <v/>
      </c>
      <c r="AG8" s="115" t="b">
        <f t="shared" ref="AG8:AG38" si="19">OR($H8&lt;&gt;"",$I8&lt;&gt;"")</f>
        <v>0</v>
      </c>
      <c r="AH8" s="115" t="b">
        <f t="shared" ref="AH8:AH38" ca="1" si="20">AND($T8&lt;&gt;"F",NOT($AG8),NOT($AC8=$AE8))</f>
        <v>0</v>
      </c>
      <c r="AI8" s="115" t="b">
        <f t="shared" ref="AI8:AI38" ca="1" si="21">AND($AH8,OR($D8="U",$D8="Z",$D8="K"))</f>
        <v>0</v>
      </c>
      <c r="AJ8" s="115" t="b">
        <f t="shared" ref="AJ8:AJ38" ca="1" si="22">AND($U8&lt;&gt;"F",$D8&lt;&gt;"U",$D8&lt;&gt;"Z",$D8&lt;&gt;"K",$R8)</f>
        <v>0</v>
      </c>
      <c r="AK8" s="115" t="b">
        <f t="shared" ref="AK8:AK38" si="23">AND($H8&lt;&gt;"",$I8&lt;&gt;"")</f>
        <v>0</v>
      </c>
      <c r="AL8" s="113" t="str">
        <f t="shared" ref="AL8:AL38" ca="1" si="24">IF($AJ8,TagUG,"")</f>
        <v/>
      </c>
      <c r="AM8" s="113" t="str">
        <f t="shared" ref="AM8:AM38" ca="1" si="25">IF($AJ8,IF($I8="",IF(AND($L8&lt;&gt;"",$L8&lt;$AF8),$L8,IF(AND($M8&lt;&gt;"",$M8&lt;$AF8),$M8,TagOG)),$I8),"")</f>
        <v/>
      </c>
      <c r="AN8" s="113" t="str">
        <f ca="1">IF($AJ8,IF($H8="",$AB8,$H8),"")</f>
        <v/>
      </c>
      <c r="AO8" s="113" t="str">
        <f t="shared" ref="AO8:AO38" ca="1" si="26">IF($AJ8,IF(AND($L8&lt;&gt;"",$L8&lt;$AF8),$L8,IF(AND($M8&lt;&gt;"",$M8&lt;$AF8),$M8,TagOG)),"")</f>
        <v/>
      </c>
      <c r="AP8" s="115" t="b">
        <f t="shared" ref="AP8:AP38" si="27">MOD($H8*24,0.25)=0</f>
        <v>1</v>
      </c>
      <c r="AQ8" s="115" t="b">
        <f t="shared" ref="AQ8:AQ38" ca="1" si="28">AND($AJ8,ISNUMBER($H8),$H8&gt;=$AB8,$H8&lt;=$AF8,OR($I8="",$H8&lt;=$I8))</f>
        <v>0</v>
      </c>
      <c r="AR8" s="115" t="b">
        <f t="shared" ref="AR8:AR38" si="29">MOD($I8*24,0.25)=0</f>
        <v>1</v>
      </c>
      <c r="AS8" s="115" t="b">
        <f t="shared" ref="AS8:AS38" ca="1" si="30">AND($AJ8,ISNUMBER($I8),$I8&gt;=$AB8,$I8&lt;=$AF8,OR($H8="",$I8&gt;=$H8))</f>
        <v>0</v>
      </c>
      <c r="AT8" s="140">
        <f t="shared" ref="AT8:AT38" si="31">IF(AND(ISBLANK($D8),ISBLANK($H8),ISBLANK($I8)),0,1)</f>
        <v>0</v>
      </c>
      <c r="AU8" s="350"/>
      <c r="AV8" s="342"/>
      <c r="AW8" s="342"/>
      <c r="AX8" s="342"/>
      <c r="AY8" s="342"/>
      <c r="AZ8" s="342"/>
      <c r="BA8" s="343"/>
      <c r="BB8" s="343"/>
      <c r="BC8" s="343"/>
    </row>
    <row r="9" spans="1:55" s="346" customFormat="1" ht="28.5" customHeight="1" x14ac:dyDescent="0.35">
      <c r="A9" s="397">
        <f t="shared" ca="1" si="0"/>
        <v>46024</v>
      </c>
      <c r="B9" s="77" t="str">
        <f t="shared" ca="1" si="1"/>
        <v>Fr</v>
      </c>
      <c r="C9" s="76" t="str">
        <f t="shared" ca="1" si="2"/>
        <v xml:space="preserve"> </v>
      </c>
      <c r="D9" s="171"/>
      <c r="E9" s="126" t="str">
        <f t="shared" ref="E9:E38" ca="1" si="32">IF(AND($R9,$T9&lt;&gt;"F"),IF($AC9=$AE9,"keine NAZ",TEXT($AC9,"hh:mm")&amp;"-"&amp;TEXT($AC9+$F9+$G9,"hh:mm")),"")</f>
        <v>08:00-16:00</v>
      </c>
      <c r="F9" s="386">
        <f t="shared" ca="1" si="3"/>
        <v>0.33333333333333331</v>
      </c>
      <c r="G9" s="125">
        <f t="shared" ref="G9:G38" ca="1" si="33">IF($R9,IF((I9-H9)*24&gt;6,$AD9,IF(F9*24&gt;6,$AD9,0)),"")</f>
        <v>0</v>
      </c>
      <c r="H9" s="127"/>
      <c r="I9" s="59"/>
      <c r="J9" s="141" t="str">
        <f t="shared" ca="1" si="4"/>
        <v/>
      </c>
      <c r="K9" s="388">
        <f t="shared" ca="1" si="5"/>
        <v>0</v>
      </c>
      <c r="L9" s="542"/>
      <c r="M9" s="543"/>
      <c r="N9" s="543"/>
      <c r="O9" s="543"/>
      <c r="P9" s="544"/>
      <c r="Q9" s="108">
        <f t="shared" ref="Q9:Q38" ca="1" si="34" xml:space="preserve"> Q8+1</f>
        <v>46024</v>
      </c>
      <c r="R9" s="115" t="b">
        <f t="shared" ca="1" si="6"/>
        <v>1</v>
      </c>
      <c r="S9" s="109" t="str">
        <f t="shared" si="7"/>
        <v/>
      </c>
      <c r="T9" s="61" t="str">
        <f t="shared" ca="1" si="8"/>
        <v>A</v>
      </c>
      <c r="U9" s="61" t="str">
        <f t="shared" ca="1" si="9"/>
        <v>A</v>
      </c>
      <c r="V9" s="96">
        <f t="shared" ref="V9:V38" si="35">$I9-$H9</f>
        <v>0</v>
      </c>
      <c r="W9" s="57">
        <f t="shared" ref="W9:W38" ca="1" si="36">IF($R9,ROUND($V9-$F9-$AD9,15),"")</f>
        <v>-0.33333333333333298</v>
      </c>
      <c r="X9" s="164">
        <f t="shared" ca="1" si="10"/>
        <v>0</v>
      </c>
      <c r="Y9" s="115" t="b">
        <f t="shared" ca="1" si="11"/>
        <v>0</v>
      </c>
      <c r="Z9" s="115" t="b">
        <f t="shared" ca="1" si="12"/>
        <v>0</v>
      </c>
      <c r="AA9" s="115" t="b">
        <f t="shared" ca="1" si="13"/>
        <v>1</v>
      </c>
      <c r="AB9" s="78">
        <f t="shared" ca="1" si="14"/>
        <v>0</v>
      </c>
      <c r="AC9" s="85">
        <f t="shared" ca="1" si="15"/>
        <v>0.33333333333333331</v>
      </c>
      <c r="AD9" s="88">
        <f t="shared" ca="1" si="16"/>
        <v>0</v>
      </c>
      <c r="AE9" s="85">
        <f t="shared" ca="1" si="17"/>
        <v>0.66666666666666663</v>
      </c>
      <c r="AF9" s="82">
        <f t="shared" ca="1" si="18"/>
        <v>0.99930555555555556</v>
      </c>
      <c r="AG9" s="115" t="b">
        <f t="shared" si="19"/>
        <v>0</v>
      </c>
      <c r="AH9" s="115" t="b">
        <f t="shared" ca="1" si="20"/>
        <v>1</v>
      </c>
      <c r="AI9" s="115" t="b">
        <f t="shared" ca="1" si="21"/>
        <v>0</v>
      </c>
      <c r="AJ9" s="115" t="b">
        <f t="shared" ca="1" si="22"/>
        <v>1</v>
      </c>
      <c r="AK9" s="115" t="b">
        <f t="shared" si="23"/>
        <v>0</v>
      </c>
      <c r="AL9" s="113">
        <f t="shared" ca="1" si="24"/>
        <v>0</v>
      </c>
      <c r="AM9" s="113">
        <f t="shared" ca="1" si="25"/>
        <v>0.99930555555555556</v>
      </c>
      <c r="AN9" s="113">
        <f t="shared" ref="AN9:AN38" ca="1" si="37">IF($AJ9,IF($H9="",TagUG,$H9),"")</f>
        <v>0</v>
      </c>
      <c r="AO9" s="113">
        <f t="shared" ca="1" si="26"/>
        <v>0.99930555555555556</v>
      </c>
      <c r="AP9" s="115" t="b">
        <f t="shared" si="27"/>
        <v>1</v>
      </c>
      <c r="AQ9" s="115" t="b">
        <f t="shared" ca="1" si="28"/>
        <v>0</v>
      </c>
      <c r="AR9" s="115" t="b">
        <f t="shared" si="29"/>
        <v>1</v>
      </c>
      <c r="AS9" s="115" t="b">
        <f t="shared" ca="1" si="30"/>
        <v>0</v>
      </c>
      <c r="AT9" s="140">
        <f t="shared" si="31"/>
        <v>0</v>
      </c>
      <c r="AU9" s="342"/>
      <c r="AV9" s="342"/>
      <c r="AW9" s="342"/>
      <c r="AX9" s="342"/>
      <c r="AY9" s="342"/>
      <c r="AZ9" s="342"/>
      <c r="BA9" s="343"/>
      <c r="BB9" s="343"/>
      <c r="BC9" s="343"/>
    </row>
    <row r="10" spans="1:55" s="346" customFormat="1" ht="28.5" customHeight="1" x14ac:dyDescent="0.35">
      <c r="A10" s="397">
        <f t="shared" ca="1" si="0"/>
        <v>46025</v>
      </c>
      <c r="B10" s="77" t="str">
        <f t="shared" ca="1" si="1"/>
        <v>Sa</v>
      </c>
      <c r="C10" s="76" t="str">
        <f t="shared" ca="1" si="2"/>
        <v xml:space="preserve"> Wochenende</v>
      </c>
      <c r="D10" s="185"/>
      <c r="E10" s="126" t="str">
        <f t="shared" ca="1" si="32"/>
        <v/>
      </c>
      <c r="F10" s="386">
        <f t="shared" ca="1" si="3"/>
        <v>0</v>
      </c>
      <c r="G10" s="125">
        <f t="shared" ca="1" si="33"/>
        <v>0</v>
      </c>
      <c r="H10" s="127"/>
      <c r="I10" s="59"/>
      <c r="J10" s="141" t="str">
        <f t="shared" ca="1" si="4"/>
        <v/>
      </c>
      <c r="K10" s="388">
        <f t="shared" ca="1" si="5"/>
        <v>0</v>
      </c>
      <c r="L10" s="542"/>
      <c r="M10" s="543"/>
      <c r="N10" s="543"/>
      <c r="O10" s="543"/>
      <c r="P10" s="544"/>
      <c r="Q10" s="108">
        <f t="shared" ca="1" si="34"/>
        <v>46025</v>
      </c>
      <c r="R10" s="115" t="b">
        <f t="shared" ca="1" si="6"/>
        <v>1</v>
      </c>
      <c r="S10" s="109" t="str">
        <f t="shared" si="7"/>
        <v/>
      </c>
      <c r="T10" s="61" t="str">
        <f t="shared" ca="1" si="8"/>
        <v>F</v>
      </c>
      <c r="U10" s="61" t="str">
        <f t="shared" ca="1" si="9"/>
        <v>A</v>
      </c>
      <c r="V10" s="96">
        <f t="shared" si="35"/>
        <v>0</v>
      </c>
      <c r="W10" s="57">
        <f t="shared" ca="1" si="36"/>
        <v>0</v>
      </c>
      <c r="X10" s="164">
        <f t="shared" ca="1" si="10"/>
        <v>0</v>
      </c>
      <c r="Y10" s="115" t="b">
        <f t="shared" ca="1" si="11"/>
        <v>1</v>
      </c>
      <c r="Z10" s="115" t="b">
        <f t="shared" ca="1" si="12"/>
        <v>0</v>
      </c>
      <c r="AA10" s="115" t="b">
        <f t="shared" ca="1" si="13"/>
        <v>0</v>
      </c>
      <c r="AB10" s="78">
        <f t="shared" ca="1" si="14"/>
        <v>0</v>
      </c>
      <c r="AC10" s="85">
        <f t="shared" ca="1" si="15"/>
        <v>0</v>
      </c>
      <c r="AD10" s="88">
        <f t="shared" ca="1" si="16"/>
        <v>0</v>
      </c>
      <c r="AE10" s="85">
        <f t="shared" ca="1" si="17"/>
        <v>0</v>
      </c>
      <c r="AF10" s="82">
        <f t="shared" ca="1" si="18"/>
        <v>0.99930555555555556</v>
      </c>
      <c r="AG10" s="115" t="b">
        <f t="shared" si="19"/>
        <v>0</v>
      </c>
      <c r="AH10" s="115" t="b">
        <f t="shared" ca="1" si="20"/>
        <v>0</v>
      </c>
      <c r="AI10" s="115" t="b">
        <f t="shared" ca="1" si="21"/>
        <v>0</v>
      </c>
      <c r="AJ10" s="115" t="b">
        <f t="shared" ca="1" si="22"/>
        <v>1</v>
      </c>
      <c r="AK10" s="115" t="b">
        <f t="shared" si="23"/>
        <v>0</v>
      </c>
      <c r="AL10" s="113">
        <f t="shared" ca="1" si="24"/>
        <v>0</v>
      </c>
      <c r="AM10" s="113">
        <f t="shared" ca="1" si="25"/>
        <v>0.99930555555555556</v>
      </c>
      <c r="AN10" s="113">
        <f t="shared" ca="1" si="37"/>
        <v>0</v>
      </c>
      <c r="AO10" s="113">
        <f t="shared" ca="1" si="26"/>
        <v>0.99930555555555556</v>
      </c>
      <c r="AP10" s="115" t="b">
        <f t="shared" si="27"/>
        <v>1</v>
      </c>
      <c r="AQ10" s="115" t="b">
        <f t="shared" ca="1" si="28"/>
        <v>0</v>
      </c>
      <c r="AR10" s="115" t="b">
        <f t="shared" si="29"/>
        <v>1</v>
      </c>
      <c r="AS10" s="115" t="b">
        <f t="shared" ca="1" si="30"/>
        <v>0</v>
      </c>
      <c r="AT10" s="140">
        <f t="shared" si="31"/>
        <v>0</v>
      </c>
      <c r="AU10" s="342"/>
      <c r="AV10" s="342"/>
      <c r="AW10" s="342"/>
      <c r="AX10" s="342"/>
      <c r="AY10" s="342"/>
      <c r="AZ10" s="342"/>
      <c r="BA10" s="343"/>
      <c r="BB10" s="343"/>
      <c r="BC10" s="343"/>
    </row>
    <row r="11" spans="1:55" s="346" customFormat="1" ht="28.5" customHeight="1" x14ac:dyDescent="0.35">
      <c r="A11" s="397">
        <f t="shared" ca="1" si="0"/>
        <v>46026</v>
      </c>
      <c r="B11" s="77" t="str">
        <f t="shared" ca="1" si="1"/>
        <v>So</v>
      </c>
      <c r="C11" s="76" t="str">
        <f t="shared" ca="1" si="2"/>
        <v xml:space="preserve"> Wochenende</v>
      </c>
      <c r="D11" s="185"/>
      <c r="E11" s="126" t="str">
        <f t="shared" ca="1" si="32"/>
        <v/>
      </c>
      <c r="F11" s="386">
        <f t="shared" ca="1" si="3"/>
        <v>0</v>
      </c>
      <c r="G11" s="125">
        <f t="shared" ca="1" si="33"/>
        <v>0</v>
      </c>
      <c r="H11" s="184"/>
      <c r="I11" s="186"/>
      <c r="J11" s="141" t="str">
        <f t="shared" ca="1" si="4"/>
        <v/>
      </c>
      <c r="K11" s="388">
        <f t="shared" ca="1" si="5"/>
        <v>0</v>
      </c>
      <c r="L11" s="542"/>
      <c r="M11" s="543"/>
      <c r="N11" s="543"/>
      <c r="O11" s="543"/>
      <c r="P11" s="544"/>
      <c r="Q11" s="108">
        <f t="shared" ca="1" si="34"/>
        <v>46026</v>
      </c>
      <c r="R11" s="115" t="b">
        <f t="shared" ca="1" si="6"/>
        <v>1</v>
      </c>
      <c r="S11" s="109" t="str">
        <f t="shared" si="7"/>
        <v/>
      </c>
      <c r="T11" s="61" t="str">
        <f t="shared" ca="1" si="8"/>
        <v>F</v>
      </c>
      <c r="U11" s="61" t="str">
        <f t="shared" ca="1" si="9"/>
        <v>F</v>
      </c>
      <c r="V11" s="96">
        <f t="shared" si="35"/>
        <v>0</v>
      </c>
      <c r="W11" s="57">
        <f t="shared" ca="1" si="36"/>
        <v>0</v>
      </c>
      <c r="X11" s="164">
        <f t="shared" ca="1" si="10"/>
        <v>0</v>
      </c>
      <c r="Y11" s="115" t="b">
        <f t="shared" ca="1" si="11"/>
        <v>1</v>
      </c>
      <c r="Z11" s="115" t="b">
        <f t="shared" ca="1" si="12"/>
        <v>0</v>
      </c>
      <c r="AA11" s="115" t="b">
        <f t="shared" ca="1" si="13"/>
        <v>0</v>
      </c>
      <c r="AB11" s="78" t="str">
        <f t="shared" ca="1" si="14"/>
        <v/>
      </c>
      <c r="AC11" s="85" t="str">
        <f t="shared" ca="1" si="15"/>
        <v/>
      </c>
      <c r="AD11" s="88">
        <f t="shared" ca="1" si="16"/>
        <v>0</v>
      </c>
      <c r="AE11" s="85" t="str">
        <f t="shared" ca="1" si="17"/>
        <v/>
      </c>
      <c r="AF11" s="82" t="str">
        <f t="shared" ca="1" si="18"/>
        <v/>
      </c>
      <c r="AG11" s="115" t="b">
        <f t="shared" si="19"/>
        <v>0</v>
      </c>
      <c r="AH11" s="115" t="b">
        <f t="shared" ca="1" si="20"/>
        <v>0</v>
      </c>
      <c r="AI11" s="115" t="b">
        <f t="shared" ca="1" si="21"/>
        <v>0</v>
      </c>
      <c r="AJ11" s="115" t="b">
        <f t="shared" ca="1" si="22"/>
        <v>0</v>
      </c>
      <c r="AK11" s="115" t="b">
        <f t="shared" si="23"/>
        <v>0</v>
      </c>
      <c r="AL11" s="113" t="str">
        <f t="shared" ca="1" si="24"/>
        <v/>
      </c>
      <c r="AM11" s="113" t="str">
        <f t="shared" ca="1" si="25"/>
        <v/>
      </c>
      <c r="AN11" s="113" t="str">
        <f t="shared" ca="1" si="37"/>
        <v/>
      </c>
      <c r="AO11" s="113" t="str">
        <f t="shared" ca="1" si="26"/>
        <v/>
      </c>
      <c r="AP11" s="115" t="b">
        <f t="shared" si="27"/>
        <v>1</v>
      </c>
      <c r="AQ11" s="115" t="b">
        <f t="shared" ca="1" si="28"/>
        <v>0</v>
      </c>
      <c r="AR11" s="115" t="b">
        <f t="shared" si="29"/>
        <v>1</v>
      </c>
      <c r="AS11" s="115" t="b">
        <f t="shared" ca="1" si="30"/>
        <v>0</v>
      </c>
      <c r="AT11" s="140">
        <f t="shared" si="31"/>
        <v>0</v>
      </c>
      <c r="AU11" s="342"/>
      <c r="AV11" s="342"/>
      <c r="AW11" s="342"/>
      <c r="AX11" s="342"/>
      <c r="AY11" s="342"/>
      <c r="AZ11" s="342"/>
      <c r="BA11" s="343"/>
      <c r="BB11" s="343"/>
      <c r="BC11" s="343"/>
    </row>
    <row r="12" spans="1:55" s="346" customFormat="1" ht="28.5" customHeight="1" x14ac:dyDescent="0.35">
      <c r="A12" s="397">
        <f t="shared" ca="1" si="0"/>
        <v>46027</v>
      </c>
      <c r="B12" s="77" t="str">
        <f t="shared" ca="1" si="1"/>
        <v>Mo</v>
      </c>
      <c r="C12" s="76" t="str">
        <f t="shared" ca="1" si="2"/>
        <v xml:space="preserve"> </v>
      </c>
      <c r="D12" s="171"/>
      <c r="E12" s="126" t="str">
        <f t="shared" ca="1" si="32"/>
        <v>08:00-16:00</v>
      </c>
      <c r="F12" s="386">
        <f t="shared" ca="1" si="3"/>
        <v>0.33333333333333331</v>
      </c>
      <c r="G12" s="125">
        <f t="shared" ca="1" si="33"/>
        <v>0</v>
      </c>
      <c r="H12" s="127"/>
      <c r="I12" s="59"/>
      <c r="J12" s="141" t="str">
        <f t="shared" ca="1" si="4"/>
        <v/>
      </c>
      <c r="K12" s="388">
        <f t="shared" ca="1" si="5"/>
        <v>0</v>
      </c>
      <c r="L12" s="542"/>
      <c r="M12" s="543"/>
      <c r="N12" s="543"/>
      <c r="O12" s="543"/>
      <c r="P12" s="544"/>
      <c r="Q12" s="108">
        <f t="shared" ca="1" si="34"/>
        <v>46027</v>
      </c>
      <c r="R12" s="115" t="b">
        <f t="shared" ca="1" si="6"/>
        <v>1</v>
      </c>
      <c r="S12" s="109" t="str">
        <f t="shared" si="7"/>
        <v/>
      </c>
      <c r="T12" s="61" t="str">
        <f t="shared" ca="1" si="8"/>
        <v>A</v>
      </c>
      <c r="U12" s="61" t="str">
        <f t="shared" ca="1" si="9"/>
        <v>A</v>
      </c>
      <c r="V12" s="96">
        <f t="shared" si="35"/>
        <v>0</v>
      </c>
      <c r="W12" s="57">
        <f t="shared" ca="1" si="36"/>
        <v>-0.33333333333333298</v>
      </c>
      <c r="X12" s="164">
        <f t="shared" ca="1" si="10"/>
        <v>0</v>
      </c>
      <c r="Y12" s="115" t="b">
        <f t="shared" ca="1" si="11"/>
        <v>0</v>
      </c>
      <c r="Z12" s="115" t="b">
        <f t="shared" ca="1" si="12"/>
        <v>0</v>
      </c>
      <c r="AA12" s="115" t="b">
        <f t="shared" ca="1" si="13"/>
        <v>1</v>
      </c>
      <c r="AB12" s="78">
        <f t="shared" ca="1" si="14"/>
        <v>0</v>
      </c>
      <c r="AC12" s="85">
        <f t="shared" ca="1" si="15"/>
        <v>0.33333333333333331</v>
      </c>
      <c r="AD12" s="88">
        <f t="shared" ca="1" si="16"/>
        <v>0</v>
      </c>
      <c r="AE12" s="85">
        <f t="shared" ca="1" si="17"/>
        <v>0.66666666666666663</v>
      </c>
      <c r="AF12" s="82">
        <f t="shared" ca="1" si="18"/>
        <v>0.99930555555555556</v>
      </c>
      <c r="AG12" s="115" t="b">
        <f t="shared" si="19"/>
        <v>0</v>
      </c>
      <c r="AH12" s="115" t="b">
        <f t="shared" ca="1" si="20"/>
        <v>1</v>
      </c>
      <c r="AI12" s="115" t="b">
        <f t="shared" ca="1" si="21"/>
        <v>0</v>
      </c>
      <c r="AJ12" s="115" t="b">
        <f t="shared" ca="1" si="22"/>
        <v>1</v>
      </c>
      <c r="AK12" s="115" t="b">
        <f t="shared" si="23"/>
        <v>0</v>
      </c>
      <c r="AL12" s="113">
        <f t="shared" ca="1" si="24"/>
        <v>0</v>
      </c>
      <c r="AM12" s="113">
        <f t="shared" ca="1" si="25"/>
        <v>0.99930555555555556</v>
      </c>
      <c r="AN12" s="113">
        <f t="shared" ca="1" si="37"/>
        <v>0</v>
      </c>
      <c r="AO12" s="113">
        <f t="shared" ca="1" si="26"/>
        <v>0.99930555555555556</v>
      </c>
      <c r="AP12" s="115" t="b">
        <f t="shared" si="27"/>
        <v>1</v>
      </c>
      <c r="AQ12" s="115" t="b">
        <f t="shared" ca="1" si="28"/>
        <v>0</v>
      </c>
      <c r="AR12" s="115" t="b">
        <f t="shared" si="29"/>
        <v>1</v>
      </c>
      <c r="AS12" s="115" t="b">
        <f t="shared" ca="1" si="30"/>
        <v>0</v>
      </c>
      <c r="AT12" s="140">
        <f t="shared" si="31"/>
        <v>0</v>
      </c>
      <c r="AU12" s="342"/>
      <c r="AV12" s="342"/>
      <c r="AW12" s="342"/>
      <c r="AX12" s="342"/>
      <c r="AY12" s="342"/>
      <c r="AZ12" s="342"/>
      <c r="BA12" s="343"/>
      <c r="BB12" s="343"/>
      <c r="BC12" s="343"/>
    </row>
    <row r="13" spans="1:55" s="346" customFormat="1" ht="28.5" customHeight="1" x14ac:dyDescent="0.35">
      <c r="A13" s="397">
        <f t="shared" ca="1" si="0"/>
        <v>46028</v>
      </c>
      <c r="B13" s="77" t="str">
        <f t="shared" ca="1" si="1"/>
        <v>Di</v>
      </c>
      <c r="C13" s="76" t="str">
        <f t="shared" ca="1" si="2"/>
        <v xml:space="preserve"> Hl. drei Könige</v>
      </c>
      <c r="D13" s="185"/>
      <c r="E13" s="126" t="str">
        <f t="shared" ca="1" si="32"/>
        <v/>
      </c>
      <c r="F13" s="386">
        <f t="shared" ca="1" si="3"/>
        <v>0</v>
      </c>
      <c r="G13" s="125">
        <f t="shared" ca="1" si="33"/>
        <v>0</v>
      </c>
      <c r="H13" s="184"/>
      <c r="I13" s="186"/>
      <c r="J13" s="141" t="str">
        <f t="shared" ca="1" si="4"/>
        <v/>
      </c>
      <c r="K13" s="388">
        <f t="shared" ca="1" si="5"/>
        <v>0</v>
      </c>
      <c r="L13" s="542"/>
      <c r="M13" s="543"/>
      <c r="N13" s="543"/>
      <c r="O13" s="543"/>
      <c r="P13" s="544"/>
      <c r="Q13" s="108">
        <f t="shared" ca="1" si="34"/>
        <v>46028</v>
      </c>
      <c r="R13" s="115" t="b">
        <f t="shared" ca="1" si="6"/>
        <v>1</v>
      </c>
      <c r="S13" s="109" t="str">
        <f t="shared" si="7"/>
        <v/>
      </c>
      <c r="T13" s="61" t="str">
        <f t="shared" ca="1" si="8"/>
        <v>F</v>
      </c>
      <c r="U13" s="61" t="str">
        <f t="shared" ca="1" si="9"/>
        <v>F</v>
      </c>
      <c r="V13" s="96">
        <f t="shared" si="35"/>
        <v>0</v>
      </c>
      <c r="W13" s="57">
        <f t="shared" ca="1" si="36"/>
        <v>0</v>
      </c>
      <c r="X13" s="164">
        <f t="shared" ca="1" si="10"/>
        <v>0</v>
      </c>
      <c r="Y13" s="115" t="b">
        <f t="shared" ca="1" si="11"/>
        <v>1</v>
      </c>
      <c r="Z13" s="115" t="b">
        <f t="shared" ca="1" si="12"/>
        <v>0</v>
      </c>
      <c r="AA13" s="115" t="b">
        <f t="shared" ca="1" si="13"/>
        <v>0</v>
      </c>
      <c r="AB13" s="78" t="str">
        <f t="shared" ca="1" si="14"/>
        <v/>
      </c>
      <c r="AC13" s="85" t="str">
        <f t="shared" ca="1" si="15"/>
        <v/>
      </c>
      <c r="AD13" s="88">
        <f t="shared" ca="1" si="16"/>
        <v>0</v>
      </c>
      <c r="AE13" s="85" t="str">
        <f t="shared" ca="1" si="17"/>
        <v/>
      </c>
      <c r="AF13" s="82" t="str">
        <f t="shared" ca="1" si="18"/>
        <v/>
      </c>
      <c r="AG13" s="115" t="b">
        <f t="shared" si="19"/>
        <v>0</v>
      </c>
      <c r="AH13" s="115" t="b">
        <f t="shared" ca="1" si="20"/>
        <v>0</v>
      </c>
      <c r="AI13" s="115" t="b">
        <f t="shared" ca="1" si="21"/>
        <v>0</v>
      </c>
      <c r="AJ13" s="115" t="b">
        <f t="shared" ca="1" si="22"/>
        <v>0</v>
      </c>
      <c r="AK13" s="115" t="b">
        <f t="shared" si="23"/>
        <v>0</v>
      </c>
      <c r="AL13" s="113" t="str">
        <f t="shared" ca="1" si="24"/>
        <v/>
      </c>
      <c r="AM13" s="113" t="str">
        <f t="shared" ca="1" si="25"/>
        <v/>
      </c>
      <c r="AN13" s="113" t="str">
        <f t="shared" ca="1" si="37"/>
        <v/>
      </c>
      <c r="AO13" s="113" t="str">
        <f t="shared" ca="1" si="26"/>
        <v/>
      </c>
      <c r="AP13" s="115" t="b">
        <f t="shared" si="27"/>
        <v>1</v>
      </c>
      <c r="AQ13" s="115" t="b">
        <f t="shared" ca="1" si="28"/>
        <v>0</v>
      </c>
      <c r="AR13" s="115" t="b">
        <f t="shared" si="29"/>
        <v>1</v>
      </c>
      <c r="AS13" s="115" t="b">
        <f t="shared" ca="1" si="30"/>
        <v>0</v>
      </c>
      <c r="AT13" s="140">
        <f t="shared" si="31"/>
        <v>0</v>
      </c>
      <c r="AU13" s="342"/>
      <c r="AV13" s="342"/>
      <c r="AW13" s="342"/>
      <c r="AX13" s="342"/>
      <c r="AY13" s="342"/>
      <c r="AZ13" s="342"/>
      <c r="BA13" s="343"/>
      <c r="BB13" s="343"/>
      <c r="BC13" s="343"/>
    </row>
    <row r="14" spans="1:55" s="346" customFormat="1" ht="28.5" customHeight="1" x14ac:dyDescent="0.35">
      <c r="A14" s="397">
        <f t="shared" ca="1" si="0"/>
        <v>46029</v>
      </c>
      <c r="B14" s="77" t="str">
        <f t="shared" ca="1" si="1"/>
        <v>Mi</v>
      </c>
      <c r="C14" s="76" t="str">
        <f t="shared" ca="1" si="2"/>
        <v xml:space="preserve"> </v>
      </c>
      <c r="D14" s="171"/>
      <c r="E14" s="126" t="str">
        <f t="shared" ca="1" si="32"/>
        <v>08:00-16:00</v>
      </c>
      <c r="F14" s="386">
        <f t="shared" ca="1" si="3"/>
        <v>0.33333333333333331</v>
      </c>
      <c r="G14" s="125">
        <f t="shared" ca="1" si="33"/>
        <v>0</v>
      </c>
      <c r="H14" s="127"/>
      <c r="I14" s="59"/>
      <c r="J14" s="141" t="str">
        <f t="shared" ca="1" si="4"/>
        <v/>
      </c>
      <c r="K14" s="388">
        <f t="shared" ca="1" si="5"/>
        <v>0</v>
      </c>
      <c r="L14" s="542"/>
      <c r="M14" s="543"/>
      <c r="N14" s="543"/>
      <c r="O14" s="543"/>
      <c r="P14" s="544"/>
      <c r="Q14" s="108">
        <f t="shared" ca="1" si="34"/>
        <v>46029</v>
      </c>
      <c r="R14" s="115" t="b">
        <f t="shared" ca="1" si="6"/>
        <v>1</v>
      </c>
      <c r="S14" s="109" t="str">
        <f t="shared" si="7"/>
        <v/>
      </c>
      <c r="T14" s="61" t="str">
        <f t="shared" ca="1" si="8"/>
        <v>A</v>
      </c>
      <c r="U14" s="61" t="str">
        <f t="shared" ca="1" si="9"/>
        <v>A</v>
      </c>
      <c r="V14" s="96">
        <f t="shared" si="35"/>
        <v>0</v>
      </c>
      <c r="W14" s="57">
        <f t="shared" ca="1" si="36"/>
        <v>-0.33333333333333298</v>
      </c>
      <c r="X14" s="164">
        <f t="shared" ca="1" si="10"/>
        <v>0</v>
      </c>
      <c r="Y14" s="115" t="b">
        <f t="shared" ca="1" si="11"/>
        <v>0</v>
      </c>
      <c r="Z14" s="115" t="b">
        <f t="shared" ca="1" si="12"/>
        <v>0</v>
      </c>
      <c r="AA14" s="115" t="b">
        <f t="shared" ca="1" si="13"/>
        <v>1</v>
      </c>
      <c r="AB14" s="78">
        <f t="shared" ca="1" si="14"/>
        <v>0</v>
      </c>
      <c r="AC14" s="85">
        <f t="shared" ca="1" si="15"/>
        <v>0.33333333333333331</v>
      </c>
      <c r="AD14" s="88">
        <f t="shared" ca="1" si="16"/>
        <v>0</v>
      </c>
      <c r="AE14" s="85">
        <f t="shared" ca="1" si="17"/>
        <v>0.66666666666666663</v>
      </c>
      <c r="AF14" s="82">
        <f t="shared" ca="1" si="18"/>
        <v>0.99930555555555556</v>
      </c>
      <c r="AG14" s="115" t="b">
        <f t="shared" si="19"/>
        <v>0</v>
      </c>
      <c r="AH14" s="115" t="b">
        <f t="shared" ca="1" si="20"/>
        <v>1</v>
      </c>
      <c r="AI14" s="115" t="b">
        <f t="shared" ca="1" si="21"/>
        <v>0</v>
      </c>
      <c r="AJ14" s="115" t="b">
        <f t="shared" ca="1" si="22"/>
        <v>1</v>
      </c>
      <c r="AK14" s="115" t="b">
        <f t="shared" si="23"/>
        <v>0</v>
      </c>
      <c r="AL14" s="113">
        <f t="shared" ca="1" si="24"/>
        <v>0</v>
      </c>
      <c r="AM14" s="113">
        <f t="shared" ca="1" si="25"/>
        <v>0.99930555555555556</v>
      </c>
      <c r="AN14" s="113">
        <f t="shared" ca="1" si="37"/>
        <v>0</v>
      </c>
      <c r="AO14" s="113">
        <f t="shared" ca="1" si="26"/>
        <v>0.99930555555555556</v>
      </c>
      <c r="AP14" s="115" t="b">
        <f t="shared" si="27"/>
        <v>1</v>
      </c>
      <c r="AQ14" s="115" t="b">
        <f t="shared" ca="1" si="28"/>
        <v>0</v>
      </c>
      <c r="AR14" s="115" t="b">
        <f t="shared" si="29"/>
        <v>1</v>
      </c>
      <c r="AS14" s="115" t="b">
        <f t="shared" ca="1" si="30"/>
        <v>0</v>
      </c>
      <c r="AT14" s="140">
        <f t="shared" si="31"/>
        <v>0</v>
      </c>
      <c r="AU14" s="342"/>
      <c r="AV14" s="342"/>
      <c r="AW14" s="342"/>
      <c r="AX14" s="342"/>
      <c r="AY14" s="342"/>
      <c r="AZ14" s="342"/>
      <c r="BA14" s="343"/>
      <c r="BB14" s="343"/>
      <c r="BC14" s="343"/>
    </row>
    <row r="15" spans="1:55" s="346" customFormat="1" ht="28.5" customHeight="1" x14ac:dyDescent="0.35">
      <c r="A15" s="397">
        <f t="shared" ca="1" si="0"/>
        <v>46030</v>
      </c>
      <c r="B15" s="77" t="str">
        <f t="shared" ca="1" si="1"/>
        <v>Do</v>
      </c>
      <c r="C15" s="76" t="str">
        <f t="shared" ca="1" si="2"/>
        <v xml:space="preserve"> </v>
      </c>
      <c r="D15" s="171"/>
      <c r="E15" s="126" t="str">
        <f t="shared" ca="1" si="32"/>
        <v>08:00-16:00</v>
      </c>
      <c r="F15" s="386">
        <f t="shared" ca="1" si="3"/>
        <v>0.33333333333333331</v>
      </c>
      <c r="G15" s="125">
        <f t="shared" ca="1" si="33"/>
        <v>0</v>
      </c>
      <c r="H15" s="127"/>
      <c r="I15" s="59"/>
      <c r="J15" s="141" t="str">
        <f t="shared" ca="1" si="4"/>
        <v/>
      </c>
      <c r="K15" s="388">
        <f t="shared" ca="1" si="5"/>
        <v>0</v>
      </c>
      <c r="L15" s="542"/>
      <c r="M15" s="543"/>
      <c r="N15" s="543"/>
      <c r="O15" s="543"/>
      <c r="P15" s="544"/>
      <c r="Q15" s="108">
        <f t="shared" ca="1" si="34"/>
        <v>46030</v>
      </c>
      <c r="R15" s="115" t="b">
        <f t="shared" ca="1" si="6"/>
        <v>1</v>
      </c>
      <c r="S15" s="109" t="str">
        <f t="shared" si="7"/>
        <v/>
      </c>
      <c r="T15" s="61" t="str">
        <f t="shared" ca="1" si="8"/>
        <v>A</v>
      </c>
      <c r="U15" s="61" t="str">
        <f t="shared" ca="1" si="9"/>
        <v>A</v>
      </c>
      <c r="V15" s="96">
        <f t="shared" si="35"/>
        <v>0</v>
      </c>
      <c r="W15" s="57">
        <f t="shared" ca="1" si="36"/>
        <v>-0.33333333333333298</v>
      </c>
      <c r="X15" s="164">
        <f t="shared" ca="1" si="10"/>
        <v>0</v>
      </c>
      <c r="Y15" s="115" t="b">
        <f t="shared" ca="1" si="11"/>
        <v>0</v>
      </c>
      <c r="Z15" s="115" t="b">
        <f t="shared" ca="1" si="12"/>
        <v>0</v>
      </c>
      <c r="AA15" s="115" t="b">
        <f t="shared" ca="1" si="13"/>
        <v>1</v>
      </c>
      <c r="AB15" s="78">
        <f t="shared" ca="1" si="14"/>
        <v>0</v>
      </c>
      <c r="AC15" s="85">
        <f t="shared" ca="1" si="15"/>
        <v>0.33333333333333331</v>
      </c>
      <c r="AD15" s="88">
        <f t="shared" ca="1" si="16"/>
        <v>0</v>
      </c>
      <c r="AE15" s="85">
        <f t="shared" ca="1" si="17"/>
        <v>0.66666666666666663</v>
      </c>
      <c r="AF15" s="82">
        <f t="shared" ca="1" si="18"/>
        <v>0.99930555555555556</v>
      </c>
      <c r="AG15" s="115" t="b">
        <f t="shared" si="19"/>
        <v>0</v>
      </c>
      <c r="AH15" s="115" t="b">
        <f t="shared" ca="1" si="20"/>
        <v>1</v>
      </c>
      <c r="AI15" s="115" t="b">
        <f t="shared" ca="1" si="21"/>
        <v>0</v>
      </c>
      <c r="AJ15" s="115" t="b">
        <f t="shared" ca="1" si="22"/>
        <v>1</v>
      </c>
      <c r="AK15" s="115" t="b">
        <f t="shared" si="23"/>
        <v>0</v>
      </c>
      <c r="AL15" s="113">
        <f t="shared" ca="1" si="24"/>
        <v>0</v>
      </c>
      <c r="AM15" s="113">
        <f t="shared" ca="1" si="25"/>
        <v>0.99930555555555556</v>
      </c>
      <c r="AN15" s="113">
        <f t="shared" ca="1" si="37"/>
        <v>0</v>
      </c>
      <c r="AO15" s="113">
        <f t="shared" ca="1" si="26"/>
        <v>0.99930555555555556</v>
      </c>
      <c r="AP15" s="115" t="b">
        <f t="shared" si="27"/>
        <v>1</v>
      </c>
      <c r="AQ15" s="115" t="b">
        <f t="shared" ca="1" si="28"/>
        <v>0</v>
      </c>
      <c r="AR15" s="115" t="b">
        <f t="shared" si="29"/>
        <v>1</v>
      </c>
      <c r="AS15" s="115" t="b">
        <f t="shared" ca="1" si="30"/>
        <v>0</v>
      </c>
      <c r="AT15" s="140">
        <f t="shared" si="31"/>
        <v>0</v>
      </c>
      <c r="AU15" s="342"/>
      <c r="AV15" s="342"/>
      <c r="AW15" s="342"/>
      <c r="AX15" s="342"/>
      <c r="AY15" s="342"/>
      <c r="AZ15" s="342"/>
      <c r="BA15" s="343"/>
      <c r="BB15" s="343"/>
      <c r="BC15" s="343"/>
    </row>
    <row r="16" spans="1:55" s="346" customFormat="1" ht="28.5" customHeight="1" x14ac:dyDescent="0.35">
      <c r="A16" s="397">
        <f t="shared" ca="1" si="0"/>
        <v>46031</v>
      </c>
      <c r="B16" s="77" t="str">
        <f t="shared" ca="1" si="1"/>
        <v>Fr</v>
      </c>
      <c r="C16" s="76" t="str">
        <f t="shared" ca="1" si="2"/>
        <v xml:space="preserve"> </v>
      </c>
      <c r="D16" s="171"/>
      <c r="E16" s="126" t="str">
        <f t="shared" ca="1" si="32"/>
        <v>08:00-16:00</v>
      </c>
      <c r="F16" s="386">
        <f t="shared" ca="1" si="3"/>
        <v>0.33333333333333331</v>
      </c>
      <c r="G16" s="125">
        <f t="shared" ca="1" si="33"/>
        <v>0</v>
      </c>
      <c r="H16" s="127"/>
      <c r="I16" s="59"/>
      <c r="J16" s="141" t="str">
        <f t="shared" ca="1" si="4"/>
        <v/>
      </c>
      <c r="K16" s="388">
        <f t="shared" ca="1" si="5"/>
        <v>0</v>
      </c>
      <c r="L16" s="542"/>
      <c r="M16" s="543"/>
      <c r="N16" s="543"/>
      <c r="O16" s="543"/>
      <c r="P16" s="544"/>
      <c r="Q16" s="108">
        <f t="shared" ca="1" si="34"/>
        <v>46031</v>
      </c>
      <c r="R16" s="115" t="b">
        <f t="shared" ca="1" si="6"/>
        <v>1</v>
      </c>
      <c r="S16" s="109" t="str">
        <f t="shared" si="7"/>
        <v/>
      </c>
      <c r="T16" s="61" t="str">
        <f t="shared" ca="1" si="8"/>
        <v>A</v>
      </c>
      <c r="U16" s="61" t="str">
        <f t="shared" ca="1" si="9"/>
        <v>A</v>
      </c>
      <c r="V16" s="96">
        <f t="shared" si="35"/>
        <v>0</v>
      </c>
      <c r="W16" s="57">
        <f t="shared" ca="1" si="36"/>
        <v>-0.33333333333333298</v>
      </c>
      <c r="X16" s="164">
        <f t="shared" ca="1" si="10"/>
        <v>0</v>
      </c>
      <c r="Y16" s="115" t="b">
        <f t="shared" ca="1" si="11"/>
        <v>0</v>
      </c>
      <c r="Z16" s="115" t="b">
        <f t="shared" ca="1" si="12"/>
        <v>0</v>
      </c>
      <c r="AA16" s="115" t="b">
        <f t="shared" ca="1" si="13"/>
        <v>1</v>
      </c>
      <c r="AB16" s="78">
        <f t="shared" ca="1" si="14"/>
        <v>0</v>
      </c>
      <c r="AC16" s="85">
        <f t="shared" ca="1" si="15"/>
        <v>0.33333333333333331</v>
      </c>
      <c r="AD16" s="88">
        <f t="shared" ca="1" si="16"/>
        <v>0</v>
      </c>
      <c r="AE16" s="85">
        <f t="shared" ca="1" si="17"/>
        <v>0.66666666666666663</v>
      </c>
      <c r="AF16" s="82">
        <f t="shared" ca="1" si="18"/>
        <v>0.99930555555555556</v>
      </c>
      <c r="AG16" s="115" t="b">
        <f t="shared" si="19"/>
        <v>0</v>
      </c>
      <c r="AH16" s="115" t="b">
        <f t="shared" ca="1" si="20"/>
        <v>1</v>
      </c>
      <c r="AI16" s="115" t="b">
        <f t="shared" ca="1" si="21"/>
        <v>0</v>
      </c>
      <c r="AJ16" s="115" t="b">
        <f t="shared" ca="1" si="22"/>
        <v>1</v>
      </c>
      <c r="AK16" s="115" t="b">
        <f t="shared" si="23"/>
        <v>0</v>
      </c>
      <c r="AL16" s="113">
        <f t="shared" ca="1" si="24"/>
        <v>0</v>
      </c>
      <c r="AM16" s="113">
        <f t="shared" ca="1" si="25"/>
        <v>0.99930555555555556</v>
      </c>
      <c r="AN16" s="113">
        <f t="shared" ca="1" si="37"/>
        <v>0</v>
      </c>
      <c r="AO16" s="113">
        <f t="shared" ca="1" si="26"/>
        <v>0.99930555555555556</v>
      </c>
      <c r="AP16" s="115" t="b">
        <f t="shared" si="27"/>
        <v>1</v>
      </c>
      <c r="AQ16" s="115" t="b">
        <f t="shared" ca="1" si="28"/>
        <v>0</v>
      </c>
      <c r="AR16" s="115" t="b">
        <f t="shared" si="29"/>
        <v>1</v>
      </c>
      <c r="AS16" s="115" t="b">
        <f t="shared" ca="1" si="30"/>
        <v>0</v>
      </c>
      <c r="AT16" s="140">
        <f t="shared" si="31"/>
        <v>0</v>
      </c>
      <c r="AU16" s="342"/>
      <c r="AV16" s="342"/>
      <c r="AW16" s="342"/>
      <c r="AX16" s="342"/>
      <c r="AY16" s="342"/>
      <c r="AZ16" s="342"/>
      <c r="BA16" s="343"/>
      <c r="BB16" s="343"/>
      <c r="BC16" s="343"/>
    </row>
    <row r="17" spans="1:55" s="346" customFormat="1" ht="28.5" customHeight="1" x14ac:dyDescent="0.35">
      <c r="A17" s="397">
        <f t="shared" ca="1" si="0"/>
        <v>46032</v>
      </c>
      <c r="B17" s="77" t="str">
        <f t="shared" ca="1" si="1"/>
        <v>Sa</v>
      </c>
      <c r="C17" s="76" t="str">
        <f t="shared" ca="1" si="2"/>
        <v xml:space="preserve"> Wochenende</v>
      </c>
      <c r="D17" s="185"/>
      <c r="E17" s="126" t="str">
        <f t="shared" ca="1" si="32"/>
        <v/>
      </c>
      <c r="F17" s="386">
        <f t="shared" ca="1" si="3"/>
        <v>0</v>
      </c>
      <c r="G17" s="125">
        <f t="shared" ca="1" si="33"/>
        <v>0</v>
      </c>
      <c r="H17" s="127"/>
      <c r="I17" s="59"/>
      <c r="J17" s="141" t="str">
        <f t="shared" ca="1" si="4"/>
        <v/>
      </c>
      <c r="K17" s="388">
        <f t="shared" ca="1" si="5"/>
        <v>0</v>
      </c>
      <c r="L17" s="542"/>
      <c r="M17" s="543"/>
      <c r="N17" s="543"/>
      <c r="O17" s="543"/>
      <c r="P17" s="544"/>
      <c r="Q17" s="108">
        <f t="shared" ca="1" si="34"/>
        <v>46032</v>
      </c>
      <c r="R17" s="115" t="b">
        <f t="shared" ca="1" si="6"/>
        <v>1</v>
      </c>
      <c r="S17" s="109" t="str">
        <f t="shared" si="7"/>
        <v/>
      </c>
      <c r="T17" s="61" t="str">
        <f t="shared" ca="1" si="8"/>
        <v>F</v>
      </c>
      <c r="U17" s="61" t="str">
        <f t="shared" ca="1" si="9"/>
        <v>A</v>
      </c>
      <c r="V17" s="96">
        <f t="shared" si="35"/>
        <v>0</v>
      </c>
      <c r="W17" s="57">
        <f t="shared" ca="1" si="36"/>
        <v>0</v>
      </c>
      <c r="X17" s="164">
        <f t="shared" ca="1" si="10"/>
        <v>0</v>
      </c>
      <c r="Y17" s="115" t="b">
        <f t="shared" ca="1" si="11"/>
        <v>1</v>
      </c>
      <c r="Z17" s="115" t="b">
        <f t="shared" ca="1" si="12"/>
        <v>0</v>
      </c>
      <c r="AA17" s="115" t="b">
        <f t="shared" ca="1" si="13"/>
        <v>0</v>
      </c>
      <c r="AB17" s="78">
        <f t="shared" ca="1" si="14"/>
        <v>0</v>
      </c>
      <c r="AC17" s="85">
        <f t="shared" ca="1" si="15"/>
        <v>0</v>
      </c>
      <c r="AD17" s="88">
        <f t="shared" ca="1" si="16"/>
        <v>0</v>
      </c>
      <c r="AE17" s="85">
        <f t="shared" ca="1" si="17"/>
        <v>0</v>
      </c>
      <c r="AF17" s="82">
        <f t="shared" ca="1" si="18"/>
        <v>0.99930555555555556</v>
      </c>
      <c r="AG17" s="115" t="b">
        <f t="shared" si="19"/>
        <v>0</v>
      </c>
      <c r="AH17" s="115" t="b">
        <f t="shared" ca="1" si="20"/>
        <v>0</v>
      </c>
      <c r="AI17" s="115" t="b">
        <f t="shared" ca="1" si="21"/>
        <v>0</v>
      </c>
      <c r="AJ17" s="115" t="b">
        <f t="shared" ca="1" si="22"/>
        <v>1</v>
      </c>
      <c r="AK17" s="115" t="b">
        <f t="shared" si="23"/>
        <v>0</v>
      </c>
      <c r="AL17" s="113">
        <f t="shared" ca="1" si="24"/>
        <v>0</v>
      </c>
      <c r="AM17" s="113">
        <f t="shared" ca="1" si="25"/>
        <v>0.99930555555555556</v>
      </c>
      <c r="AN17" s="113">
        <f t="shared" ca="1" si="37"/>
        <v>0</v>
      </c>
      <c r="AO17" s="113">
        <f t="shared" ca="1" si="26"/>
        <v>0.99930555555555556</v>
      </c>
      <c r="AP17" s="115" t="b">
        <f t="shared" si="27"/>
        <v>1</v>
      </c>
      <c r="AQ17" s="115" t="b">
        <f t="shared" ca="1" si="28"/>
        <v>0</v>
      </c>
      <c r="AR17" s="115" t="b">
        <f t="shared" si="29"/>
        <v>1</v>
      </c>
      <c r="AS17" s="115" t="b">
        <f t="shared" ca="1" si="30"/>
        <v>0</v>
      </c>
      <c r="AT17" s="140">
        <f t="shared" si="31"/>
        <v>0</v>
      </c>
      <c r="AU17" s="342"/>
      <c r="AV17" s="342"/>
      <c r="AW17" s="342"/>
      <c r="AX17" s="342"/>
      <c r="AY17" s="342"/>
      <c r="AZ17" s="342"/>
      <c r="BA17" s="343"/>
      <c r="BB17" s="343"/>
      <c r="BC17" s="343"/>
    </row>
    <row r="18" spans="1:55" s="346" customFormat="1" ht="28.5" customHeight="1" x14ac:dyDescent="0.35">
      <c r="A18" s="397">
        <f t="shared" ca="1" si="0"/>
        <v>46033</v>
      </c>
      <c r="B18" s="77" t="str">
        <f t="shared" ca="1" si="1"/>
        <v>So</v>
      </c>
      <c r="C18" s="76" t="str">
        <f t="shared" ca="1" si="2"/>
        <v xml:space="preserve"> Wochenende</v>
      </c>
      <c r="D18" s="185"/>
      <c r="E18" s="126" t="str">
        <f t="shared" ca="1" si="32"/>
        <v/>
      </c>
      <c r="F18" s="386">
        <f t="shared" ca="1" si="3"/>
        <v>0</v>
      </c>
      <c r="G18" s="125">
        <f t="shared" ca="1" si="33"/>
        <v>0</v>
      </c>
      <c r="H18" s="184"/>
      <c r="I18" s="186"/>
      <c r="J18" s="141" t="str">
        <f t="shared" ca="1" si="4"/>
        <v/>
      </c>
      <c r="K18" s="388">
        <f t="shared" ca="1" si="5"/>
        <v>0</v>
      </c>
      <c r="L18" s="542"/>
      <c r="M18" s="543"/>
      <c r="N18" s="543"/>
      <c r="O18" s="543"/>
      <c r="P18" s="544"/>
      <c r="Q18" s="108">
        <f t="shared" ca="1" si="34"/>
        <v>46033</v>
      </c>
      <c r="R18" s="115" t="b">
        <f t="shared" ca="1" si="6"/>
        <v>1</v>
      </c>
      <c r="S18" s="109" t="str">
        <f t="shared" si="7"/>
        <v/>
      </c>
      <c r="T18" s="61" t="str">
        <f t="shared" ca="1" si="8"/>
        <v>F</v>
      </c>
      <c r="U18" s="61" t="str">
        <f t="shared" ca="1" si="9"/>
        <v>F</v>
      </c>
      <c r="V18" s="96">
        <f t="shared" si="35"/>
        <v>0</v>
      </c>
      <c r="W18" s="57">
        <f t="shared" ca="1" si="36"/>
        <v>0</v>
      </c>
      <c r="X18" s="164">
        <f t="shared" ca="1" si="10"/>
        <v>0</v>
      </c>
      <c r="Y18" s="115" t="b">
        <f t="shared" ca="1" si="11"/>
        <v>1</v>
      </c>
      <c r="Z18" s="115" t="b">
        <f t="shared" ca="1" si="12"/>
        <v>0</v>
      </c>
      <c r="AA18" s="115" t="b">
        <f t="shared" ca="1" si="13"/>
        <v>0</v>
      </c>
      <c r="AB18" s="78" t="str">
        <f t="shared" ca="1" si="14"/>
        <v/>
      </c>
      <c r="AC18" s="85" t="str">
        <f t="shared" ca="1" si="15"/>
        <v/>
      </c>
      <c r="AD18" s="88">
        <f t="shared" ca="1" si="16"/>
        <v>0</v>
      </c>
      <c r="AE18" s="85" t="str">
        <f t="shared" ca="1" si="17"/>
        <v/>
      </c>
      <c r="AF18" s="82" t="str">
        <f t="shared" ca="1" si="18"/>
        <v/>
      </c>
      <c r="AG18" s="115" t="b">
        <f t="shared" si="19"/>
        <v>0</v>
      </c>
      <c r="AH18" s="115" t="b">
        <f t="shared" ca="1" si="20"/>
        <v>0</v>
      </c>
      <c r="AI18" s="115" t="b">
        <f t="shared" ca="1" si="21"/>
        <v>0</v>
      </c>
      <c r="AJ18" s="115" t="b">
        <f t="shared" ca="1" si="22"/>
        <v>0</v>
      </c>
      <c r="AK18" s="115" t="b">
        <f t="shared" si="23"/>
        <v>0</v>
      </c>
      <c r="AL18" s="113" t="str">
        <f t="shared" ca="1" si="24"/>
        <v/>
      </c>
      <c r="AM18" s="113" t="str">
        <f t="shared" ca="1" si="25"/>
        <v/>
      </c>
      <c r="AN18" s="113" t="str">
        <f t="shared" ca="1" si="37"/>
        <v/>
      </c>
      <c r="AO18" s="113" t="str">
        <f t="shared" ca="1" si="26"/>
        <v/>
      </c>
      <c r="AP18" s="115" t="b">
        <f t="shared" si="27"/>
        <v>1</v>
      </c>
      <c r="AQ18" s="115" t="b">
        <f t="shared" ca="1" si="28"/>
        <v>0</v>
      </c>
      <c r="AR18" s="115" t="b">
        <f t="shared" si="29"/>
        <v>1</v>
      </c>
      <c r="AS18" s="115" t="b">
        <f t="shared" ca="1" si="30"/>
        <v>0</v>
      </c>
      <c r="AT18" s="140">
        <f t="shared" si="31"/>
        <v>0</v>
      </c>
      <c r="AU18" s="342"/>
      <c r="AV18" s="342"/>
      <c r="AW18" s="342"/>
      <c r="AX18" s="342"/>
      <c r="AY18" s="342"/>
      <c r="AZ18" s="342"/>
      <c r="BA18" s="343"/>
      <c r="BB18" s="343"/>
      <c r="BC18" s="343"/>
    </row>
    <row r="19" spans="1:55" s="346" customFormat="1" ht="28.5" customHeight="1" x14ac:dyDescent="0.35">
      <c r="A19" s="397">
        <f t="shared" ca="1" si="0"/>
        <v>46034</v>
      </c>
      <c r="B19" s="77" t="str">
        <f t="shared" ca="1" si="1"/>
        <v>Mo</v>
      </c>
      <c r="C19" s="76" t="str">
        <f t="shared" ca="1" si="2"/>
        <v xml:space="preserve"> </v>
      </c>
      <c r="D19" s="171"/>
      <c r="E19" s="126" t="str">
        <f t="shared" ca="1" si="32"/>
        <v>08:00-16:00</v>
      </c>
      <c r="F19" s="386">
        <f t="shared" ca="1" si="3"/>
        <v>0.33333333333333331</v>
      </c>
      <c r="G19" s="125">
        <f t="shared" ca="1" si="33"/>
        <v>0</v>
      </c>
      <c r="H19" s="127"/>
      <c r="I19" s="59"/>
      <c r="J19" s="141" t="str">
        <f t="shared" ca="1" si="4"/>
        <v/>
      </c>
      <c r="K19" s="388">
        <f t="shared" ca="1" si="5"/>
        <v>0</v>
      </c>
      <c r="L19" s="542"/>
      <c r="M19" s="543"/>
      <c r="N19" s="543"/>
      <c r="O19" s="543"/>
      <c r="P19" s="544"/>
      <c r="Q19" s="108">
        <f t="shared" ca="1" si="34"/>
        <v>46034</v>
      </c>
      <c r="R19" s="115" t="b">
        <f t="shared" ca="1" si="6"/>
        <v>1</v>
      </c>
      <c r="S19" s="109" t="str">
        <f t="shared" si="7"/>
        <v/>
      </c>
      <c r="T19" s="61" t="str">
        <f t="shared" ca="1" si="8"/>
        <v>A</v>
      </c>
      <c r="U19" s="61" t="str">
        <f t="shared" ca="1" si="9"/>
        <v>A</v>
      </c>
      <c r="V19" s="96">
        <f t="shared" si="35"/>
        <v>0</v>
      </c>
      <c r="W19" s="57">
        <f t="shared" ca="1" si="36"/>
        <v>-0.33333333333333298</v>
      </c>
      <c r="X19" s="164">
        <f t="shared" ca="1" si="10"/>
        <v>0</v>
      </c>
      <c r="Y19" s="115" t="b">
        <f t="shared" ca="1" si="11"/>
        <v>0</v>
      </c>
      <c r="Z19" s="115" t="b">
        <f t="shared" ca="1" si="12"/>
        <v>0</v>
      </c>
      <c r="AA19" s="115" t="b">
        <f t="shared" ca="1" si="13"/>
        <v>1</v>
      </c>
      <c r="AB19" s="78">
        <f t="shared" ca="1" si="14"/>
        <v>0</v>
      </c>
      <c r="AC19" s="85">
        <f t="shared" ca="1" si="15"/>
        <v>0.33333333333333331</v>
      </c>
      <c r="AD19" s="88">
        <f t="shared" ca="1" si="16"/>
        <v>0</v>
      </c>
      <c r="AE19" s="85">
        <f t="shared" ca="1" si="17"/>
        <v>0.66666666666666663</v>
      </c>
      <c r="AF19" s="82">
        <f t="shared" ca="1" si="18"/>
        <v>0.99930555555555556</v>
      </c>
      <c r="AG19" s="115" t="b">
        <f t="shared" si="19"/>
        <v>0</v>
      </c>
      <c r="AH19" s="115" t="b">
        <f t="shared" ca="1" si="20"/>
        <v>1</v>
      </c>
      <c r="AI19" s="115" t="b">
        <f t="shared" ca="1" si="21"/>
        <v>0</v>
      </c>
      <c r="AJ19" s="115" t="b">
        <f t="shared" ca="1" si="22"/>
        <v>1</v>
      </c>
      <c r="AK19" s="115" t="b">
        <f t="shared" si="23"/>
        <v>0</v>
      </c>
      <c r="AL19" s="113">
        <f t="shared" ca="1" si="24"/>
        <v>0</v>
      </c>
      <c r="AM19" s="113">
        <f t="shared" ca="1" si="25"/>
        <v>0.99930555555555556</v>
      </c>
      <c r="AN19" s="113">
        <f t="shared" ca="1" si="37"/>
        <v>0</v>
      </c>
      <c r="AO19" s="113">
        <f t="shared" ca="1" si="26"/>
        <v>0.99930555555555556</v>
      </c>
      <c r="AP19" s="115" t="b">
        <f t="shared" si="27"/>
        <v>1</v>
      </c>
      <c r="AQ19" s="115" t="b">
        <f t="shared" ca="1" si="28"/>
        <v>0</v>
      </c>
      <c r="AR19" s="115" t="b">
        <f t="shared" si="29"/>
        <v>1</v>
      </c>
      <c r="AS19" s="115" t="b">
        <f t="shared" ca="1" si="30"/>
        <v>0</v>
      </c>
      <c r="AT19" s="140">
        <f t="shared" si="31"/>
        <v>0</v>
      </c>
      <c r="AU19" s="342"/>
      <c r="AV19" s="342"/>
      <c r="AW19" s="342"/>
      <c r="AX19" s="342"/>
      <c r="AY19" s="342"/>
      <c r="AZ19" s="342"/>
      <c r="BA19" s="343"/>
      <c r="BB19" s="343"/>
      <c r="BC19" s="343"/>
    </row>
    <row r="20" spans="1:55" s="346" customFormat="1" ht="28.5" customHeight="1" x14ac:dyDescent="0.35">
      <c r="A20" s="397">
        <f t="shared" ca="1" si="0"/>
        <v>46035</v>
      </c>
      <c r="B20" s="77" t="str">
        <f t="shared" ca="1" si="1"/>
        <v>Di</v>
      </c>
      <c r="C20" s="76" t="str">
        <f t="shared" ca="1" si="2"/>
        <v xml:space="preserve"> </v>
      </c>
      <c r="D20" s="171"/>
      <c r="E20" s="126" t="str">
        <f t="shared" ca="1" si="32"/>
        <v>08:00-16:00</v>
      </c>
      <c r="F20" s="386">
        <f t="shared" ca="1" si="3"/>
        <v>0.33333333333333331</v>
      </c>
      <c r="G20" s="125">
        <f t="shared" ca="1" si="33"/>
        <v>0</v>
      </c>
      <c r="H20" s="127"/>
      <c r="I20" s="59"/>
      <c r="J20" s="141" t="str">
        <f t="shared" ca="1" si="4"/>
        <v/>
      </c>
      <c r="K20" s="388">
        <f t="shared" ca="1" si="5"/>
        <v>0</v>
      </c>
      <c r="L20" s="542"/>
      <c r="M20" s="543"/>
      <c r="N20" s="543"/>
      <c r="O20" s="543"/>
      <c r="P20" s="544"/>
      <c r="Q20" s="108">
        <f t="shared" ca="1" si="34"/>
        <v>46035</v>
      </c>
      <c r="R20" s="115" t="b">
        <f t="shared" ca="1" si="6"/>
        <v>1</v>
      </c>
      <c r="S20" s="109" t="str">
        <f t="shared" si="7"/>
        <v/>
      </c>
      <c r="T20" s="61" t="str">
        <f t="shared" ca="1" si="8"/>
        <v>A</v>
      </c>
      <c r="U20" s="61" t="str">
        <f t="shared" ca="1" si="9"/>
        <v>A</v>
      </c>
      <c r="V20" s="96">
        <f t="shared" si="35"/>
        <v>0</v>
      </c>
      <c r="W20" s="57">
        <f t="shared" ca="1" si="36"/>
        <v>-0.33333333333333298</v>
      </c>
      <c r="X20" s="164">
        <f t="shared" ca="1" si="10"/>
        <v>0</v>
      </c>
      <c r="Y20" s="115" t="b">
        <f t="shared" ca="1" si="11"/>
        <v>0</v>
      </c>
      <c r="Z20" s="115" t="b">
        <f t="shared" ca="1" si="12"/>
        <v>0</v>
      </c>
      <c r="AA20" s="115" t="b">
        <f t="shared" ca="1" si="13"/>
        <v>1</v>
      </c>
      <c r="AB20" s="78">
        <f t="shared" ca="1" si="14"/>
        <v>0</v>
      </c>
      <c r="AC20" s="85">
        <f t="shared" ca="1" si="15"/>
        <v>0.33333333333333331</v>
      </c>
      <c r="AD20" s="88">
        <f t="shared" ca="1" si="16"/>
        <v>0</v>
      </c>
      <c r="AE20" s="85">
        <f t="shared" ca="1" si="17"/>
        <v>0.66666666666666663</v>
      </c>
      <c r="AF20" s="82">
        <f t="shared" ca="1" si="18"/>
        <v>0.99930555555555556</v>
      </c>
      <c r="AG20" s="115" t="b">
        <f t="shared" si="19"/>
        <v>0</v>
      </c>
      <c r="AH20" s="115" t="b">
        <f t="shared" ca="1" si="20"/>
        <v>1</v>
      </c>
      <c r="AI20" s="115" t="b">
        <f t="shared" ca="1" si="21"/>
        <v>0</v>
      </c>
      <c r="AJ20" s="115" t="b">
        <f t="shared" ca="1" si="22"/>
        <v>1</v>
      </c>
      <c r="AK20" s="115" t="b">
        <f t="shared" si="23"/>
        <v>0</v>
      </c>
      <c r="AL20" s="113">
        <f t="shared" ca="1" si="24"/>
        <v>0</v>
      </c>
      <c r="AM20" s="113">
        <f t="shared" ca="1" si="25"/>
        <v>0.99930555555555556</v>
      </c>
      <c r="AN20" s="113">
        <f t="shared" ca="1" si="37"/>
        <v>0</v>
      </c>
      <c r="AO20" s="113">
        <f t="shared" ca="1" si="26"/>
        <v>0.99930555555555556</v>
      </c>
      <c r="AP20" s="115" t="b">
        <f t="shared" si="27"/>
        <v>1</v>
      </c>
      <c r="AQ20" s="115" t="b">
        <f t="shared" ca="1" si="28"/>
        <v>0</v>
      </c>
      <c r="AR20" s="115" t="b">
        <f t="shared" si="29"/>
        <v>1</v>
      </c>
      <c r="AS20" s="115" t="b">
        <f t="shared" ca="1" si="30"/>
        <v>0</v>
      </c>
      <c r="AT20" s="140">
        <f t="shared" si="31"/>
        <v>0</v>
      </c>
      <c r="AU20" s="342"/>
      <c r="AV20" s="342"/>
      <c r="AW20" s="342"/>
      <c r="AX20" s="342"/>
      <c r="AY20" s="342"/>
      <c r="AZ20" s="342"/>
      <c r="BA20" s="343"/>
      <c r="BB20" s="343"/>
      <c r="BC20" s="343"/>
    </row>
    <row r="21" spans="1:55" s="346" customFormat="1" ht="28.5" customHeight="1" x14ac:dyDescent="0.35">
      <c r="A21" s="397">
        <f t="shared" ca="1" si="0"/>
        <v>46036</v>
      </c>
      <c r="B21" s="77" t="str">
        <f t="shared" ca="1" si="1"/>
        <v>Mi</v>
      </c>
      <c r="C21" s="76" t="str">
        <f t="shared" ca="1" si="2"/>
        <v xml:space="preserve"> </v>
      </c>
      <c r="D21" s="171"/>
      <c r="E21" s="126" t="str">
        <f t="shared" ca="1" si="32"/>
        <v>08:00-16:00</v>
      </c>
      <c r="F21" s="386">
        <f t="shared" ca="1" si="3"/>
        <v>0.33333333333333331</v>
      </c>
      <c r="G21" s="125">
        <f t="shared" ca="1" si="33"/>
        <v>0</v>
      </c>
      <c r="H21" s="127"/>
      <c r="I21" s="59"/>
      <c r="J21" s="141" t="str">
        <f t="shared" ca="1" si="4"/>
        <v/>
      </c>
      <c r="K21" s="388">
        <f t="shared" ca="1" si="5"/>
        <v>0</v>
      </c>
      <c r="L21" s="542"/>
      <c r="M21" s="543"/>
      <c r="N21" s="543"/>
      <c r="O21" s="543"/>
      <c r="P21" s="544"/>
      <c r="Q21" s="108">
        <f t="shared" ca="1" si="34"/>
        <v>46036</v>
      </c>
      <c r="R21" s="115" t="b">
        <f t="shared" ca="1" si="6"/>
        <v>1</v>
      </c>
      <c r="S21" s="109" t="str">
        <f t="shared" si="7"/>
        <v/>
      </c>
      <c r="T21" s="61" t="str">
        <f t="shared" ca="1" si="8"/>
        <v>A</v>
      </c>
      <c r="U21" s="61" t="str">
        <f t="shared" ca="1" si="9"/>
        <v>A</v>
      </c>
      <c r="V21" s="96">
        <f t="shared" si="35"/>
        <v>0</v>
      </c>
      <c r="W21" s="57">
        <f t="shared" ca="1" si="36"/>
        <v>-0.33333333333333298</v>
      </c>
      <c r="X21" s="164">
        <f t="shared" ca="1" si="10"/>
        <v>0</v>
      </c>
      <c r="Y21" s="115" t="b">
        <f t="shared" ca="1" si="11"/>
        <v>0</v>
      </c>
      <c r="Z21" s="115" t="b">
        <f t="shared" ca="1" si="12"/>
        <v>0</v>
      </c>
      <c r="AA21" s="115" t="b">
        <f t="shared" ca="1" si="13"/>
        <v>1</v>
      </c>
      <c r="AB21" s="78">
        <f t="shared" ca="1" si="14"/>
        <v>0</v>
      </c>
      <c r="AC21" s="85">
        <f t="shared" ca="1" si="15"/>
        <v>0.33333333333333331</v>
      </c>
      <c r="AD21" s="88">
        <f t="shared" ca="1" si="16"/>
        <v>0</v>
      </c>
      <c r="AE21" s="85">
        <f t="shared" ca="1" si="17"/>
        <v>0.66666666666666663</v>
      </c>
      <c r="AF21" s="82">
        <f t="shared" ca="1" si="18"/>
        <v>0.99930555555555556</v>
      </c>
      <c r="AG21" s="115" t="b">
        <f t="shared" si="19"/>
        <v>0</v>
      </c>
      <c r="AH21" s="115" t="b">
        <f t="shared" ca="1" si="20"/>
        <v>1</v>
      </c>
      <c r="AI21" s="115" t="b">
        <f t="shared" ca="1" si="21"/>
        <v>0</v>
      </c>
      <c r="AJ21" s="115" t="b">
        <f t="shared" ca="1" si="22"/>
        <v>1</v>
      </c>
      <c r="AK21" s="115" t="b">
        <f t="shared" si="23"/>
        <v>0</v>
      </c>
      <c r="AL21" s="113">
        <f t="shared" ca="1" si="24"/>
        <v>0</v>
      </c>
      <c r="AM21" s="113">
        <f t="shared" ca="1" si="25"/>
        <v>0.99930555555555556</v>
      </c>
      <c r="AN21" s="113">
        <f t="shared" ca="1" si="37"/>
        <v>0</v>
      </c>
      <c r="AO21" s="113">
        <f t="shared" ca="1" si="26"/>
        <v>0.99930555555555556</v>
      </c>
      <c r="AP21" s="115" t="b">
        <f t="shared" si="27"/>
        <v>1</v>
      </c>
      <c r="AQ21" s="115" t="b">
        <f t="shared" ca="1" si="28"/>
        <v>0</v>
      </c>
      <c r="AR21" s="115" t="b">
        <f t="shared" si="29"/>
        <v>1</v>
      </c>
      <c r="AS21" s="115" t="b">
        <f t="shared" ca="1" si="30"/>
        <v>0</v>
      </c>
      <c r="AT21" s="140">
        <f t="shared" si="31"/>
        <v>0</v>
      </c>
      <c r="AU21" s="342"/>
      <c r="AV21" s="342"/>
      <c r="AW21" s="342"/>
      <c r="AX21" s="342"/>
      <c r="AY21" s="342"/>
      <c r="AZ21" s="342"/>
      <c r="BA21" s="343"/>
      <c r="BB21" s="343"/>
      <c r="BC21" s="343"/>
    </row>
    <row r="22" spans="1:55" s="346" customFormat="1" ht="28.5" customHeight="1" x14ac:dyDescent="0.35">
      <c r="A22" s="397">
        <f t="shared" ca="1" si="0"/>
        <v>46037</v>
      </c>
      <c r="B22" s="77" t="str">
        <f t="shared" ca="1" si="1"/>
        <v>Do</v>
      </c>
      <c r="C22" s="76" t="str">
        <f t="shared" ca="1" si="2"/>
        <v xml:space="preserve"> </v>
      </c>
      <c r="D22" s="171"/>
      <c r="E22" s="126" t="str">
        <f t="shared" ca="1" si="32"/>
        <v>08:00-16:00</v>
      </c>
      <c r="F22" s="386">
        <f t="shared" ca="1" si="3"/>
        <v>0.33333333333333331</v>
      </c>
      <c r="G22" s="125">
        <f t="shared" ca="1" si="33"/>
        <v>0</v>
      </c>
      <c r="H22" s="127"/>
      <c r="I22" s="59"/>
      <c r="J22" s="141" t="str">
        <f t="shared" ca="1" si="4"/>
        <v/>
      </c>
      <c r="K22" s="388">
        <f t="shared" ca="1" si="5"/>
        <v>0</v>
      </c>
      <c r="L22" s="542"/>
      <c r="M22" s="543"/>
      <c r="N22" s="543"/>
      <c r="O22" s="543"/>
      <c r="P22" s="544"/>
      <c r="Q22" s="108">
        <f t="shared" ca="1" si="34"/>
        <v>46037</v>
      </c>
      <c r="R22" s="115" t="b">
        <f t="shared" ca="1" si="6"/>
        <v>1</v>
      </c>
      <c r="S22" s="109" t="str">
        <f t="shared" si="7"/>
        <v/>
      </c>
      <c r="T22" s="61" t="str">
        <f t="shared" ca="1" si="8"/>
        <v>A</v>
      </c>
      <c r="U22" s="61" t="str">
        <f t="shared" ca="1" si="9"/>
        <v>A</v>
      </c>
      <c r="V22" s="96">
        <f t="shared" si="35"/>
        <v>0</v>
      </c>
      <c r="W22" s="57">
        <f t="shared" ca="1" si="36"/>
        <v>-0.33333333333333298</v>
      </c>
      <c r="X22" s="164">
        <f t="shared" ca="1" si="10"/>
        <v>0</v>
      </c>
      <c r="Y22" s="115" t="b">
        <f t="shared" ca="1" si="11"/>
        <v>0</v>
      </c>
      <c r="Z22" s="115" t="b">
        <f t="shared" ca="1" si="12"/>
        <v>0</v>
      </c>
      <c r="AA22" s="115" t="b">
        <f t="shared" ca="1" si="13"/>
        <v>1</v>
      </c>
      <c r="AB22" s="78">
        <f t="shared" ca="1" si="14"/>
        <v>0</v>
      </c>
      <c r="AC22" s="85">
        <f t="shared" ca="1" si="15"/>
        <v>0.33333333333333331</v>
      </c>
      <c r="AD22" s="88">
        <f t="shared" ca="1" si="16"/>
        <v>0</v>
      </c>
      <c r="AE22" s="85">
        <f t="shared" ca="1" si="17"/>
        <v>0.66666666666666663</v>
      </c>
      <c r="AF22" s="82">
        <f t="shared" ca="1" si="18"/>
        <v>0.99930555555555556</v>
      </c>
      <c r="AG22" s="115" t="b">
        <f t="shared" si="19"/>
        <v>0</v>
      </c>
      <c r="AH22" s="115" t="b">
        <f t="shared" ca="1" si="20"/>
        <v>1</v>
      </c>
      <c r="AI22" s="115" t="b">
        <f t="shared" ca="1" si="21"/>
        <v>0</v>
      </c>
      <c r="AJ22" s="115" t="b">
        <f t="shared" ca="1" si="22"/>
        <v>1</v>
      </c>
      <c r="AK22" s="115" t="b">
        <f t="shared" si="23"/>
        <v>0</v>
      </c>
      <c r="AL22" s="113">
        <f t="shared" ca="1" si="24"/>
        <v>0</v>
      </c>
      <c r="AM22" s="113">
        <f t="shared" ca="1" si="25"/>
        <v>0.99930555555555556</v>
      </c>
      <c r="AN22" s="113">
        <f t="shared" ca="1" si="37"/>
        <v>0</v>
      </c>
      <c r="AO22" s="113">
        <f t="shared" ca="1" si="26"/>
        <v>0.99930555555555556</v>
      </c>
      <c r="AP22" s="115" t="b">
        <f t="shared" si="27"/>
        <v>1</v>
      </c>
      <c r="AQ22" s="115" t="b">
        <f t="shared" ca="1" si="28"/>
        <v>0</v>
      </c>
      <c r="AR22" s="115" t="b">
        <f t="shared" si="29"/>
        <v>1</v>
      </c>
      <c r="AS22" s="115" t="b">
        <f t="shared" ca="1" si="30"/>
        <v>0</v>
      </c>
      <c r="AT22" s="140">
        <f t="shared" si="31"/>
        <v>0</v>
      </c>
      <c r="AU22" s="342"/>
      <c r="AV22" s="342"/>
      <c r="AW22" s="342"/>
      <c r="AX22" s="342"/>
      <c r="AY22" s="342"/>
      <c r="AZ22" s="342"/>
      <c r="BA22" s="343"/>
      <c r="BB22" s="343"/>
      <c r="BC22" s="343"/>
    </row>
    <row r="23" spans="1:55" s="346" customFormat="1" ht="28.5" customHeight="1" x14ac:dyDescent="0.35">
      <c r="A23" s="397">
        <f t="shared" ca="1" si="0"/>
        <v>46038</v>
      </c>
      <c r="B23" s="77" t="str">
        <f t="shared" ca="1" si="1"/>
        <v>Fr</v>
      </c>
      <c r="C23" s="76" t="str">
        <f t="shared" ca="1" si="2"/>
        <v xml:space="preserve"> </v>
      </c>
      <c r="D23" s="171"/>
      <c r="E23" s="126" t="str">
        <f t="shared" ca="1" si="32"/>
        <v>08:00-16:00</v>
      </c>
      <c r="F23" s="386">
        <f t="shared" ca="1" si="3"/>
        <v>0.33333333333333331</v>
      </c>
      <c r="G23" s="125">
        <f t="shared" ca="1" si="33"/>
        <v>0</v>
      </c>
      <c r="H23" s="127"/>
      <c r="I23" s="59"/>
      <c r="J23" s="141" t="str">
        <f t="shared" ca="1" si="4"/>
        <v/>
      </c>
      <c r="K23" s="388">
        <f t="shared" ca="1" si="5"/>
        <v>0</v>
      </c>
      <c r="L23" s="542"/>
      <c r="M23" s="543"/>
      <c r="N23" s="543"/>
      <c r="O23" s="543"/>
      <c r="P23" s="544"/>
      <c r="Q23" s="108">
        <f t="shared" ca="1" si="34"/>
        <v>46038</v>
      </c>
      <c r="R23" s="115" t="b">
        <f t="shared" ca="1" si="6"/>
        <v>1</v>
      </c>
      <c r="S23" s="109" t="str">
        <f t="shared" si="7"/>
        <v/>
      </c>
      <c r="T23" s="61" t="str">
        <f t="shared" ca="1" si="8"/>
        <v>A</v>
      </c>
      <c r="U23" s="61" t="str">
        <f t="shared" ca="1" si="9"/>
        <v>A</v>
      </c>
      <c r="V23" s="96">
        <f t="shared" si="35"/>
        <v>0</v>
      </c>
      <c r="W23" s="57">
        <f t="shared" ca="1" si="36"/>
        <v>-0.33333333333333298</v>
      </c>
      <c r="X23" s="164">
        <f t="shared" ca="1" si="10"/>
        <v>0</v>
      </c>
      <c r="Y23" s="115" t="b">
        <f t="shared" ca="1" si="11"/>
        <v>0</v>
      </c>
      <c r="Z23" s="115" t="b">
        <f t="shared" ca="1" si="12"/>
        <v>0</v>
      </c>
      <c r="AA23" s="115" t="b">
        <f t="shared" ca="1" si="13"/>
        <v>1</v>
      </c>
      <c r="AB23" s="78">
        <f t="shared" ca="1" si="14"/>
        <v>0</v>
      </c>
      <c r="AC23" s="85">
        <f t="shared" ca="1" si="15"/>
        <v>0.33333333333333331</v>
      </c>
      <c r="AD23" s="88">
        <f t="shared" ca="1" si="16"/>
        <v>0</v>
      </c>
      <c r="AE23" s="85">
        <f t="shared" ca="1" si="17"/>
        <v>0.66666666666666663</v>
      </c>
      <c r="AF23" s="82">
        <f t="shared" ca="1" si="18"/>
        <v>0.99930555555555556</v>
      </c>
      <c r="AG23" s="115" t="b">
        <f t="shared" si="19"/>
        <v>0</v>
      </c>
      <c r="AH23" s="115" t="b">
        <f t="shared" ca="1" si="20"/>
        <v>1</v>
      </c>
      <c r="AI23" s="115" t="b">
        <f t="shared" ca="1" si="21"/>
        <v>0</v>
      </c>
      <c r="AJ23" s="115" t="b">
        <f t="shared" ca="1" si="22"/>
        <v>1</v>
      </c>
      <c r="AK23" s="115" t="b">
        <f t="shared" si="23"/>
        <v>0</v>
      </c>
      <c r="AL23" s="113">
        <f t="shared" ca="1" si="24"/>
        <v>0</v>
      </c>
      <c r="AM23" s="113">
        <f t="shared" ca="1" si="25"/>
        <v>0.99930555555555556</v>
      </c>
      <c r="AN23" s="113">
        <f t="shared" ca="1" si="37"/>
        <v>0</v>
      </c>
      <c r="AO23" s="113">
        <f t="shared" ca="1" si="26"/>
        <v>0.99930555555555556</v>
      </c>
      <c r="AP23" s="115" t="b">
        <f t="shared" si="27"/>
        <v>1</v>
      </c>
      <c r="AQ23" s="115" t="b">
        <f t="shared" ca="1" si="28"/>
        <v>0</v>
      </c>
      <c r="AR23" s="115" t="b">
        <f t="shared" si="29"/>
        <v>1</v>
      </c>
      <c r="AS23" s="115" t="b">
        <f t="shared" ca="1" si="30"/>
        <v>0</v>
      </c>
      <c r="AT23" s="140">
        <f t="shared" si="31"/>
        <v>0</v>
      </c>
      <c r="AU23" s="342"/>
      <c r="AV23" s="342"/>
      <c r="AW23" s="342"/>
      <c r="AX23" s="342"/>
      <c r="AY23" s="342"/>
      <c r="AZ23" s="342"/>
      <c r="BA23" s="343"/>
      <c r="BB23" s="343"/>
      <c r="BC23" s="343"/>
    </row>
    <row r="24" spans="1:55" s="346" customFormat="1" ht="28.5" customHeight="1" x14ac:dyDescent="0.35">
      <c r="A24" s="397">
        <f t="shared" ca="1" si="0"/>
        <v>46039</v>
      </c>
      <c r="B24" s="77" t="str">
        <f t="shared" ca="1" si="1"/>
        <v>Sa</v>
      </c>
      <c r="C24" s="76" t="str">
        <f t="shared" ca="1" si="2"/>
        <v xml:space="preserve"> Wochenende</v>
      </c>
      <c r="D24" s="185"/>
      <c r="E24" s="126" t="str">
        <f t="shared" ca="1" si="32"/>
        <v/>
      </c>
      <c r="F24" s="386">
        <f t="shared" ca="1" si="3"/>
        <v>0</v>
      </c>
      <c r="G24" s="125">
        <f t="shared" ca="1" si="33"/>
        <v>0</v>
      </c>
      <c r="H24" s="127"/>
      <c r="I24" s="59"/>
      <c r="J24" s="141" t="str">
        <f t="shared" ca="1" si="4"/>
        <v/>
      </c>
      <c r="K24" s="388">
        <f t="shared" ca="1" si="5"/>
        <v>0</v>
      </c>
      <c r="L24" s="542"/>
      <c r="M24" s="543"/>
      <c r="N24" s="543"/>
      <c r="O24" s="543"/>
      <c r="P24" s="544"/>
      <c r="Q24" s="108">
        <f t="shared" ca="1" si="34"/>
        <v>46039</v>
      </c>
      <c r="R24" s="115" t="b">
        <f t="shared" ca="1" si="6"/>
        <v>1</v>
      </c>
      <c r="S24" s="109" t="str">
        <f t="shared" si="7"/>
        <v/>
      </c>
      <c r="T24" s="61" t="str">
        <f t="shared" ca="1" si="8"/>
        <v>F</v>
      </c>
      <c r="U24" s="61" t="str">
        <f t="shared" ca="1" si="9"/>
        <v>A</v>
      </c>
      <c r="V24" s="96">
        <f t="shared" si="35"/>
        <v>0</v>
      </c>
      <c r="W24" s="57">
        <f t="shared" ca="1" si="36"/>
        <v>0</v>
      </c>
      <c r="X24" s="164">
        <f t="shared" ca="1" si="10"/>
        <v>0</v>
      </c>
      <c r="Y24" s="115" t="b">
        <f t="shared" ca="1" si="11"/>
        <v>1</v>
      </c>
      <c r="Z24" s="115" t="b">
        <f t="shared" ca="1" si="12"/>
        <v>0</v>
      </c>
      <c r="AA24" s="115" t="b">
        <f t="shared" ca="1" si="13"/>
        <v>0</v>
      </c>
      <c r="AB24" s="78">
        <f t="shared" ca="1" si="14"/>
        <v>0</v>
      </c>
      <c r="AC24" s="85">
        <f t="shared" ca="1" si="15"/>
        <v>0</v>
      </c>
      <c r="AD24" s="88">
        <f t="shared" ca="1" si="16"/>
        <v>0</v>
      </c>
      <c r="AE24" s="85">
        <f t="shared" ca="1" si="17"/>
        <v>0</v>
      </c>
      <c r="AF24" s="82">
        <f t="shared" ca="1" si="18"/>
        <v>0.99930555555555556</v>
      </c>
      <c r="AG24" s="115" t="b">
        <f t="shared" si="19"/>
        <v>0</v>
      </c>
      <c r="AH24" s="115" t="b">
        <f t="shared" ca="1" si="20"/>
        <v>0</v>
      </c>
      <c r="AI24" s="115" t="b">
        <f t="shared" ca="1" si="21"/>
        <v>0</v>
      </c>
      <c r="AJ24" s="115" t="b">
        <f t="shared" ca="1" si="22"/>
        <v>1</v>
      </c>
      <c r="AK24" s="115" t="b">
        <f t="shared" si="23"/>
        <v>0</v>
      </c>
      <c r="AL24" s="113">
        <f t="shared" ca="1" si="24"/>
        <v>0</v>
      </c>
      <c r="AM24" s="113">
        <f t="shared" ca="1" si="25"/>
        <v>0.99930555555555556</v>
      </c>
      <c r="AN24" s="113">
        <f t="shared" ca="1" si="37"/>
        <v>0</v>
      </c>
      <c r="AO24" s="113">
        <f t="shared" ca="1" si="26"/>
        <v>0.99930555555555556</v>
      </c>
      <c r="AP24" s="115" t="b">
        <f t="shared" si="27"/>
        <v>1</v>
      </c>
      <c r="AQ24" s="115" t="b">
        <f t="shared" ca="1" si="28"/>
        <v>0</v>
      </c>
      <c r="AR24" s="115" t="b">
        <f t="shared" si="29"/>
        <v>1</v>
      </c>
      <c r="AS24" s="115" t="b">
        <f t="shared" ca="1" si="30"/>
        <v>0</v>
      </c>
      <c r="AT24" s="140">
        <f t="shared" si="31"/>
        <v>0</v>
      </c>
      <c r="AU24" s="342"/>
      <c r="AV24" s="342"/>
      <c r="AW24" s="342"/>
      <c r="AX24" s="342"/>
      <c r="AY24" s="342"/>
      <c r="AZ24" s="342"/>
      <c r="BA24" s="343"/>
      <c r="BB24" s="343"/>
      <c r="BC24" s="343"/>
    </row>
    <row r="25" spans="1:55" s="346" customFormat="1" ht="28.5" customHeight="1" x14ac:dyDescent="0.35">
      <c r="A25" s="397">
        <f t="shared" ca="1" si="0"/>
        <v>46040</v>
      </c>
      <c r="B25" s="77" t="str">
        <f t="shared" ca="1" si="1"/>
        <v>So</v>
      </c>
      <c r="C25" s="76" t="str">
        <f t="shared" ca="1" si="2"/>
        <v xml:space="preserve"> Wochenende</v>
      </c>
      <c r="D25" s="185"/>
      <c r="E25" s="126" t="str">
        <f t="shared" ca="1" si="32"/>
        <v/>
      </c>
      <c r="F25" s="386">
        <f t="shared" ca="1" si="3"/>
        <v>0</v>
      </c>
      <c r="G25" s="125">
        <f t="shared" ca="1" si="33"/>
        <v>0</v>
      </c>
      <c r="H25" s="184"/>
      <c r="I25" s="186"/>
      <c r="J25" s="141" t="str">
        <f t="shared" ca="1" si="4"/>
        <v/>
      </c>
      <c r="K25" s="388">
        <f t="shared" ca="1" si="5"/>
        <v>0</v>
      </c>
      <c r="L25" s="542"/>
      <c r="M25" s="543"/>
      <c r="N25" s="543"/>
      <c r="O25" s="543"/>
      <c r="P25" s="544"/>
      <c r="Q25" s="108">
        <f t="shared" ca="1" si="34"/>
        <v>46040</v>
      </c>
      <c r="R25" s="115" t="b">
        <f t="shared" ca="1" si="6"/>
        <v>1</v>
      </c>
      <c r="S25" s="109" t="str">
        <f t="shared" si="7"/>
        <v/>
      </c>
      <c r="T25" s="61" t="str">
        <f t="shared" ca="1" si="8"/>
        <v>F</v>
      </c>
      <c r="U25" s="61" t="str">
        <f t="shared" ca="1" si="9"/>
        <v>F</v>
      </c>
      <c r="V25" s="96">
        <f t="shared" si="35"/>
        <v>0</v>
      </c>
      <c r="W25" s="57">
        <f t="shared" ca="1" si="36"/>
        <v>0</v>
      </c>
      <c r="X25" s="164">
        <f t="shared" ca="1" si="10"/>
        <v>0</v>
      </c>
      <c r="Y25" s="115" t="b">
        <f t="shared" ca="1" si="11"/>
        <v>1</v>
      </c>
      <c r="Z25" s="115" t="b">
        <f t="shared" ca="1" si="12"/>
        <v>0</v>
      </c>
      <c r="AA25" s="115" t="b">
        <f t="shared" ca="1" si="13"/>
        <v>0</v>
      </c>
      <c r="AB25" s="78" t="str">
        <f t="shared" ca="1" si="14"/>
        <v/>
      </c>
      <c r="AC25" s="85" t="str">
        <f t="shared" ca="1" si="15"/>
        <v/>
      </c>
      <c r="AD25" s="88">
        <f t="shared" ca="1" si="16"/>
        <v>0</v>
      </c>
      <c r="AE25" s="85" t="str">
        <f t="shared" ca="1" si="17"/>
        <v/>
      </c>
      <c r="AF25" s="82" t="str">
        <f t="shared" ca="1" si="18"/>
        <v/>
      </c>
      <c r="AG25" s="115" t="b">
        <f t="shared" si="19"/>
        <v>0</v>
      </c>
      <c r="AH25" s="115" t="b">
        <f t="shared" ca="1" si="20"/>
        <v>0</v>
      </c>
      <c r="AI25" s="115" t="b">
        <f t="shared" ca="1" si="21"/>
        <v>0</v>
      </c>
      <c r="AJ25" s="115" t="b">
        <f t="shared" ca="1" si="22"/>
        <v>0</v>
      </c>
      <c r="AK25" s="115" t="b">
        <f t="shared" si="23"/>
        <v>0</v>
      </c>
      <c r="AL25" s="113" t="str">
        <f t="shared" ca="1" si="24"/>
        <v/>
      </c>
      <c r="AM25" s="113" t="str">
        <f t="shared" ca="1" si="25"/>
        <v/>
      </c>
      <c r="AN25" s="113" t="str">
        <f t="shared" ca="1" si="37"/>
        <v/>
      </c>
      <c r="AO25" s="113" t="str">
        <f t="shared" ca="1" si="26"/>
        <v/>
      </c>
      <c r="AP25" s="115" t="b">
        <f t="shared" si="27"/>
        <v>1</v>
      </c>
      <c r="AQ25" s="115" t="b">
        <f t="shared" ca="1" si="28"/>
        <v>0</v>
      </c>
      <c r="AR25" s="115" t="b">
        <f t="shared" si="29"/>
        <v>1</v>
      </c>
      <c r="AS25" s="115" t="b">
        <f t="shared" ca="1" si="30"/>
        <v>0</v>
      </c>
      <c r="AT25" s="140">
        <f t="shared" si="31"/>
        <v>0</v>
      </c>
      <c r="AU25" s="342"/>
      <c r="AV25" s="342"/>
      <c r="AW25" s="342"/>
      <c r="AX25" s="342"/>
      <c r="AY25" s="342"/>
      <c r="AZ25" s="342"/>
      <c r="BA25" s="343"/>
      <c r="BB25" s="343"/>
      <c r="BC25" s="343"/>
    </row>
    <row r="26" spans="1:55" s="346" customFormat="1" ht="28.5" customHeight="1" x14ac:dyDescent="0.35">
      <c r="A26" s="397">
        <f t="shared" ca="1" si="0"/>
        <v>46041</v>
      </c>
      <c r="B26" s="77" t="str">
        <f t="shared" ca="1" si="1"/>
        <v>Mo</v>
      </c>
      <c r="C26" s="76" t="str">
        <f t="shared" ca="1" si="2"/>
        <v xml:space="preserve"> </v>
      </c>
      <c r="D26" s="171"/>
      <c r="E26" s="126" t="str">
        <f t="shared" ca="1" si="32"/>
        <v>08:00-16:00</v>
      </c>
      <c r="F26" s="386">
        <f t="shared" ca="1" si="3"/>
        <v>0.33333333333333331</v>
      </c>
      <c r="G26" s="125">
        <f t="shared" ca="1" si="33"/>
        <v>0</v>
      </c>
      <c r="H26" s="127"/>
      <c r="I26" s="59"/>
      <c r="J26" s="141" t="str">
        <f t="shared" ca="1" si="4"/>
        <v/>
      </c>
      <c r="K26" s="388">
        <f t="shared" ca="1" si="5"/>
        <v>0</v>
      </c>
      <c r="L26" s="542"/>
      <c r="M26" s="543"/>
      <c r="N26" s="543"/>
      <c r="O26" s="543"/>
      <c r="P26" s="544"/>
      <c r="Q26" s="108">
        <f t="shared" ca="1" si="34"/>
        <v>46041</v>
      </c>
      <c r="R26" s="115" t="b">
        <f t="shared" ca="1" si="6"/>
        <v>1</v>
      </c>
      <c r="S26" s="109" t="str">
        <f t="shared" si="7"/>
        <v/>
      </c>
      <c r="T26" s="61" t="str">
        <f t="shared" ca="1" si="8"/>
        <v>A</v>
      </c>
      <c r="U26" s="61" t="str">
        <f t="shared" ca="1" si="9"/>
        <v>A</v>
      </c>
      <c r="V26" s="96">
        <f t="shared" si="35"/>
        <v>0</v>
      </c>
      <c r="W26" s="57">
        <f t="shared" ca="1" si="36"/>
        <v>-0.33333333333333298</v>
      </c>
      <c r="X26" s="164">
        <f t="shared" ca="1" si="10"/>
        <v>0</v>
      </c>
      <c r="Y26" s="115" t="b">
        <f t="shared" ca="1" si="11"/>
        <v>0</v>
      </c>
      <c r="Z26" s="115" t="b">
        <f t="shared" ca="1" si="12"/>
        <v>0</v>
      </c>
      <c r="AA26" s="115" t="b">
        <f t="shared" ca="1" si="13"/>
        <v>1</v>
      </c>
      <c r="AB26" s="78">
        <f t="shared" ca="1" si="14"/>
        <v>0</v>
      </c>
      <c r="AC26" s="85">
        <f t="shared" ca="1" si="15"/>
        <v>0.33333333333333331</v>
      </c>
      <c r="AD26" s="88">
        <f t="shared" ca="1" si="16"/>
        <v>0</v>
      </c>
      <c r="AE26" s="85">
        <f t="shared" ca="1" si="17"/>
        <v>0.66666666666666663</v>
      </c>
      <c r="AF26" s="82">
        <f t="shared" ca="1" si="18"/>
        <v>0.99930555555555556</v>
      </c>
      <c r="AG26" s="115" t="b">
        <f t="shared" si="19"/>
        <v>0</v>
      </c>
      <c r="AH26" s="115" t="b">
        <f t="shared" ca="1" si="20"/>
        <v>1</v>
      </c>
      <c r="AI26" s="115" t="b">
        <f t="shared" ca="1" si="21"/>
        <v>0</v>
      </c>
      <c r="AJ26" s="115" t="b">
        <f t="shared" ca="1" si="22"/>
        <v>1</v>
      </c>
      <c r="AK26" s="115" t="b">
        <f t="shared" si="23"/>
        <v>0</v>
      </c>
      <c r="AL26" s="113">
        <f t="shared" ca="1" si="24"/>
        <v>0</v>
      </c>
      <c r="AM26" s="113">
        <f t="shared" ca="1" si="25"/>
        <v>0.99930555555555556</v>
      </c>
      <c r="AN26" s="113">
        <f t="shared" ca="1" si="37"/>
        <v>0</v>
      </c>
      <c r="AO26" s="113">
        <f t="shared" ca="1" si="26"/>
        <v>0.99930555555555556</v>
      </c>
      <c r="AP26" s="115" t="b">
        <f t="shared" si="27"/>
        <v>1</v>
      </c>
      <c r="AQ26" s="115" t="b">
        <f t="shared" ca="1" si="28"/>
        <v>0</v>
      </c>
      <c r="AR26" s="115" t="b">
        <f t="shared" si="29"/>
        <v>1</v>
      </c>
      <c r="AS26" s="115" t="b">
        <f t="shared" ca="1" si="30"/>
        <v>0</v>
      </c>
      <c r="AT26" s="140">
        <f t="shared" si="31"/>
        <v>0</v>
      </c>
      <c r="AU26" s="342"/>
      <c r="AV26" s="342"/>
      <c r="AW26" s="342"/>
      <c r="AX26" s="342"/>
      <c r="AY26" s="342"/>
      <c r="AZ26" s="342"/>
      <c r="BA26" s="343"/>
      <c r="BB26" s="343"/>
      <c r="BC26" s="343"/>
    </row>
    <row r="27" spans="1:55" s="346" customFormat="1" ht="28.5" customHeight="1" x14ac:dyDescent="0.35">
      <c r="A27" s="397">
        <f t="shared" ca="1" si="0"/>
        <v>46042</v>
      </c>
      <c r="B27" s="77" t="str">
        <f t="shared" ca="1" si="1"/>
        <v>Di</v>
      </c>
      <c r="C27" s="76" t="str">
        <f t="shared" ca="1" si="2"/>
        <v xml:space="preserve"> </v>
      </c>
      <c r="D27" s="171"/>
      <c r="E27" s="126" t="str">
        <f t="shared" ca="1" si="32"/>
        <v>08:00-16:00</v>
      </c>
      <c r="F27" s="386">
        <f t="shared" ca="1" si="3"/>
        <v>0.33333333333333331</v>
      </c>
      <c r="G27" s="125">
        <f t="shared" ca="1" si="33"/>
        <v>0</v>
      </c>
      <c r="H27" s="127"/>
      <c r="I27" s="59"/>
      <c r="J27" s="141" t="str">
        <f t="shared" ca="1" si="4"/>
        <v/>
      </c>
      <c r="K27" s="388">
        <f t="shared" ca="1" si="5"/>
        <v>0</v>
      </c>
      <c r="L27" s="542"/>
      <c r="M27" s="543"/>
      <c r="N27" s="543"/>
      <c r="O27" s="543"/>
      <c r="P27" s="544"/>
      <c r="Q27" s="108">
        <f t="shared" ca="1" si="34"/>
        <v>46042</v>
      </c>
      <c r="R27" s="115" t="b">
        <f t="shared" ca="1" si="6"/>
        <v>1</v>
      </c>
      <c r="S27" s="109" t="str">
        <f t="shared" si="7"/>
        <v/>
      </c>
      <c r="T27" s="61" t="str">
        <f t="shared" ca="1" si="8"/>
        <v>A</v>
      </c>
      <c r="U27" s="61" t="str">
        <f t="shared" ca="1" si="9"/>
        <v>A</v>
      </c>
      <c r="V27" s="96">
        <f t="shared" si="35"/>
        <v>0</v>
      </c>
      <c r="W27" s="57">
        <f t="shared" ca="1" si="36"/>
        <v>-0.33333333333333298</v>
      </c>
      <c r="X27" s="164">
        <f t="shared" ca="1" si="10"/>
        <v>0</v>
      </c>
      <c r="Y27" s="115" t="b">
        <f t="shared" ca="1" si="11"/>
        <v>0</v>
      </c>
      <c r="Z27" s="115" t="b">
        <f t="shared" ca="1" si="12"/>
        <v>0</v>
      </c>
      <c r="AA27" s="115" t="b">
        <f t="shared" ca="1" si="13"/>
        <v>1</v>
      </c>
      <c r="AB27" s="78">
        <f t="shared" ca="1" si="14"/>
        <v>0</v>
      </c>
      <c r="AC27" s="85">
        <f t="shared" ca="1" si="15"/>
        <v>0.33333333333333331</v>
      </c>
      <c r="AD27" s="88">
        <f t="shared" ca="1" si="16"/>
        <v>0</v>
      </c>
      <c r="AE27" s="85">
        <f t="shared" ca="1" si="17"/>
        <v>0.66666666666666663</v>
      </c>
      <c r="AF27" s="82">
        <f t="shared" ca="1" si="18"/>
        <v>0.99930555555555556</v>
      </c>
      <c r="AG27" s="115" t="b">
        <f t="shared" si="19"/>
        <v>0</v>
      </c>
      <c r="AH27" s="115" t="b">
        <f t="shared" ca="1" si="20"/>
        <v>1</v>
      </c>
      <c r="AI27" s="115" t="b">
        <f t="shared" ca="1" si="21"/>
        <v>0</v>
      </c>
      <c r="AJ27" s="115" t="b">
        <f t="shared" ca="1" si="22"/>
        <v>1</v>
      </c>
      <c r="AK27" s="115" t="b">
        <f t="shared" si="23"/>
        <v>0</v>
      </c>
      <c r="AL27" s="113">
        <f t="shared" ca="1" si="24"/>
        <v>0</v>
      </c>
      <c r="AM27" s="113">
        <f t="shared" ca="1" si="25"/>
        <v>0.99930555555555556</v>
      </c>
      <c r="AN27" s="113">
        <f t="shared" ca="1" si="37"/>
        <v>0</v>
      </c>
      <c r="AO27" s="113">
        <f t="shared" ca="1" si="26"/>
        <v>0.99930555555555556</v>
      </c>
      <c r="AP27" s="115" t="b">
        <f t="shared" si="27"/>
        <v>1</v>
      </c>
      <c r="AQ27" s="115" t="b">
        <f t="shared" ca="1" si="28"/>
        <v>0</v>
      </c>
      <c r="AR27" s="115" t="b">
        <f t="shared" si="29"/>
        <v>1</v>
      </c>
      <c r="AS27" s="115" t="b">
        <f t="shared" ca="1" si="30"/>
        <v>0</v>
      </c>
      <c r="AT27" s="140">
        <f t="shared" si="31"/>
        <v>0</v>
      </c>
      <c r="AU27" s="342"/>
      <c r="AV27" s="342"/>
      <c r="AW27" s="342"/>
      <c r="AX27" s="342"/>
      <c r="AY27" s="342"/>
      <c r="AZ27" s="342"/>
      <c r="BA27" s="343"/>
      <c r="BB27" s="343"/>
      <c r="BC27" s="343"/>
    </row>
    <row r="28" spans="1:55" s="346" customFormat="1" ht="28.5" customHeight="1" x14ac:dyDescent="0.35">
      <c r="A28" s="397">
        <f t="shared" ca="1" si="0"/>
        <v>46043</v>
      </c>
      <c r="B28" s="77" t="str">
        <f t="shared" ca="1" si="1"/>
        <v>Mi</v>
      </c>
      <c r="C28" s="76" t="str">
        <f t="shared" ca="1" si="2"/>
        <v xml:space="preserve"> </v>
      </c>
      <c r="D28" s="171"/>
      <c r="E28" s="126" t="str">
        <f t="shared" ca="1" si="32"/>
        <v>08:00-16:00</v>
      </c>
      <c r="F28" s="386">
        <f t="shared" ca="1" si="3"/>
        <v>0.33333333333333331</v>
      </c>
      <c r="G28" s="125">
        <f t="shared" ca="1" si="33"/>
        <v>0</v>
      </c>
      <c r="H28" s="127"/>
      <c r="I28" s="59"/>
      <c r="J28" s="141" t="str">
        <f t="shared" ca="1" si="4"/>
        <v/>
      </c>
      <c r="K28" s="388">
        <f t="shared" ca="1" si="5"/>
        <v>0</v>
      </c>
      <c r="L28" s="542"/>
      <c r="M28" s="543"/>
      <c r="N28" s="543"/>
      <c r="O28" s="543"/>
      <c r="P28" s="544"/>
      <c r="Q28" s="108">
        <f t="shared" ca="1" si="34"/>
        <v>46043</v>
      </c>
      <c r="R28" s="115" t="b">
        <f t="shared" ca="1" si="6"/>
        <v>1</v>
      </c>
      <c r="S28" s="109" t="str">
        <f t="shared" si="7"/>
        <v/>
      </c>
      <c r="T28" s="61" t="str">
        <f t="shared" ca="1" si="8"/>
        <v>A</v>
      </c>
      <c r="U28" s="61" t="str">
        <f t="shared" ca="1" si="9"/>
        <v>A</v>
      </c>
      <c r="V28" s="96">
        <f t="shared" si="35"/>
        <v>0</v>
      </c>
      <c r="W28" s="57">
        <f t="shared" ca="1" si="36"/>
        <v>-0.33333333333333298</v>
      </c>
      <c r="X28" s="164">
        <f t="shared" ca="1" si="10"/>
        <v>0</v>
      </c>
      <c r="Y28" s="115" t="b">
        <f t="shared" ca="1" si="11"/>
        <v>0</v>
      </c>
      <c r="Z28" s="115" t="b">
        <f t="shared" ca="1" si="12"/>
        <v>0</v>
      </c>
      <c r="AA28" s="115" t="b">
        <f t="shared" ca="1" si="13"/>
        <v>1</v>
      </c>
      <c r="AB28" s="78">
        <f t="shared" ca="1" si="14"/>
        <v>0</v>
      </c>
      <c r="AC28" s="85">
        <f t="shared" ca="1" si="15"/>
        <v>0.33333333333333331</v>
      </c>
      <c r="AD28" s="88">
        <f t="shared" ca="1" si="16"/>
        <v>0</v>
      </c>
      <c r="AE28" s="85">
        <f t="shared" ca="1" si="17"/>
        <v>0.66666666666666663</v>
      </c>
      <c r="AF28" s="82">
        <f t="shared" ca="1" si="18"/>
        <v>0.99930555555555556</v>
      </c>
      <c r="AG28" s="115" t="b">
        <f t="shared" si="19"/>
        <v>0</v>
      </c>
      <c r="AH28" s="115" t="b">
        <f t="shared" ca="1" si="20"/>
        <v>1</v>
      </c>
      <c r="AI28" s="115" t="b">
        <f t="shared" ca="1" si="21"/>
        <v>0</v>
      </c>
      <c r="AJ28" s="115" t="b">
        <f t="shared" ca="1" si="22"/>
        <v>1</v>
      </c>
      <c r="AK28" s="115" t="b">
        <f t="shared" si="23"/>
        <v>0</v>
      </c>
      <c r="AL28" s="113">
        <f t="shared" ca="1" si="24"/>
        <v>0</v>
      </c>
      <c r="AM28" s="113">
        <f t="shared" ca="1" si="25"/>
        <v>0.99930555555555556</v>
      </c>
      <c r="AN28" s="113">
        <f t="shared" ca="1" si="37"/>
        <v>0</v>
      </c>
      <c r="AO28" s="113">
        <f t="shared" ca="1" si="26"/>
        <v>0.99930555555555556</v>
      </c>
      <c r="AP28" s="115" t="b">
        <f t="shared" si="27"/>
        <v>1</v>
      </c>
      <c r="AQ28" s="115" t="b">
        <f t="shared" ca="1" si="28"/>
        <v>0</v>
      </c>
      <c r="AR28" s="115" t="b">
        <f t="shared" si="29"/>
        <v>1</v>
      </c>
      <c r="AS28" s="115" t="b">
        <f t="shared" ca="1" si="30"/>
        <v>0</v>
      </c>
      <c r="AT28" s="140">
        <f t="shared" si="31"/>
        <v>0</v>
      </c>
      <c r="AU28" s="342"/>
      <c r="AV28" s="342"/>
      <c r="AW28" s="342"/>
      <c r="AX28" s="342"/>
      <c r="AY28" s="342"/>
      <c r="AZ28" s="342"/>
      <c r="BA28" s="343"/>
      <c r="BB28" s="343"/>
      <c r="BC28" s="343"/>
    </row>
    <row r="29" spans="1:55" s="346" customFormat="1" ht="28.5" customHeight="1" x14ac:dyDescent="0.35">
      <c r="A29" s="397">
        <f t="shared" ca="1" si="0"/>
        <v>46044</v>
      </c>
      <c r="B29" s="77" t="str">
        <f t="shared" ca="1" si="1"/>
        <v>Do</v>
      </c>
      <c r="C29" s="76" t="str">
        <f t="shared" ca="1" si="2"/>
        <v xml:space="preserve"> </v>
      </c>
      <c r="D29" s="171"/>
      <c r="E29" s="126" t="str">
        <f t="shared" ca="1" si="32"/>
        <v>08:00-16:00</v>
      </c>
      <c r="F29" s="386">
        <f t="shared" ca="1" si="3"/>
        <v>0.33333333333333331</v>
      </c>
      <c r="G29" s="125">
        <f t="shared" ca="1" si="33"/>
        <v>0</v>
      </c>
      <c r="H29" s="127"/>
      <c r="I29" s="59"/>
      <c r="J29" s="141" t="str">
        <f t="shared" ca="1" si="4"/>
        <v/>
      </c>
      <c r="K29" s="388">
        <f t="shared" ca="1" si="5"/>
        <v>0</v>
      </c>
      <c r="L29" s="542"/>
      <c r="M29" s="543"/>
      <c r="N29" s="543"/>
      <c r="O29" s="543"/>
      <c r="P29" s="544"/>
      <c r="Q29" s="108">
        <f t="shared" ca="1" si="34"/>
        <v>46044</v>
      </c>
      <c r="R29" s="115" t="b">
        <f t="shared" ca="1" si="6"/>
        <v>1</v>
      </c>
      <c r="S29" s="109" t="str">
        <f t="shared" si="7"/>
        <v/>
      </c>
      <c r="T29" s="61" t="str">
        <f t="shared" ca="1" si="8"/>
        <v>A</v>
      </c>
      <c r="U29" s="61" t="str">
        <f t="shared" ca="1" si="9"/>
        <v>A</v>
      </c>
      <c r="V29" s="96">
        <f t="shared" si="35"/>
        <v>0</v>
      </c>
      <c r="W29" s="57">
        <f t="shared" ca="1" si="36"/>
        <v>-0.33333333333333298</v>
      </c>
      <c r="X29" s="164">
        <f t="shared" ca="1" si="10"/>
        <v>0</v>
      </c>
      <c r="Y29" s="115" t="b">
        <f t="shared" ca="1" si="11"/>
        <v>0</v>
      </c>
      <c r="Z29" s="115" t="b">
        <f t="shared" ca="1" si="12"/>
        <v>0</v>
      </c>
      <c r="AA29" s="115" t="b">
        <f t="shared" ca="1" si="13"/>
        <v>1</v>
      </c>
      <c r="AB29" s="78">
        <f t="shared" ca="1" si="14"/>
        <v>0</v>
      </c>
      <c r="AC29" s="85">
        <f t="shared" ca="1" si="15"/>
        <v>0.33333333333333331</v>
      </c>
      <c r="AD29" s="88">
        <f t="shared" ca="1" si="16"/>
        <v>0</v>
      </c>
      <c r="AE29" s="85">
        <f t="shared" ca="1" si="17"/>
        <v>0.66666666666666663</v>
      </c>
      <c r="AF29" s="82">
        <f t="shared" ca="1" si="18"/>
        <v>0.99930555555555556</v>
      </c>
      <c r="AG29" s="115" t="b">
        <f t="shared" si="19"/>
        <v>0</v>
      </c>
      <c r="AH29" s="115" t="b">
        <f t="shared" ca="1" si="20"/>
        <v>1</v>
      </c>
      <c r="AI29" s="115" t="b">
        <f t="shared" ca="1" si="21"/>
        <v>0</v>
      </c>
      <c r="AJ29" s="115" t="b">
        <f t="shared" ca="1" si="22"/>
        <v>1</v>
      </c>
      <c r="AK29" s="115" t="b">
        <f t="shared" si="23"/>
        <v>0</v>
      </c>
      <c r="AL29" s="113">
        <f t="shared" ca="1" si="24"/>
        <v>0</v>
      </c>
      <c r="AM29" s="113">
        <f t="shared" ca="1" si="25"/>
        <v>0.99930555555555556</v>
      </c>
      <c r="AN29" s="113">
        <f t="shared" ca="1" si="37"/>
        <v>0</v>
      </c>
      <c r="AO29" s="113">
        <f t="shared" ca="1" si="26"/>
        <v>0.99930555555555556</v>
      </c>
      <c r="AP29" s="115" t="b">
        <f t="shared" si="27"/>
        <v>1</v>
      </c>
      <c r="AQ29" s="115" t="b">
        <f t="shared" ca="1" si="28"/>
        <v>0</v>
      </c>
      <c r="AR29" s="115" t="b">
        <f t="shared" si="29"/>
        <v>1</v>
      </c>
      <c r="AS29" s="115" t="b">
        <f t="shared" ca="1" si="30"/>
        <v>0</v>
      </c>
      <c r="AT29" s="140">
        <f t="shared" si="31"/>
        <v>0</v>
      </c>
      <c r="AU29" s="342"/>
      <c r="AV29" s="342"/>
      <c r="AW29" s="342"/>
      <c r="AX29" s="342"/>
      <c r="AY29" s="342"/>
      <c r="AZ29" s="342"/>
      <c r="BA29" s="343"/>
      <c r="BB29" s="343"/>
      <c r="BC29" s="343"/>
    </row>
    <row r="30" spans="1:55" s="346" customFormat="1" ht="28.5" customHeight="1" x14ac:dyDescent="0.35">
      <c r="A30" s="397">
        <f t="shared" ca="1" si="0"/>
        <v>46045</v>
      </c>
      <c r="B30" s="77" t="str">
        <f t="shared" ca="1" si="1"/>
        <v>Fr</v>
      </c>
      <c r="C30" s="76" t="str">
        <f t="shared" ca="1" si="2"/>
        <v xml:space="preserve"> </v>
      </c>
      <c r="D30" s="171"/>
      <c r="E30" s="126" t="str">
        <f t="shared" ca="1" si="32"/>
        <v>08:00-16:00</v>
      </c>
      <c r="F30" s="386">
        <f t="shared" ca="1" si="3"/>
        <v>0.33333333333333331</v>
      </c>
      <c r="G30" s="125">
        <f t="shared" ca="1" si="33"/>
        <v>0</v>
      </c>
      <c r="H30" s="127"/>
      <c r="I30" s="59"/>
      <c r="J30" s="141" t="str">
        <f t="shared" ca="1" si="4"/>
        <v/>
      </c>
      <c r="K30" s="388">
        <f t="shared" ca="1" si="5"/>
        <v>0</v>
      </c>
      <c r="L30" s="542"/>
      <c r="M30" s="543"/>
      <c r="N30" s="543"/>
      <c r="O30" s="543"/>
      <c r="P30" s="544"/>
      <c r="Q30" s="108">
        <f t="shared" ca="1" si="34"/>
        <v>46045</v>
      </c>
      <c r="R30" s="115" t="b">
        <f t="shared" ca="1" si="6"/>
        <v>1</v>
      </c>
      <c r="S30" s="109" t="str">
        <f t="shared" si="7"/>
        <v/>
      </c>
      <c r="T30" s="61" t="str">
        <f t="shared" ca="1" si="8"/>
        <v>A</v>
      </c>
      <c r="U30" s="61" t="str">
        <f t="shared" ca="1" si="9"/>
        <v>A</v>
      </c>
      <c r="V30" s="96">
        <f t="shared" si="35"/>
        <v>0</v>
      </c>
      <c r="W30" s="57">
        <f t="shared" ca="1" si="36"/>
        <v>-0.33333333333333298</v>
      </c>
      <c r="X30" s="164">
        <f t="shared" ca="1" si="10"/>
        <v>0</v>
      </c>
      <c r="Y30" s="115" t="b">
        <f t="shared" ca="1" si="11"/>
        <v>0</v>
      </c>
      <c r="Z30" s="115" t="b">
        <f t="shared" ca="1" si="12"/>
        <v>0</v>
      </c>
      <c r="AA30" s="115" t="b">
        <f t="shared" ca="1" si="13"/>
        <v>1</v>
      </c>
      <c r="AB30" s="78">
        <f t="shared" ca="1" si="14"/>
        <v>0</v>
      </c>
      <c r="AC30" s="85">
        <f t="shared" ca="1" si="15"/>
        <v>0.33333333333333331</v>
      </c>
      <c r="AD30" s="88">
        <f t="shared" ca="1" si="16"/>
        <v>0</v>
      </c>
      <c r="AE30" s="85">
        <f t="shared" ca="1" si="17"/>
        <v>0.66666666666666663</v>
      </c>
      <c r="AF30" s="82">
        <f t="shared" ca="1" si="18"/>
        <v>0.99930555555555556</v>
      </c>
      <c r="AG30" s="115" t="b">
        <f t="shared" si="19"/>
        <v>0</v>
      </c>
      <c r="AH30" s="115" t="b">
        <f t="shared" ca="1" si="20"/>
        <v>1</v>
      </c>
      <c r="AI30" s="115" t="b">
        <f t="shared" ca="1" si="21"/>
        <v>0</v>
      </c>
      <c r="AJ30" s="115" t="b">
        <f t="shared" ca="1" si="22"/>
        <v>1</v>
      </c>
      <c r="AK30" s="115" t="b">
        <f t="shared" si="23"/>
        <v>0</v>
      </c>
      <c r="AL30" s="113">
        <f t="shared" ca="1" si="24"/>
        <v>0</v>
      </c>
      <c r="AM30" s="113">
        <f t="shared" ca="1" si="25"/>
        <v>0.99930555555555556</v>
      </c>
      <c r="AN30" s="113">
        <f t="shared" ca="1" si="37"/>
        <v>0</v>
      </c>
      <c r="AO30" s="113">
        <f t="shared" ca="1" si="26"/>
        <v>0.99930555555555556</v>
      </c>
      <c r="AP30" s="115" t="b">
        <f t="shared" si="27"/>
        <v>1</v>
      </c>
      <c r="AQ30" s="115" t="b">
        <f t="shared" ca="1" si="28"/>
        <v>0</v>
      </c>
      <c r="AR30" s="115" t="b">
        <f t="shared" si="29"/>
        <v>1</v>
      </c>
      <c r="AS30" s="115" t="b">
        <f t="shared" ca="1" si="30"/>
        <v>0</v>
      </c>
      <c r="AT30" s="140">
        <f t="shared" si="31"/>
        <v>0</v>
      </c>
      <c r="AU30" s="342"/>
      <c r="AV30" s="342"/>
      <c r="AW30" s="342"/>
      <c r="AX30" s="342"/>
      <c r="AY30" s="342"/>
      <c r="AZ30" s="342"/>
      <c r="BA30" s="343"/>
      <c r="BB30" s="343"/>
      <c r="BC30" s="343"/>
    </row>
    <row r="31" spans="1:55" s="346" customFormat="1" ht="28.5" customHeight="1" x14ac:dyDescent="0.35">
      <c r="A31" s="397">
        <f t="shared" ca="1" si="0"/>
        <v>46046</v>
      </c>
      <c r="B31" s="77" t="str">
        <f t="shared" ca="1" si="1"/>
        <v>Sa</v>
      </c>
      <c r="C31" s="76" t="str">
        <f t="shared" ca="1" si="2"/>
        <v xml:space="preserve"> Wochenende</v>
      </c>
      <c r="D31" s="185"/>
      <c r="E31" s="126" t="str">
        <f t="shared" ca="1" si="32"/>
        <v/>
      </c>
      <c r="F31" s="386">
        <f t="shared" ca="1" si="3"/>
        <v>0</v>
      </c>
      <c r="G31" s="125">
        <f t="shared" ca="1" si="33"/>
        <v>0</v>
      </c>
      <c r="H31" s="127"/>
      <c r="I31" s="59"/>
      <c r="J31" s="141" t="str">
        <f t="shared" ca="1" si="4"/>
        <v/>
      </c>
      <c r="K31" s="388">
        <f t="shared" ca="1" si="5"/>
        <v>0</v>
      </c>
      <c r="L31" s="542"/>
      <c r="M31" s="543"/>
      <c r="N31" s="543"/>
      <c r="O31" s="543"/>
      <c r="P31" s="544"/>
      <c r="Q31" s="108">
        <f t="shared" ca="1" si="34"/>
        <v>46046</v>
      </c>
      <c r="R31" s="115" t="b">
        <f t="shared" ca="1" si="6"/>
        <v>1</v>
      </c>
      <c r="S31" s="109" t="str">
        <f t="shared" si="7"/>
        <v/>
      </c>
      <c r="T31" s="61" t="str">
        <f t="shared" ca="1" si="8"/>
        <v>F</v>
      </c>
      <c r="U31" s="61" t="str">
        <f t="shared" ca="1" si="9"/>
        <v>A</v>
      </c>
      <c r="V31" s="96">
        <f t="shared" si="35"/>
        <v>0</v>
      </c>
      <c r="W31" s="57">
        <f t="shared" ca="1" si="36"/>
        <v>0</v>
      </c>
      <c r="X31" s="164">
        <f t="shared" ca="1" si="10"/>
        <v>0</v>
      </c>
      <c r="Y31" s="115" t="b">
        <f t="shared" ca="1" si="11"/>
        <v>1</v>
      </c>
      <c r="Z31" s="115" t="b">
        <f t="shared" ca="1" si="12"/>
        <v>0</v>
      </c>
      <c r="AA31" s="115" t="b">
        <f t="shared" ca="1" si="13"/>
        <v>0</v>
      </c>
      <c r="AB31" s="78">
        <f t="shared" ca="1" si="14"/>
        <v>0</v>
      </c>
      <c r="AC31" s="85">
        <f t="shared" ca="1" si="15"/>
        <v>0</v>
      </c>
      <c r="AD31" s="88">
        <f t="shared" ca="1" si="16"/>
        <v>0</v>
      </c>
      <c r="AE31" s="85">
        <f t="shared" ca="1" si="17"/>
        <v>0</v>
      </c>
      <c r="AF31" s="82">
        <f t="shared" ca="1" si="18"/>
        <v>0.99930555555555556</v>
      </c>
      <c r="AG31" s="115" t="b">
        <f t="shared" si="19"/>
        <v>0</v>
      </c>
      <c r="AH31" s="115" t="b">
        <f t="shared" ca="1" si="20"/>
        <v>0</v>
      </c>
      <c r="AI31" s="115" t="b">
        <f t="shared" ca="1" si="21"/>
        <v>0</v>
      </c>
      <c r="AJ31" s="115" t="b">
        <f t="shared" ca="1" si="22"/>
        <v>1</v>
      </c>
      <c r="AK31" s="115" t="b">
        <f t="shared" si="23"/>
        <v>0</v>
      </c>
      <c r="AL31" s="113">
        <f t="shared" ca="1" si="24"/>
        <v>0</v>
      </c>
      <c r="AM31" s="113">
        <f t="shared" ca="1" si="25"/>
        <v>0.99930555555555556</v>
      </c>
      <c r="AN31" s="113">
        <f t="shared" ca="1" si="37"/>
        <v>0</v>
      </c>
      <c r="AO31" s="113">
        <f t="shared" ca="1" si="26"/>
        <v>0.99930555555555556</v>
      </c>
      <c r="AP31" s="115" t="b">
        <f t="shared" si="27"/>
        <v>1</v>
      </c>
      <c r="AQ31" s="115" t="b">
        <f t="shared" ca="1" si="28"/>
        <v>0</v>
      </c>
      <c r="AR31" s="115" t="b">
        <f t="shared" si="29"/>
        <v>1</v>
      </c>
      <c r="AS31" s="115" t="b">
        <f t="shared" ca="1" si="30"/>
        <v>0</v>
      </c>
      <c r="AT31" s="140">
        <f t="shared" si="31"/>
        <v>0</v>
      </c>
      <c r="AU31" s="342"/>
      <c r="AV31" s="342"/>
      <c r="AW31" s="342"/>
      <c r="AX31" s="342"/>
      <c r="AY31" s="342"/>
      <c r="AZ31" s="342"/>
      <c r="BA31" s="343"/>
      <c r="BB31" s="343"/>
      <c r="BC31" s="343"/>
    </row>
    <row r="32" spans="1:55" s="346" customFormat="1" ht="28.5" customHeight="1" x14ac:dyDescent="0.35">
      <c r="A32" s="397">
        <f t="shared" ca="1" si="0"/>
        <v>46047</v>
      </c>
      <c r="B32" s="77" t="str">
        <f t="shared" ca="1" si="1"/>
        <v>So</v>
      </c>
      <c r="C32" s="76" t="str">
        <f t="shared" ca="1" si="2"/>
        <v xml:space="preserve"> Wochenende</v>
      </c>
      <c r="D32" s="185"/>
      <c r="E32" s="126" t="str">
        <f t="shared" ca="1" si="32"/>
        <v/>
      </c>
      <c r="F32" s="386">
        <f t="shared" ca="1" si="3"/>
        <v>0</v>
      </c>
      <c r="G32" s="125">
        <f t="shared" ca="1" si="33"/>
        <v>0</v>
      </c>
      <c r="H32" s="184"/>
      <c r="I32" s="186"/>
      <c r="J32" s="141" t="str">
        <f t="shared" ca="1" si="4"/>
        <v/>
      </c>
      <c r="K32" s="388">
        <f t="shared" ca="1" si="5"/>
        <v>0</v>
      </c>
      <c r="L32" s="542"/>
      <c r="M32" s="543"/>
      <c r="N32" s="543"/>
      <c r="O32" s="543"/>
      <c r="P32" s="544"/>
      <c r="Q32" s="108">
        <f t="shared" ca="1" si="34"/>
        <v>46047</v>
      </c>
      <c r="R32" s="115" t="b">
        <f t="shared" ca="1" si="6"/>
        <v>1</v>
      </c>
      <c r="S32" s="109" t="str">
        <f t="shared" si="7"/>
        <v/>
      </c>
      <c r="T32" s="61" t="str">
        <f t="shared" ca="1" si="8"/>
        <v>F</v>
      </c>
      <c r="U32" s="61" t="str">
        <f t="shared" ca="1" si="9"/>
        <v>F</v>
      </c>
      <c r="V32" s="96">
        <f t="shared" si="35"/>
        <v>0</v>
      </c>
      <c r="W32" s="57">
        <f t="shared" ca="1" si="36"/>
        <v>0</v>
      </c>
      <c r="X32" s="164">
        <f t="shared" ca="1" si="10"/>
        <v>0</v>
      </c>
      <c r="Y32" s="115" t="b">
        <f t="shared" ca="1" si="11"/>
        <v>1</v>
      </c>
      <c r="Z32" s="115" t="b">
        <f t="shared" ca="1" si="12"/>
        <v>0</v>
      </c>
      <c r="AA32" s="115" t="b">
        <f t="shared" ca="1" si="13"/>
        <v>0</v>
      </c>
      <c r="AB32" s="78" t="str">
        <f t="shared" ca="1" si="14"/>
        <v/>
      </c>
      <c r="AC32" s="85" t="str">
        <f t="shared" ca="1" si="15"/>
        <v/>
      </c>
      <c r="AD32" s="88">
        <f t="shared" ca="1" si="16"/>
        <v>0</v>
      </c>
      <c r="AE32" s="85" t="str">
        <f t="shared" ca="1" si="17"/>
        <v/>
      </c>
      <c r="AF32" s="82" t="str">
        <f t="shared" ca="1" si="18"/>
        <v/>
      </c>
      <c r="AG32" s="115" t="b">
        <f t="shared" si="19"/>
        <v>0</v>
      </c>
      <c r="AH32" s="115" t="b">
        <f t="shared" ca="1" si="20"/>
        <v>0</v>
      </c>
      <c r="AI32" s="115" t="b">
        <f t="shared" ca="1" si="21"/>
        <v>0</v>
      </c>
      <c r="AJ32" s="115" t="b">
        <f t="shared" ca="1" si="22"/>
        <v>0</v>
      </c>
      <c r="AK32" s="115" t="b">
        <f t="shared" si="23"/>
        <v>0</v>
      </c>
      <c r="AL32" s="113" t="str">
        <f t="shared" ca="1" si="24"/>
        <v/>
      </c>
      <c r="AM32" s="113" t="str">
        <f t="shared" ca="1" si="25"/>
        <v/>
      </c>
      <c r="AN32" s="113" t="str">
        <f t="shared" ca="1" si="37"/>
        <v/>
      </c>
      <c r="AO32" s="113" t="str">
        <f t="shared" ca="1" si="26"/>
        <v/>
      </c>
      <c r="AP32" s="115" t="b">
        <f t="shared" si="27"/>
        <v>1</v>
      </c>
      <c r="AQ32" s="115" t="b">
        <f t="shared" ca="1" si="28"/>
        <v>0</v>
      </c>
      <c r="AR32" s="115" t="b">
        <f t="shared" si="29"/>
        <v>1</v>
      </c>
      <c r="AS32" s="115" t="b">
        <f t="shared" ca="1" si="30"/>
        <v>0</v>
      </c>
      <c r="AT32" s="140">
        <f t="shared" si="31"/>
        <v>0</v>
      </c>
      <c r="AU32" s="342"/>
      <c r="AV32" s="342"/>
      <c r="AW32" s="342"/>
      <c r="AX32" s="342"/>
      <c r="AY32" s="342"/>
      <c r="AZ32" s="342"/>
      <c r="BA32" s="343"/>
      <c r="BB32" s="343"/>
      <c r="BC32" s="343"/>
    </row>
    <row r="33" spans="1:55" s="346" customFormat="1" ht="28.5" customHeight="1" x14ac:dyDescent="0.35">
      <c r="A33" s="397">
        <f t="shared" ca="1" si="0"/>
        <v>46048</v>
      </c>
      <c r="B33" s="77" t="str">
        <f t="shared" ca="1" si="1"/>
        <v>Mo</v>
      </c>
      <c r="C33" s="76" t="str">
        <f t="shared" ca="1" si="2"/>
        <v xml:space="preserve"> </v>
      </c>
      <c r="D33" s="171"/>
      <c r="E33" s="126" t="str">
        <f t="shared" ca="1" si="32"/>
        <v>08:00-16:00</v>
      </c>
      <c r="F33" s="386">
        <f t="shared" ca="1" si="3"/>
        <v>0.33333333333333331</v>
      </c>
      <c r="G33" s="125">
        <f t="shared" ca="1" si="33"/>
        <v>0</v>
      </c>
      <c r="H33" s="127"/>
      <c r="I33" s="59"/>
      <c r="J33" s="141" t="str">
        <f t="shared" ca="1" si="4"/>
        <v/>
      </c>
      <c r="K33" s="388">
        <f t="shared" ca="1" si="5"/>
        <v>0</v>
      </c>
      <c r="L33" s="542"/>
      <c r="M33" s="543"/>
      <c r="N33" s="543"/>
      <c r="O33" s="543"/>
      <c r="P33" s="544"/>
      <c r="Q33" s="108">
        <f t="shared" ca="1" si="34"/>
        <v>46048</v>
      </c>
      <c r="R33" s="115" t="b">
        <f t="shared" ca="1" si="6"/>
        <v>1</v>
      </c>
      <c r="S33" s="109" t="str">
        <f t="shared" si="7"/>
        <v/>
      </c>
      <c r="T33" s="61" t="str">
        <f t="shared" ca="1" si="8"/>
        <v>A</v>
      </c>
      <c r="U33" s="61" t="str">
        <f t="shared" ca="1" si="9"/>
        <v>A</v>
      </c>
      <c r="V33" s="96">
        <f t="shared" si="35"/>
        <v>0</v>
      </c>
      <c r="W33" s="57">
        <f t="shared" ca="1" si="36"/>
        <v>-0.33333333333333298</v>
      </c>
      <c r="X33" s="164">
        <f t="shared" ca="1" si="10"/>
        <v>0</v>
      </c>
      <c r="Y33" s="115" t="b">
        <f t="shared" ca="1" si="11"/>
        <v>0</v>
      </c>
      <c r="Z33" s="115" t="b">
        <f t="shared" ca="1" si="12"/>
        <v>0</v>
      </c>
      <c r="AA33" s="115" t="b">
        <f t="shared" ca="1" si="13"/>
        <v>1</v>
      </c>
      <c r="AB33" s="78">
        <f t="shared" ca="1" si="14"/>
        <v>0</v>
      </c>
      <c r="AC33" s="85">
        <f t="shared" ca="1" si="15"/>
        <v>0.33333333333333331</v>
      </c>
      <c r="AD33" s="88">
        <f t="shared" ca="1" si="16"/>
        <v>0</v>
      </c>
      <c r="AE33" s="85">
        <f t="shared" ca="1" si="17"/>
        <v>0.66666666666666663</v>
      </c>
      <c r="AF33" s="82">
        <f t="shared" ca="1" si="18"/>
        <v>0.99930555555555556</v>
      </c>
      <c r="AG33" s="115" t="b">
        <f t="shared" si="19"/>
        <v>0</v>
      </c>
      <c r="AH33" s="115" t="b">
        <f t="shared" ca="1" si="20"/>
        <v>1</v>
      </c>
      <c r="AI33" s="115" t="b">
        <f t="shared" ca="1" si="21"/>
        <v>0</v>
      </c>
      <c r="AJ33" s="115" t="b">
        <f t="shared" ca="1" si="22"/>
        <v>1</v>
      </c>
      <c r="AK33" s="115" t="b">
        <f t="shared" si="23"/>
        <v>0</v>
      </c>
      <c r="AL33" s="113">
        <f t="shared" ca="1" si="24"/>
        <v>0</v>
      </c>
      <c r="AM33" s="113">
        <f t="shared" ca="1" si="25"/>
        <v>0.99930555555555556</v>
      </c>
      <c r="AN33" s="113">
        <f t="shared" ca="1" si="37"/>
        <v>0</v>
      </c>
      <c r="AO33" s="113">
        <f t="shared" ca="1" si="26"/>
        <v>0.99930555555555556</v>
      </c>
      <c r="AP33" s="115" t="b">
        <f t="shared" si="27"/>
        <v>1</v>
      </c>
      <c r="AQ33" s="115" t="b">
        <f t="shared" ca="1" si="28"/>
        <v>0</v>
      </c>
      <c r="AR33" s="115" t="b">
        <f t="shared" si="29"/>
        <v>1</v>
      </c>
      <c r="AS33" s="115" t="b">
        <f t="shared" ca="1" si="30"/>
        <v>0</v>
      </c>
      <c r="AT33" s="140">
        <f t="shared" si="31"/>
        <v>0</v>
      </c>
      <c r="AU33" s="342"/>
      <c r="AV33" s="342"/>
      <c r="AW33" s="342"/>
      <c r="AX33" s="342"/>
      <c r="AY33" s="342"/>
      <c r="AZ33" s="342"/>
      <c r="BA33" s="343"/>
      <c r="BB33" s="343"/>
      <c r="BC33" s="343"/>
    </row>
    <row r="34" spans="1:55" s="346" customFormat="1" ht="28.5" customHeight="1" x14ac:dyDescent="0.35">
      <c r="A34" s="397">
        <f t="shared" ca="1" si="0"/>
        <v>46049</v>
      </c>
      <c r="B34" s="77" t="str">
        <f t="shared" ca="1" si="1"/>
        <v>Di</v>
      </c>
      <c r="C34" s="76" t="str">
        <f t="shared" ca="1" si="2"/>
        <v xml:space="preserve"> </v>
      </c>
      <c r="D34" s="171"/>
      <c r="E34" s="126" t="str">
        <f t="shared" ca="1" si="32"/>
        <v>08:00-16:00</v>
      </c>
      <c r="F34" s="386">
        <f t="shared" ca="1" si="3"/>
        <v>0.33333333333333331</v>
      </c>
      <c r="G34" s="125">
        <f t="shared" ca="1" si="33"/>
        <v>0</v>
      </c>
      <c r="H34" s="127"/>
      <c r="I34" s="59"/>
      <c r="J34" s="141" t="str">
        <f t="shared" ca="1" si="4"/>
        <v/>
      </c>
      <c r="K34" s="388">
        <f t="shared" ca="1" si="5"/>
        <v>0</v>
      </c>
      <c r="L34" s="542"/>
      <c r="M34" s="543"/>
      <c r="N34" s="543"/>
      <c r="O34" s="543"/>
      <c r="P34" s="544"/>
      <c r="Q34" s="108">
        <f t="shared" ca="1" si="34"/>
        <v>46049</v>
      </c>
      <c r="R34" s="115" t="b">
        <f t="shared" ca="1" si="6"/>
        <v>1</v>
      </c>
      <c r="S34" s="109" t="str">
        <f t="shared" si="7"/>
        <v/>
      </c>
      <c r="T34" s="61" t="str">
        <f t="shared" ca="1" si="8"/>
        <v>A</v>
      </c>
      <c r="U34" s="61" t="str">
        <f t="shared" ca="1" si="9"/>
        <v>A</v>
      </c>
      <c r="V34" s="96">
        <f t="shared" si="35"/>
        <v>0</v>
      </c>
      <c r="W34" s="57">
        <f t="shared" ca="1" si="36"/>
        <v>-0.33333333333333298</v>
      </c>
      <c r="X34" s="164">
        <f t="shared" ca="1" si="10"/>
        <v>0</v>
      </c>
      <c r="Y34" s="115" t="b">
        <f t="shared" ca="1" si="11"/>
        <v>0</v>
      </c>
      <c r="Z34" s="115" t="b">
        <f t="shared" ca="1" si="12"/>
        <v>0</v>
      </c>
      <c r="AA34" s="115" t="b">
        <f t="shared" ca="1" si="13"/>
        <v>1</v>
      </c>
      <c r="AB34" s="78">
        <f t="shared" ca="1" si="14"/>
        <v>0</v>
      </c>
      <c r="AC34" s="85">
        <f t="shared" ca="1" si="15"/>
        <v>0.33333333333333331</v>
      </c>
      <c r="AD34" s="88">
        <f t="shared" ca="1" si="16"/>
        <v>0</v>
      </c>
      <c r="AE34" s="85">
        <f t="shared" ca="1" si="17"/>
        <v>0.66666666666666663</v>
      </c>
      <c r="AF34" s="82">
        <f t="shared" ca="1" si="18"/>
        <v>0.99930555555555556</v>
      </c>
      <c r="AG34" s="115" t="b">
        <f t="shared" si="19"/>
        <v>0</v>
      </c>
      <c r="AH34" s="115" t="b">
        <f t="shared" ca="1" si="20"/>
        <v>1</v>
      </c>
      <c r="AI34" s="115" t="b">
        <f t="shared" ca="1" si="21"/>
        <v>0</v>
      </c>
      <c r="AJ34" s="115" t="b">
        <f t="shared" ca="1" si="22"/>
        <v>1</v>
      </c>
      <c r="AK34" s="115" t="b">
        <f t="shared" si="23"/>
        <v>0</v>
      </c>
      <c r="AL34" s="113">
        <f t="shared" ca="1" si="24"/>
        <v>0</v>
      </c>
      <c r="AM34" s="113">
        <f t="shared" ca="1" si="25"/>
        <v>0.99930555555555556</v>
      </c>
      <c r="AN34" s="113">
        <f t="shared" ca="1" si="37"/>
        <v>0</v>
      </c>
      <c r="AO34" s="113">
        <f t="shared" ca="1" si="26"/>
        <v>0.99930555555555556</v>
      </c>
      <c r="AP34" s="115" t="b">
        <f t="shared" si="27"/>
        <v>1</v>
      </c>
      <c r="AQ34" s="115" t="b">
        <f t="shared" ca="1" si="28"/>
        <v>0</v>
      </c>
      <c r="AR34" s="115" t="b">
        <f t="shared" si="29"/>
        <v>1</v>
      </c>
      <c r="AS34" s="115" t="b">
        <f t="shared" ca="1" si="30"/>
        <v>0</v>
      </c>
      <c r="AT34" s="140">
        <f t="shared" si="31"/>
        <v>0</v>
      </c>
      <c r="AU34" s="342"/>
      <c r="AV34" s="342"/>
      <c r="AW34" s="342"/>
      <c r="AX34" s="342"/>
      <c r="AY34" s="342"/>
      <c r="AZ34" s="342"/>
      <c r="BA34" s="343"/>
      <c r="BB34" s="343"/>
      <c r="BC34" s="343"/>
    </row>
    <row r="35" spans="1:55" s="346" customFormat="1" ht="28.5" customHeight="1" x14ac:dyDescent="0.35">
      <c r="A35" s="397">
        <f t="shared" ca="1" si="0"/>
        <v>46050</v>
      </c>
      <c r="B35" s="77" t="str">
        <f t="shared" ca="1" si="1"/>
        <v>Mi</v>
      </c>
      <c r="C35" s="76" t="str">
        <f t="shared" ca="1" si="2"/>
        <v xml:space="preserve"> </v>
      </c>
      <c r="D35" s="171"/>
      <c r="E35" s="126" t="str">
        <f t="shared" ca="1" si="32"/>
        <v>08:00-16:00</v>
      </c>
      <c r="F35" s="386">
        <f t="shared" ca="1" si="3"/>
        <v>0.33333333333333331</v>
      </c>
      <c r="G35" s="125">
        <f t="shared" ca="1" si="33"/>
        <v>0</v>
      </c>
      <c r="H35" s="127"/>
      <c r="I35" s="59"/>
      <c r="J35" s="141" t="str">
        <f t="shared" ca="1" si="4"/>
        <v/>
      </c>
      <c r="K35" s="388">
        <f t="shared" ca="1" si="5"/>
        <v>0</v>
      </c>
      <c r="L35" s="542"/>
      <c r="M35" s="543"/>
      <c r="N35" s="543"/>
      <c r="O35" s="543"/>
      <c r="P35" s="544"/>
      <c r="Q35" s="108">
        <f t="shared" ca="1" si="34"/>
        <v>46050</v>
      </c>
      <c r="R35" s="115" t="b">
        <f t="shared" ca="1" si="6"/>
        <v>1</v>
      </c>
      <c r="S35" s="109" t="str">
        <f t="shared" si="7"/>
        <v/>
      </c>
      <c r="T35" s="61" t="str">
        <f t="shared" ca="1" si="8"/>
        <v>A</v>
      </c>
      <c r="U35" s="61" t="str">
        <f t="shared" ca="1" si="9"/>
        <v>A</v>
      </c>
      <c r="V35" s="96">
        <f t="shared" si="35"/>
        <v>0</v>
      </c>
      <c r="W35" s="57">
        <f t="shared" ca="1" si="36"/>
        <v>-0.33333333333333298</v>
      </c>
      <c r="X35" s="164">
        <f t="shared" ca="1" si="10"/>
        <v>0</v>
      </c>
      <c r="Y35" s="115" t="b">
        <f t="shared" ca="1" si="11"/>
        <v>0</v>
      </c>
      <c r="Z35" s="115" t="b">
        <f t="shared" ca="1" si="12"/>
        <v>0</v>
      </c>
      <c r="AA35" s="115" t="b">
        <f t="shared" ca="1" si="13"/>
        <v>1</v>
      </c>
      <c r="AB35" s="78">
        <f t="shared" ca="1" si="14"/>
        <v>0</v>
      </c>
      <c r="AC35" s="85">
        <f t="shared" ca="1" si="15"/>
        <v>0.33333333333333331</v>
      </c>
      <c r="AD35" s="88">
        <f t="shared" ca="1" si="16"/>
        <v>0</v>
      </c>
      <c r="AE35" s="85">
        <f t="shared" ca="1" si="17"/>
        <v>0.66666666666666663</v>
      </c>
      <c r="AF35" s="82">
        <f t="shared" ca="1" si="18"/>
        <v>0.99930555555555556</v>
      </c>
      <c r="AG35" s="115" t="b">
        <f t="shared" si="19"/>
        <v>0</v>
      </c>
      <c r="AH35" s="115" t="b">
        <f t="shared" ca="1" si="20"/>
        <v>1</v>
      </c>
      <c r="AI35" s="115" t="b">
        <f t="shared" ca="1" si="21"/>
        <v>0</v>
      </c>
      <c r="AJ35" s="115" t="b">
        <f t="shared" ca="1" si="22"/>
        <v>1</v>
      </c>
      <c r="AK35" s="115" t="b">
        <f t="shared" si="23"/>
        <v>0</v>
      </c>
      <c r="AL35" s="113">
        <f t="shared" ca="1" si="24"/>
        <v>0</v>
      </c>
      <c r="AM35" s="113">
        <f t="shared" ca="1" si="25"/>
        <v>0.99930555555555556</v>
      </c>
      <c r="AN35" s="113">
        <f t="shared" ca="1" si="37"/>
        <v>0</v>
      </c>
      <c r="AO35" s="113">
        <f t="shared" ca="1" si="26"/>
        <v>0.99930555555555556</v>
      </c>
      <c r="AP35" s="115" t="b">
        <f t="shared" si="27"/>
        <v>1</v>
      </c>
      <c r="AQ35" s="115" t="b">
        <f t="shared" ca="1" si="28"/>
        <v>0</v>
      </c>
      <c r="AR35" s="115" t="b">
        <f t="shared" si="29"/>
        <v>1</v>
      </c>
      <c r="AS35" s="115" t="b">
        <f t="shared" ca="1" si="30"/>
        <v>0</v>
      </c>
      <c r="AT35" s="140">
        <f t="shared" si="31"/>
        <v>0</v>
      </c>
      <c r="AU35" s="342"/>
      <c r="AV35" s="342"/>
      <c r="AW35" s="342"/>
      <c r="AX35" s="342"/>
      <c r="AY35" s="342"/>
      <c r="AZ35" s="342"/>
      <c r="BA35" s="343"/>
      <c r="BB35" s="343"/>
      <c r="BC35" s="343"/>
    </row>
    <row r="36" spans="1:55" s="346" customFormat="1" ht="28.5" customHeight="1" x14ac:dyDescent="0.35">
      <c r="A36" s="397">
        <f t="shared" ca="1" si="0"/>
        <v>46051</v>
      </c>
      <c r="B36" s="77" t="str">
        <f t="shared" ca="1" si="1"/>
        <v>Do</v>
      </c>
      <c r="C36" s="76" t="str">
        <f t="shared" ca="1" si="2"/>
        <v xml:space="preserve"> </v>
      </c>
      <c r="D36" s="171"/>
      <c r="E36" s="126" t="str">
        <f t="shared" ca="1" si="32"/>
        <v>08:00-16:00</v>
      </c>
      <c r="F36" s="386">
        <f t="shared" ca="1" si="3"/>
        <v>0.33333333333333331</v>
      </c>
      <c r="G36" s="125">
        <f t="shared" ca="1" si="33"/>
        <v>0</v>
      </c>
      <c r="H36" s="127"/>
      <c r="I36" s="59"/>
      <c r="J36" s="141" t="str">
        <f t="shared" ca="1" si="4"/>
        <v/>
      </c>
      <c r="K36" s="388">
        <f t="shared" ca="1" si="5"/>
        <v>0</v>
      </c>
      <c r="L36" s="542"/>
      <c r="M36" s="543"/>
      <c r="N36" s="543"/>
      <c r="O36" s="543"/>
      <c r="P36" s="544"/>
      <c r="Q36" s="108">
        <f t="shared" ca="1" si="34"/>
        <v>46051</v>
      </c>
      <c r="R36" s="115" t="b">
        <f t="shared" ca="1" si="6"/>
        <v>1</v>
      </c>
      <c r="S36" s="109" t="str">
        <f t="shared" si="7"/>
        <v/>
      </c>
      <c r="T36" s="61" t="str">
        <f t="shared" ca="1" si="8"/>
        <v>A</v>
      </c>
      <c r="U36" s="61" t="str">
        <f t="shared" ca="1" si="9"/>
        <v>A</v>
      </c>
      <c r="V36" s="96">
        <f t="shared" si="35"/>
        <v>0</v>
      </c>
      <c r="W36" s="57">
        <f t="shared" ca="1" si="36"/>
        <v>-0.33333333333333298</v>
      </c>
      <c r="X36" s="164">
        <f t="shared" ca="1" si="10"/>
        <v>0</v>
      </c>
      <c r="Y36" s="115" t="b">
        <f t="shared" ca="1" si="11"/>
        <v>0</v>
      </c>
      <c r="Z36" s="115" t="b">
        <f t="shared" ca="1" si="12"/>
        <v>0</v>
      </c>
      <c r="AA36" s="115" t="b">
        <f t="shared" ca="1" si="13"/>
        <v>1</v>
      </c>
      <c r="AB36" s="78">
        <f t="shared" ca="1" si="14"/>
        <v>0</v>
      </c>
      <c r="AC36" s="85">
        <f t="shared" ca="1" si="15"/>
        <v>0.33333333333333331</v>
      </c>
      <c r="AD36" s="88">
        <f t="shared" ca="1" si="16"/>
        <v>0</v>
      </c>
      <c r="AE36" s="85">
        <f t="shared" ca="1" si="17"/>
        <v>0.66666666666666663</v>
      </c>
      <c r="AF36" s="82">
        <f t="shared" ca="1" si="18"/>
        <v>0.99930555555555556</v>
      </c>
      <c r="AG36" s="115" t="b">
        <f t="shared" si="19"/>
        <v>0</v>
      </c>
      <c r="AH36" s="115" t="b">
        <f t="shared" ca="1" si="20"/>
        <v>1</v>
      </c>
      <c r="AI36" s="115" t="b">
        <f t="shared" ca="1" si="21"/>
        <v>0</v>
      </c>
      <c r="AJ36" s="115" t="b">
        <f t="shared" ca="1" si="22"/>
        <v>1</v>
      </c>
      <c r="AK36" s="115" t="b">
        <f t="shared" si="23"/>
        <v>0</v>
      </c>
      <c r="AL36" s="113">
        <f t="shared" ca="1" si="24"/>
        <v>0</v>
      </c>
      <c r="AM36" s="113">
        <f t="shared" ca="1" si="25"/>
        <v>0.99930555555555556</v>
      </c>
      <c r="AN36" s="113">
        <f t="shared" ca="1" si="37"/>
        <v>0</v>
      </c>
      <c r="AO36" s="113">
        <f t="shared" ca="1" si="26"/>
        <v>0.99930555555555556</v>
      </c>
      <c r="AP36" s="115" t="b">
        <f t="shared" si="27"/>
        <v>1</v>
      </c>
      <c r="AQ36" s="115" t="b">
        <f t="shared" ca="1" si="28"/>
        <v>0</v>
      </c>
      <c r="AR36" s="115" t="b">
        <f t="shared" si="29"/>
        <v>1</v>
      </c>
      <c r="AS36" s="115" t="b">
        <f t="shared" ca="1" si="30"/>
        <v>0</v>
      </c>
      <c r="AT36" s="140">
        <f t="shared" si="31"/>
        <v>0</v>
      </c>
      <c r="AU36" s="342"/>
      <c r="AV36" s="342"/>
      <c r="AW36" s="342"/>
      <c r="AX36" s="342"/>
      <c r="AY36" s="342"/>
      <c r="AZ36" s="342"/>
      <c r="BA36" s="343"/>
      <c r="BB36" s="343"/>
      <c r="BC36" s="343"/>
    </row>
    <row r="37" spans="1:55" s="346" customFormat="1" ht="28.5" customHeight="1" x14ac:dyDescent="0.35">
      <c r="A37" s="397">
        <f t="shared" ca="1" si="0"/>
        <v>46052</v>
      </c>
      <c r="B37" s="77" t="str">
        <f t="shared" ca="1" si="1"/>
        <v>Fr</v>
      </c>
      <c r="C37" s="76" t="str">
        <f t="shared" ca="1" si="2"/>
        <v xml:space="preserve"> </v>
      </c>
      <c r="D37" s="171"/>
      <c r="E37" s="126" t="str">
        <f t="shared" ca="1" si="32"/>
        <v>08:00-16:00</v>
      </c>
      <c r="F37" s="386">
        <f t="shared" ca="1" si="3"/>
        <v>0.33333333333333331</v>
      </c>
      <c r="G37" s="125">
        <f t="shared" ca="1" si="33"/>
        <v>0</v>
      </c>
      <c r="H37" s="127"/>
      <c r="I37" s="59"/>
      <c r="J37" s="141" t="str">
        <f t="shared" ca="1" si="4"/>
        <v/>
      </c>
      <c r="K37" s="388">
        <f t="shared" ca="1" si="5"/>
        <v>0</v>
      </c>
      <c r="L37" s="542"/>
      <c r="M37" s="543"/>
      <c r="N37" s="543"/>
      <c r="O37" s="543"/>
      <c r="P37" s="544"/>
      <c r="Q37" s="108">
        <f t="shared" ca="1" si="34"/>
        <v>46052</v>
      </c>
      <c r="R37" s="115" t="b">
        <f t="shared" ca="1" si="6"/>
        <v>1</v>
      </c>
      <c r="S37" s="109" t="str">
        <f t="shared" si="7"/>
        <v/>
      </c>
      <c r="T37" s="61" t="str">
        <f t="shared" ca="1" si="8"/>
        <v>A</v>
      </c>
      <c r="U37" s="61" t="str">
        <f t="shared" ca="1" si="9"/>
        <v>A</v>
      </c>
      <c r="V37" s="96">
        <f t="shared" si="35"/>
        <v>0</v>
      </c>
      <c r="W37" s="57">
        <f t="shared" ca="1" si="36"/>
        <v>-0.33333333333333298</v>
      </c>
      <c r="X37" s="164">
        <f t="shared" ca="1" si="10"/>
        <v>0</v>
      </c>
      <c r="Y37" s="115" t="b">
        <f t="shared" ca="1" si="11"/>
        <v>0</v>
      </c>
      <c r="Z37" s="115" t="b">
        <f t="shared" ca="1" si="12"/>
        <v>0</v>
      </c>
      <c r="AA37" s="115" t="b">
        <f t="shared" ca="1" si="13"/>
        <v>1</v>
      </c>
      <c r="AB37" s="78">
        <f t="shared" ca="1" si="14"/>
        <v>0</v>
      </c>
      <c r="AC37" s="85">
        <f t="shared" ca="1" si="15"/>
        <v>0.33333333333333331</v>
      </c>
      <c r="AD37" s="88">
        <f t="shared" ca="1" si="16"/>
        <v>0</v>
      </c>
      <c r="AE37" s="85">
        <f t="shared" ca="1" si="17"/>
        <v>0.66666666666666663</v>
      </c>
      <c r="AF37" s="82">
        <f t="shared" ca="1" si="18"/>
        <v>0.99930555555555556</v>
      </c>
      <c r="AG37" s="115" t="b">
        <f t="shared" si="19"/>
        <v>0</v>
      </c>
      <c r="AH37" s="115" t="b">
        <f t="shared" ca="1" si="20"/>
        <v>1</v>
      </c>
      <c r="AI37" s="115" t="b">
        <f t="shared" ca="1" si="21"/>
        <v>0</v>
      </c>
      <c r="AJ37" s="115" t="b">
        <f t="shared" ca="1" si="22"/>
        <v>1</v>
      </c>
      <c r="AK37" s="115" t="b">
        <f t="shared" si="23"/>
        <v>0</v>
      </c>
      <c r="AL37" s="113">
        <f t="shared" ca="1" si="24"/>
        <v>0</v>
      </c>
      <c r="AM37" s="113">
        <f t="shared" ca="1" si="25"/>
        <v>0.99930555555555556</v>
      </c>
      <c r="AN37" s="113">
        <f t="shared" ca="1" si="37"/>
        <v>0</v>
      </c>
      <c r="AO37" s="113">
        <f t="shared" ca="1" si="26"/>
        <v>0.99930555555555556</v>
      </c>
      <c r="AP37" s="115" t="b">
        <f t="shared" si="27"/>
        <v>1</v>
      </c>
      <c r="AQ37" s="115" t="b">
        <f t="shared" ca="1" si="28"/>
        <v>0</v>
      </c>
      <c r="AR37" s="115" t="b">
        <f t="shared" si="29"/>
        <v>1</v>
      </c>
      <c r="AS37" s="115" t="b">
        <f t="shared" ca="1" si="30"/>
        <v>0</v>
      </c>
      <c r="AT37" s="140">
        <f t="shared" si="31"/>
        <v>0</v>
      </c>
      <c r="AU37" s="342"/>
      <c r="AV37" s="342"/>
      <c r="AW37" s="342"/>
      <c r="AX37" s="342"/>
      <c r="AY37" s="342"/>
      <c r="AZ37" s="342"/>
      <c r="BA37" s="343"/>
      <c r="BB37" s="343"/>
      <c r="BC37" s="343"/>
    </row>
    <row r="38" spans="1:55" s="346" customFormat="1" ht="28.5" customHeight="1" thickBot="1" x14ac:dyDescent="0.4">
      <c r="A38" s="397">
        <f t="shared" ca="1" si="0"/>
        <v>46053</v>
      </c>
      <c r="B38" s="77" t="str">
        <f t="shared" ca="1" si="1"/>
        <v>Sa</v>
      </c>
      <c r="C38" s="76" t="str">
        <f t="shared" ca="1" si="2"/>
        <v xml:space="preserve"> Wochenende</v>
      </c>
      <c r="D38" s="185"/>
      <c r="E38" s="126" t="str">
        <f t="shared" ca="1" si="32"/>
        <v/>
      </c>
      <c r="F38" s="387">
        <f t="shared" ca="1" si="3"/>
        <v>0</v>
      </c>
      <c r="G38" s="125">
        <f t="shared" ca="1" si="33"/>
        <v>0</v>
      </c>
      <c r="H38" s="392"/>
      <c r="I38" s="393"/>
      <c r="J38" s="142" t="str">
        <f t="shared" ca="1" si="4"/>
        <v/>
      </c>
      <c r="K38" s="388">
        <f t="shared" ca="1" si="5"/>
        <v>0</v>
      </c>
      <c r="L38" s="542"/>
      <c r="M38" s="543"/>
      <c r="N38" s="543"/>
      <c r="O38" s="543"/>
      <c r="P38" s="544"/>
      <c r="Q38" s="110">
        <f t="shared" ca="1" si="34"/>
        <v>46053</v>
      </c>
      <c r="R38" s="115" t="b">
        <f t="shared" ca="1" si="6"/>
        <v>1</v>
      </c>
      <c r="S38" s="111" t="str">
        <f t="shared" si="7"/>
        <v/>
      </c>
      <c r="T38" s="62" t="str">
        <f t="shared" ca="1" si="8"/>
        <v>F</v>
      </c>
      <c r="U38" s="62" t="str">
        <f t="shared" ca="1" si="9"/>
        <v>A</v>
      </c>
      <c r="V38" s="97">
        <f t="shared" si="35"/>
        <v>0</v>
      </c>
      <c r="W38" s="58">
        <f t="shared" ca="1" si="36"/>
        <v>0</v>
      </c>
      <c r="X38" s="165">
        <f t="shared" ca="1" si="10"/>
        <v>0</v>
      </c>
      <c r="Y38" s="116" t="b">
        <f t="shared" ca="1" si="11"/>
        <v>1</v>
      </c>
      <c r="Z38" s="116" t="b">
        <f t="shared" ca="1" si="12"/>
        <v>0</v>
      </c>
      <c r="AA38" s="116" t="b">
        <f t="shared" ca="1" si="13"/>
        <v>0</v>
      </c>
      <c r="AB38" s="79">
        <f t="shared" ca="1" si="14"/>
        <v>0</v>
      </c>
      <c r="AC38" s="86">
        <f t="shared" ca="1" si="15"/>
        <v>0</v>
      </c>
      <c r="AD38" s="89">
        <f t="shared" ca="1" si="16"/>
        <v>0</v>
      </c>
      <c r="AE38" s="86">
        <f t="shared" ca="1" si="17"/>
        <v>0</v>
      </c>
      <c r="AF38" s="83">
        <f t="shared" ca="1" si="18"/>
        <v>0.99930555555555556</v>
      </c>
      <c r="AG38" s="116" t="b">
        <f t="shared" si="19"/>
        <v>0</v>
      </c>
      <c r="AH38" s="116" t="b">
        <f t="shared" ca="1" si="20"/>
        <v>0</v>
      </c>
      <c r="AI38" s="116" t="b">
        <f t="shared" ca="1" si="21"/>
        <v>0</v>
      </c>
      <c r="AJ38" s="116" t="b">
        <f t="shared" ca="1" si="22"/>
        <v>1</v>
      </c>
      <c r="AK38" s="116" t="b">
        <f t="shared" si="23"/>
        <v>0</v>
      </c>
      <c r="AL38" s="114">
        <f t="shared" ca="1" si="24"/>
        <v>0</v>
      </c>
      <c r="AM38" s="114">
        <f t="shared" ca="1" si="25"/>
        <v>0.99930555555555556</v>
      </c>
      <c r="AN38" s="114">
        <f t="shared" ca="1" si="37"/>
        <v>0</v>
      </c>
      <c r="AO38" s="114">
        <f t="shared" ca="1" si="26"/>
        <v>0.99930555555555556</v>
      </c>
      <c r="AP38" s="116" t="b">
        <f t="shared" si="27"/>
        <v>1</v>
      </c>
      <c r="AQ38" s="116" t="b">
        <f t="shared" ca="1" si="28"/>
        <v>0</v>
      </c>
      <c r="AR38" s="116" t="b">
        <f t="shared" si="29"/>
        <v>1</v>
      </c>
      <c r="AS38" s="116" t="b">
        <f t="shared" ca="1" si="30"/>
        <v>0</v>
      </c>
      <c r="AT38" s="208">
        <f t="shared" si="31"/>
        <v>0</v>
      </c>
      <c r="AU38" s="342"/>
      <c r="AV38" s="342"/>
      <c r="AW38" s="342"/>
      <c r="AX38" s="342"/>
      <c r="AY38" s="342"/>
      <c r="AZ38" s="342"/>
      <c r="BA38" s="343"/>
      <c r="BB38" s="343"/>
      <c r="BC38" s="343"/>
    </row>
    <row r="39" spans="1:55" s="346" customFormat="1" ht="29.25" customHeight="1" thickTop="1" thickBot="1" x14ac:dyDescent="0.4">
      <c r="A39" s="310" t="s">
        <v>62</v>
      </c>
      <c r="B39" s="56">
        <f ca="1">COUNTIF(T$8:T$38,"A")</f>
        <v>20</v>
      </c>
      <c r="C39" s="569"/>
      <c r="D39" s="570"/>
      <c r="E39" s="575" t="str">
        <f>"Monat Std.-Saldo (~15min) &gt; "</f>
        <v xml:space="preserve">Monat Std.-Saldo (~15min) &gt; </v>
      </c>
      <c r="F39" s="576"/>
      <c r="G39" s="576"/>
      <c r="H39" s="576"/>
      <c r="I39" s="577"/>
      <c r="J39" s="144">
        <f ca="1">ROUND(SUM(J8:J38)*4,0)/4</f>
        <v>0</v>
      </c>
      <c r="K39" s="578"/>
      <c r="L39" s="579"/>
      <c r="M39" s="579"/>
      <c r="N39" s="579"/>
      <c r="O39" s="579"/>
      <c r="P39" s="580"/>
      <c r="Q39" s="389"/>
      <c r="R39" s="352"/>
      <c r="S39" s="352"/>
      <c r="T39" s="353"/>
      <c r="U39" s="354"/>
      <c r="V39" s="372"/>
      <c r="W39" s="355"/>
      <c r="X39" s="355"/>
      <c r="Y39" s="356"/>
      <c r="Z39" s="10"/>
      <c r="AA39" s="10"/>
      <c r="AB39" s="357"/>
      <c r="AC39" s="357"/>
      <c r="AD39" s="357"/>
      <c r="AE39" s="357"/>
      <c r="AF39" s="357"/>
      <c r="AG39" s="356"/>
      <c r="AH39" s="358"/>
      <c r="AI39" s="358"/>
      <c r="AJ39" s="359"/>
      <c r="AK39" s="356"/>
      <c r="AL39" s="359"/>
      <c r="AM39" s="359"/>
      <c r="AN39" s="359"/>
      <c r="AO39" s="359"/>
      <c r="AP39" s="359"/>
      <c r="AQ39" s="359"/>
      <c r="AR39" s="359"/>
      <c r="AS39" s="359"/>
      <c r="AT39" s="359"/>
      <c r="AU39" s="342"/>
      <c r="AV39" s="342"/>
      <c r="AW39" s="342"/>
      <c r="AX39" s="342"/>
      <c r="AY39" s="342"/>
      <c r="AZ39" s="342"/>
      <c r="BA39" s="343"/>
      <c r="BB39" s="343"/>
      <c r="BC39" s="343"/>
    </row>
    <row r="40" spans="1:55" s="346" customFormat="1" ht="29.25" customHeight="1" thickTop="1" thickBot="1" x14ac:dyDescent="0.4">
      <c r="A40" s="311" t="s">
        <v>59</v>
      </c>
      <c r="B40" s="124">
        <f>COUNTIF(D$8:D$38,"Z")</f>
        <v>0</v>
      </c>
      <c r="C40" s="571"/>
      <c r="D40" s="572"/>
      <c r="E40" s="587" t="s">
        <v>105</v>
      </c>
      <c r="F40" s="588"/>
      <c r="G40" s="588"/>
      <c r="H40" s="588"/>
      <c r="I40" s="589"/>
      <c r="J40" s="143">
        <f ca="1">$K5</f>
        <v>0</v>
      </c>
      <c r="K40" s="581"/>
      <c r="L40" s="582"/>
      <c r="M40" s="582"/>
      <c r="N40" s="582"/>
      <c r="O40" s="582"/>
      <c r="P40" s="583"/>
      <c r="Q40" s="188" t="s">
        <v>147</v>
      </c>
      <c r="R40" s="367"/>
      <c r="S40" s="368"/>
      <c r="T40" s="360"/>
      <c r="U40" s="361"/>
      <c r="V40" s="362"/>
      <c r="W40" s="363"/>
      <c r="X40" s="363"/>
      <c r="Y40" s="10"/>
      <c r="Z40" s="10"/>
      <c r="AA40" s="364"/>
      <c r="AB40" s="365"/>
      <c r="AC40" s="365"/>
      <c r="AD40" s="365"/>
      <c r="AE40" s="365"/>
      <c r="AF40" s="365"/>
      <c r="AG40" s="356"/>
      <c r="AH40" s="366"/>
      <c r="AI40" s="366"/>
      <c r="AJ40" s="359"/>
      <c r="AK40" s="356"/>
      <c r="AL40" s="359"/>
      <c r="AM40" s="359"/>
      <c r="AN40" s="359"/>
      <c r="AO40" s="359"/>
      <c r="AP40" s="359"/>
      <c r="AQ40" s="359"/>
      <c r="AR40" s="359"/>
      <c r="AS40" s="359"/>
      <c r="AT40" s="359"/>
      <c r="AU40" s="342"/>
      <c r="AV40" s="342"/>
      <c r="AW40" s="342"/>
      <c r="AX40" s="342"/>
      <c r="AY40" s="342"/>
      <c r="AZ40" s="342"/>
      <c r="BA40" s="343"/>
      <c r="BB40" s="343"/>
      <c r="BC40" s="343"/>
    </row>
    <row r="41" spans="1:55" s="346" customFormat="1" ht="29.25" customHeight="1" thickTop="1" thickBot="1" x14ac:dyDescent="0.4">
      <c r="A41" s="312" t="s">
        <v>58</v>
      </c>
      <c r="B41" s="130">
        <f>COUNTIF(D$8:D$38,"U")</f>
        <v>0</v>
      </c>
      <c r="C41" s="571"/>
      <c r="D41" s="572"/>
      <c r="E41" s="590" t="s">
        <v>106</v>
      </c>
      <c r="F41" s="591"/>
      <c r="G41" s="591"/>
      <c r="H41" s="591"/>
      <c r="I41" s="592"/>
      <c r="J41" s="187">
        <f ca="1">$J39+$J40</f>
        <v>0</v>
      </c>
      <c r="K41" s="584"/>
      <c r="L41" s="585"/>
      <c r="M41" s="585"/>
      <c r="N41" s="585"/>
      <c r="O41" s="585"/>
      <c r="P41" s="586"/>
      <c r="Q41" s="189" t="b">
        <f ca="1">AND($K$41&gt;=0,$K$41&lt;=$J$41,MOD($K$41,0.25)=0)</f>
        <v>1</v>
      </c>
      <c r="R41" s="369"/>
      <c r="S41" s="368"/>
      <c r="T41" s="360"/>
      <c r="U41" s="361"/>
      <c r="V41" s="362"/>
      <c r="W41" s="363"/>
      <c r="X41" s="363"/>
      <c r="Y41" s="10"/>
      <c r="Z41" s="10"/>
      <c r="AA41" s="364"/>
      <c r="AB41" s="365"/>
      <c r="AC41" s="365"/>
      <c r="AD41" s="365"/>
      <c r="AE41" s="365"/>
      <c r="AF41" s="365"/>
      <c r="AG41" s="356"/>
      <c r="AH41" s="366"/>
      <c r="AI41" s="366"/>
      <c r="AJ41" s="359"/>
      <c r="AK41" s="356"/>
      <c r="AL41" s="359"/>
      <c r="AM41" s="359"/>
      <c r="AN41" s="359"/>
      <c r="AO41" s="359"/>
      <c r="AP41" s="359"/>
      <c r="AQ41" s="359"/>
      <c r="AR41" s="359"/>
      <c r="AS41" s="359"/>
      <c r="AT41" s="359"/>
      <c r="AU41" s="342"/>
      <c r="AV41" s="342"/>
      <c r="AW41" s="342"/>
      <c r="AX41" s="342"/>
      <c r="AY41" s="342"/>
      <c r="AZ41" s="342"/>
      <c r="BA41" s="343"/>
      <c r="BB41" s="343"/>
      <c r="BC41" s="343"/>
    </row>
    <row r="42" spans="1:55" s="346" customFormat="1" ht="29.25" customHeight="1" thickTop="1" thickBot="1" x14ac:dyDescent="0.4">
      <c r="A42" s="312" t="s">
        <v>56</v>
      </c>
      <c r="B42" s="130">
        <f>COUNTIF(D$8:D$38,"K")</f>
        <v>0</v>
      </c>
      <c r="C42" s="573"/>
      <c r="D42" s="574"/>
      <c r="E42" s="593" t="s">
        <v>146</v>
      </c>
      <c r="F42" s="594"/>
      <c r="G42" s="594"/>
      <c r="H42" s="594"/>
      <c r="I42" s="595"/>
      <c r="J42" s="191">
        <f ca="1">$J41</f>
        <v>0</v>
      </c>
      <c r="K42" s="596" t="str">
        <f ca="1">" &lt; Dieser Stunden-Saldo wird in das nächste "&amp;IF($Q$3="Dezember","Jahr","Monat")&amp;" übertragen"</f>
        <v xml:space="preserve"> &lt; Dieser Stunden-Saldo wird in das nächste Monat übertragen</v>
      </c>
      <c r="L42" s="596"/>
      <c r="M42" s="596"/>
      <c r="N42" s="596"/>
      <c r="O42" s="596"/>
      <c r="P42" s="597"/>
      <c r="Q42" s="371"/>
      <c r="R42" s="368"/>
      <c r="S42" s="368"/>
      <c r="T42" s="360"/>
      <c r="U42" s="361"/>
      <c r="V42" s="362"/>
      <c r="W42" s="363"/>
      <c r="X42" s="363"/>
      <c r="Y42" s="10"/>
      <c r="Z42" s="10"/>
      <c r="AA42" s="364"/>
      <c r="AB42" s="365"/>
      <c r="AC42" s="365"/>
      <c r="AD42" s="365"/>
      <c r="AE42" s="365"/>
      <c r="AF42" s="365"/>
      <c r="AG42" s="356"/>
      <c r="AH42" s="366"/>
      <c r="AI42" s="366"/>
      <c r="AJ42" s="359"/>
      <c r="AK42" s="356"/>
      <c r="AL42" s="359"/>
      <c r="AM42" s="359"/>
      <c r="AN42" s="359"/>
      <c r="AO42" s="359"/>
      <c r="AP42" s="359"/>
      <c r="AQ42" s="359"/>
      <c r="AR42" s="359"/>
      <c r="AS42" s="359"/>
      <c r="AT42" s="359"/>
      <c r="AU42" s="342"/>
      <c r="AV42" s="342"/>
      <c r="AW42" s="342"/>
      <c r="AX42" s="342"/>
      <c r="AY42" s="342"/>
      <c r="AZ42" s="342"/>
      <c r="BA42" s="343"/>
      <c r="BB42" s="343"/>
      <c r="BC42" s="343"/>
    </row>
    <row r="43" spans="1:55" s="346" customFormat="1" ht="26.15" customHeight="1" thickTop="1" x14ac:dyDescent="0.35">
      <c r="A43" s="131"/>
      <c r="B43" s="132"/>
      <c r="C43" s="131"/>
      <c r="D43" s="290" t="s">
        <v>47</v>
      </c>
      <c r="E43" s="566"/>
      <c r="F43" s="566"/>
      <c r="G43" s="566"/>
      <c r="H43" s="566"/>
      <c r="I43" s="566"/>
      <c r="J43" s="133"/>
      <c r="K43" s="134"/>
      <c r="L43" s="134"/>
      <c r="M43" s="134"/>
      <c r="N43" s="134"/>
      <c r="O43" s="134"/>
      <c r="P43" s="134"/>
      <c r="Q43" s="128"/>
      <c r="R43" s="368"/>
      <c r="S43" s="368"/>
      <c r="T43" s="361"/>
      <c r="U43" s="361"/>
      <c r="V43" s="362"/>
      <c r="W43" s="363"/>
      <c r="X43" s="363"/>
      <c r="Y43" s="10"/>
      <c r="Z43" s="10"/>
      <c r="AA43" s="364"/>
      <c r="AB43" s="365"/>
      <c r="AC43" s="365"/>
      <c r="AD43" s="365"/>
      <c r="AE43" s="365"/>
      <c r="AF43" s="365"/>
      <c r="AG43" s="356"/>
      <c r="AH43" s="366"/>
      <c r="AI43" s="366"/>
      <c r="AJ43" s="359"/>
      <c r="AK43" s="356"/>
      <c r="AL43" s="359"/>
      <c r="AM43" s="359"/>
      <c r="AN43" s="359"/>
      <c r="AO43" s="359"/>
      <c r="AP43" s="359"/>
      <c r="AQ43" s="359"/>
      <c r="AR43" s="359"/>
      <c r="AS43" s="359"/>
      <c r="AT43" s="359"/>
      <c r="AU43" s="342"/>
      <c r="AV43" s="342"/>
      <c r="AW43" s="342"/>
      <c r="AX43" s="342"/>
      <c r="AY43" s="342"/>
      <c r="AZ43" s="342"/>
      <c r="BA43" s="343"/>
      <c r="BB43" s="343"/>
      <c r="BC43" s="343"/>
    </row>
    <row r="44" spans="1:55" ht="33" customHeight="1" x14ac:dyDescent="0.25">
      <c r="A44" s="4"/>
      <c r="B44" s="4"/>
      <c r="C44" s="4"/>
      <c r="D44" s="4"/>
      <c r="E44" s="567"/>
      <c r="F44" s="567"/>
      <c r="G44" s="567"/>
      <c r="H44" s="567"/>
      <c r="I44" s="567"/>
      <c r="J44" s="129"/>
      <c r="K44" s="5"/>
      <c r="L44" s="5"/>
      <c r="M44" s="5"/>
      <c r="N44" s="5"/>
      <c r="O44" s="5"/>
      <c r="V44" s="98"/>
      <c r="W44" s="355"/>
      <c r="X44" s="355"/>
      <c r="Y44" s="356"/>
      <c r="Z44" s="10"/>
      <c r="AA44" s="10"/>
      <c r="AB44" s="11"/>
      <c r="AC44" s="11"/>
      <c r="AD44" s="11"/>
      <c r="AE44" s="11"/>
      <c r="AF44" s="11"/>
      <c r="AG44" s="356"/>
      <c r="AH44" s="366"/>
      <c r="AI44" s="366"/>
      <c r="AJ44" s="359"/>
      <c r="AK44" s="356"/>
      <c r="AL44" s="359"/>
      <c r="AM44" s="359"/>
      <c r="AN44" s="359"/>
      <c r="AO44" s="359"/>
      <c r="AP44" s="359"/>
      <c r="AQ44" s="359"/>
      <c r="AR44" s="359"/>
      <c r="AS44" s="359"/>
      <c r="AT44" s="359"/>
    </row>
    <row r="45" spans="1:55" ht="17.25" customHeight="1" x14ac:dyDescent="0.35">
      <c r="A45" s="568" t="str">
        <f>"Unterschrift von "&amp;Vorgesetzter</f>
        <v>Unterschrift von Vorname Nachname</v>
      </c>
      <c r="B45" s="568"/>
      <c r="C45" s="568"/>
      <c r="D45" s="568"/>
      <c r="E45" s="55"/>
      <c r="F45" s="55"/>
      <c r="G45" s="55"/>
      <c r="H45" s="55"/>
      <c r="I45" s="9"/>
      <c r="J45" s="5"/>
      <c r="K45" s="5"/>
      <c r="L45" s="12"/>
      <c r="M45" s="568" t="str">
        <f>"Unterschrift von "&amp;Name</f>
        <v>Unterschrift von Vorname Nachname</v>
      </c>
      <c r="N45" s="568"/>
      <c r="O45" s="568"/>
      <c r="P45" s="568"/>
      <c r="Q45" s="24"/>
      <c r="R45" s="24"/>
      <c r="S45" s="24"/>
      <c r="T45" s="24"/>
      <c r="U45" s="24"/>
      <c r="V45" s="98"/>
      <c r="W45" s="355"/>
      <c r="X45" s="355"/>
      <c r="Y45" s="356"/>
      <c r="Z45" s="370"/>
      <c r="AA45" s="10"/>
      <c r="AB45" s="357"/>
      <c r="AC45" s="357"/>
      <c r="AD45" s="357"/>
      <c r="AE45" s="357"/>
      <c r="AF45" s="357"/>
      <c r="AG45" s="356"/>
      <c r="AH45" s="366"/>
      <c r="AI45" s="366"/>
      <c r="AJ45" s="359"/>
      <c r="AK45" s="356"/>
      <c r="AL45" s="359"/>
      <c r="AM45" s="359"/>
      <c r="AN45" s="359"/>
      <c r="AO45" s="359"/>
      <c r="AP45" s="359"/>
      <c r="AQ45" s="359"/>
      <c r="AR45" s="359"/>
      <c r="AS45" s="359"/>
      <c r="AT45" s="359"/>
    </row>
    <row r="46" spans="1:55" x14ac:dyDescent="0.25">
      <c r="A46" s="4"/>
      <c r="B46" s="4"/>
      <c r="C46" s="4"/>
      <c r="D46" s="4"/>
      <c r="E46" s="4"/>
      <c r="F46" s="5"/>
      <c r="G46" s="5"/>
      <c r="H46" s="5"/>
      <c r="I46" s="5"/>
      <c r="J46" s="5"/>
      <c r="K46" s="5"/>
      <c r="L46" s="5"/>
      <c r="M46" s="5"/>
      <c r="N46" s="5"/>
      <c r="O46" s="5"/>
      <c r="V46" s="98"/>
      <c r="W46" s="355"/>
      <c r="X46" s="355"/>
      <c r="Y46" s="356"/>
      <c r="Z46" s="10"/>
      <c r="AA46" s="10"/>
      <c r="AB46" s="11"/>
      <c r="AC46" s="11"/>
      <c r="AD46" s="11"/>
      <c r="AE46" s="11"/>
      <c r="AF46" s="11"/>
      <c r="AG46" s="356"/>
      <c r="AH46" s="366"/>
      <c r="AI46" s="366"/>
      <c r="AJ46" s="359"/>
      <c r="AK46" s="356"/>
      <c r="AL46" s="359"/>
      <c r="AM46" s="359"/>
      <c r="AN46" s="359"/>
      <c r="AO46" s="359"/>
      <c r="AP46" s="359"/>
      <c r="AQ46" s="359"/>
      <c r="AR46" s="359"/>
      <c r="AS46" s="359"/>
      <c r="AT46" s="359"/>
    </row>
    <row r="47" spans="1:55" x14ac:dyDescent="0.25">
      <c r="A47" s="4"/>
      <c r="B47" s="4"/>
      <c r="C47" s="4"/>
      <c r="D47" s="4"/>
      <c r="E47" s="4"/>
      <c r="F47" s="5"/>
      <c r="G47" s="5"/>
      <c r="H47" s="5"/>
      <c r="I47" s="5"/>
      <c r="J47" s="5"/>
      <c r="K47" s="5"/>
      <c r="L47" s="5"/>
      <c r="M47" s="5"/>
      <c r="N47" s="5"/>
      <c r="O47" s="5"/>
      <c r="V47" s="98"/>
      <c r="W47" s="355"/>
      <c r="X47" s="355"/>
      <c r="Y47" s="356"/>
      <c r="Z47" s="10"/>
      <c r="AA47" s="10"/>
      <c r="AB47" s="11"/>
      <c r="AC47" s="11"/>
      <c r="AD47" s="11"/>
      <c r="AE47" s="11"/>
      <c r="AF47" s="11"/>
      <c r="AG47" s="356"/>
      <c r="AH47" s="366"/>
      <c r="AI47" s="366"/>
      <c r="AJ47" s="359"/>
      <c r="AK47" s="356"/>
      <c r="AL47" s="359"/>
      <c r="AM47" s="359"/>
      <c r="AN47" s="359"/>
      <c r="AO47" s="359"/>
      <c r="AP47" s="359"/>
      <c r="AQ47" s="359"/>
      <c r="AR47" s="359"/>
      <c r="AS47" s="359"/>
      <c r="AT47" s="359"/>
    </row>
    <row r="48" spans="1:55" x14ac:dyDescent="0.25">
      <c r="A48" s="4"/>
      <c r="B48" s="4"/>
      <c r="C48" s="4"/>
      <c r="D48" s="4"/>
      <c r="E48" s="4"/>
      <c r="F48" s="5"/>
      <c r="G48" s="5"/>
      <c r="H48" s="5"/>
      <c r="I48" s="5"/>
      <c r="J48" s="5"/>
      <c r="K48" s="5"/>
      <c r="L48" s="5"/>
      <c r="M48" s="5"/>
      <c r="N48" s="5"/>
      <c r="O48" s="5"/>
      <c r="V48" s="98"/>
      <c r="W48" s="355"/>
      <c r="X48" s="355"/>
      <c r="Y48" s="356"/>
      <c r="Z48" s="10"/>
      <c r="AA48" s="10"/>
      <c r="AB48" s="11"/>
      <c r="AC48" s="11"/>
      <c r="AD48" s="11"/>
      <c r="AE48" s="11"/>
      <c r="AF48" s="11"/>
      <c r="AG48" s="356"/>
      <c r="AH48" s="366"/>
      <c r="AI48" s="366"/>
      <c r="AJ48" s="359"/>
      <c r="AK48" s="356"/>
      <c r="AL48" s="359"/>
      <c r="AM48" s="359"/>
      <c r="AN48" s="359"/>
      <c r="AO48" s="359"/>
      <c r="AP48" s="359"/>
      <c r="AQ48" s="359"/>
      <c r="AR48" s="359"/>
      <c r="AS48" s="359"/>
      <c r="AT48" s="359"/>
    </row>
    <row r="49" spans="1:46" x14ac:dyDescent="0.25">
      <c r="A49" s="6"/>
      <c r="B49" s="6"/>
      <c r="C49" s="6"/>
      <c r="D49" s="6"/>
      <c r="E49" s="6"/>
      <c r="F49" s="7"/>
      <c r="G49" s="7"/>
      <c r="H49" s="7"/>
      <c r="I49" s="7"/>
      <c r="J49" s="7"/>
      <c r="K49" s="7"/>
      <c r="L49" s="7"/>
      <c r="M49" s="7"/>
      <c r="N49" s="7"/>
      <c r="O49" s="7"/>
      <c r="V49" s="99"/>
      <c r="W49" s="11"/>
      <c r="X49" s="11"/>
      <c r="Y49" s="10"/>
      <c r="Z49" s="10"/>
      <c r="AA49" s="10"/>
      <c r="AB49" s="11"/>
      <c r="AC49" s="11"/>
      <c r="AD49" s="11"/>
      <c r="AE49" s="11"/>
      <c r="AF49" s="11"/>
      <c r="AG49" s="10"/>
      <c r="AH49" s="366"/>
      <c r="AI49" s="366"/>
      <c r="AJ49" s="359"/>
      <c r="AK49" s="10"/>
      <c r="AL49" s="359"/>
      <c r="AM49" s="359"/>
      <c r="AN49" s="359"/>
      <c r="AO49" s="359"/>
      <c r="AP49" s="359"/>
      <c r="AQ49" s="359"/>
      <c r="AR49" s="359"/>
      <c r="AS49" s="359"/>
      <c r="AT49" s="359"/>
    </row>
    <row r="50" spans="1:46" x14ac:dyDescent="0.25">
      <c r="A50" s="6"/>
      <c r="B50" s="6"/>
      <c r="C50" s="6"/>
      <c r="D50" s="6"/>
      <c r="E50" s="6"/>
      <c r="F50" s="7"/>
      <c r="G50" s="7"/>
      <c r="H50" s="7"/>
      <c r="I50" s="7"/>
      <c r="J50" s="7"/>
      <c r="K50" s="7"/>
      <c r="L50" s="7"/>
      <c r="M50" s="7"/>
      <c r="N50" s="7"/>
      <c r="O50" s="7"/>
      <c r="V50" s="99"/>
      <c r="W50" s="11"/>
      <c r="X50" s="11"/>
      <c r="Y50" s="10"/>
      <c r="Z50" s="10"/>
      <c r="AA50" s="10"/>
      <c r="AB50" s="11"/>
      <c r="AC50" s="11"/>
      <c r="AD50" s="11"/>
      <c r="AE50" s="11"/>
      <c r="AF50" s="11"/>
      <c r="AG50" s="10"/>
      <c r="AH50" s="366"/>
      <c r="AI50" s="366"/>
      <c r="AJ50" s="359"/>
      <c r="AK50" s="10"/>
      <c r="AL50" s="359"/>
      <c r="AM50" s="359"/>
      <c r="AN50" s="359"/>
      <c r="AO50" s="359"/>
      <c r="AP50" s="359"/>
      <c r="AQ50" s="359"/>
      <c r="AR50" s="359"/>
      <c r="AS50" s="359"/>
      <c r="AT50" s="359"/>
    </row>
    <row r="51" spans="1:46" x14ac:dyDescent="0.25">
      <c r="A51" s="6"/>
      <c r="B51" s="6"/>
      <c r="C51" s="6"/>
      <c r="D51" s="6"/>
      <c r="E51" s="6"/>
      <c r="F51" s="7"/>
      <c r="G51" s="7"/>
      <c r="H51" s="7"/>
      <c r="I51" s="7"/>
      <c r="J51" s="7"/>
      <c r="K51" s="7"/>
      <c r="L51" s="7"/>
      <c r="M51" s="7"/>
      <c r="N51" s="7"/>
      <c r="O51" s="7"/>
      <c r="V51" s="99"/>
      <c r="W51" s="11"/>
      <c r="X51" s="11"/>
      <c r="Y51" s="10"/>
      <c r="Z51" s="10"/>
      <c r="AA51" s="10"/>
      <c r="AB51" s="11"/>
      <c r="AC51" s="11"/>
      <c r="AD51" s="11"/>
      <c r="AE51" s="11"/>
      <c r="AF51" s="11"/>
      <c r="AG51" s="10"/>
      <c r="AH51" s="366"/>
      <c r="AI51" s="366"/>
      <c r="AJ51" s="359"/>
      <c r="AK51" s="10"/>
      <c r="AL51" s="359"/>
      <c r="AM51" s="359"/>
      <c r="AN51" s="359"/>
      <c r="AO51" s="359"/>
      <c r="AP51" s="359"/>
      <c r="AQ51" s="359"/>
      <c r="AR51" s="359"/>
      <c r="AS51" s="359"/>
      <c r="AT51" s="359"/>
    </row>
    <row r="52" spans="1:46" x14ac:dyDescent="0.25">
      <c r="A52" s="6"/>
      <c r="B52" s="6"/>
      <c r="C52" s="6"/>
      <c r="D52" s="6"/>
      <c r="E52" s="6"/>
      <c r="F52" s="7"/>
      <c r="G52" s="7"/>
      <c r="H52" s="7"/>
      <c r="I52" s="7"/>
      <c r="J52" s="7"/>
      <c r="K52" s="7"/>
      <c r="L52" s="7"/>
      <c r="M52" s="7"/>
      <c r="N52" s="7"/>
      <c r="O52" s="7"/>
      <c r="V52" s="99"/>
      <c r="W52" s="11"/>
      <c r="X52" s="11"/>
      <c r="Y52" s="10"/>
      <c r="Z52" s="10"/>
      <c r="AA52" s="10"/>
      <c r="AB52" s="11"/>
      <c r="AC52" s="11"/>
      <c r="AD52" s="11"/>
      <c r="AE52" s="11"/>
      <c r="AF52" s="11"/>
      <c r="AG52" s="10"/>
      <c r="AH52" s="366"/>
      <c r="AI52" s="366"/>
      <c r="AJ52" s="359"/>
      <c r="AK52" s="10"/>
      <c r="AL52" s="359"/>
      <c r="AM52" s="359"/>
      <c r="AN52" s="359"/>
      <c r="AO52" s="359"/>
      <c r="AP52" s="359"/>
      <c r="AQ52" s="359"/>
      <c r="AR52" s="359"/>
      <c r="AS52" s="359"/>
      <c r="AT52" s="359"/>
    </row>
    <row r="53" spans="1:46" x14ac:dyDescent="0.25">
      <c r="A53" s="6"/>
      <c r="B53" s="6"/>
      <c r="C53" s="6"/>
      <c r="D53" s="6"/>
      <c r="E53" s="6"/>
      <c r="F53" s="7"/>
      <c r="G53" s="7"/>
      <c r="H53" s="7"/>
      <c r="I53" s="7"/>
      <c r="J53" s="7"/>
      <c r="K53" s="7"/>
      <c r="L53" s="7"/>
      <c r="M53" s="7"/>
      <c r="N53" s="7"/>
      <c r="O53" s="7"/>
      <c r="V53" s="99"/>
      <c r="W53" s="11"/>
      <c r="X53" s="11"/>
      <c r="Y53" s="10"/>
      <c r="Z53" s="10"/>
      <c r="AA53" s="10"/>
      <c r="AB53" s="11"/>
      <c r="AC53" s="11"/>
      <c r="AD53" s="11"/>
      <c r="AE53" s="11"/>
      <c r="AF53" s="11"/>
      <c r="AG53" s="10"/>
      <c r="AH53" s="366"/>
      <c r="AI53" s="366"/>
      <c r="AJ53" s="359"/>
      <c r="AK53" s="10"/>
      <c r="AL53" s="359"/>
      <c r="AM53" s="359"/>
      <c r="AN53" s="359"/>
      <c r="AO53" s="359"/>
      <c r="AP53" s="359"/>
      <c r="AQ53" s="359"/>
      <c r="AR53" s="359"/>
      <c r="AS53" s="359"/>
      <c r="AT53" s="359"/>
    </row>
    <row r="54" spans="1:46" x14ac:dyDescent="0.25">
      <c r="A54" s="6"/>
      <c r="B54" s="6"/>
      <c r="C54" s="6"/>
      <c r="D54" s="6"/>
      <c r="E54" s="6"/>
      <c r="F54" s="7"/>
      <c r="G54" s="7"/>
      <c r="H54" s="7"/>
      <c r="I54" s="7"/>
      <c r="J54" s="7"/>
      <c r="K54" s="7"/>
      <c r="L54" s="7"/>
      <c r="M54" s="7"/>
      <c r="N54" s="7"/>
      <c r="O54" s="7"/>
      <c r="V54" s="99"/>
      <c r="W54" s="11"/>
      <c r="X54" s="11"/>
      <c r="Y54" s="10"/>
      <c r="Z54" s="10"/>
      <c r="AA54" s="10"/>
      <c r="AB54" s="11"/>
      <c r="AC54" s="11"/>
      <c r="AD54" s="11"/>
      <c r="AE54" s="11"/>
      <c r="AF54" s="11"/>
      <c r="AG54" s="10"/>
      <c r="AH54" s="366"/>
      <c r="AI54" s="366"/>
      <c r="AJ54" s="359"/>
      <c r="AK54" s="10"/>
      <c r="AL54" s="359"/>
      <c r="AM54" s="359"/>
      <c r="AN54" s="359"/>
      <c r="AO54" s="359"/>
      <c r="AP54" s="359"/>
      <c r="AQ54" s="359"/>
      <c r="AR54" s="359"/>
      <c r="AS54" s="359"/>
      <c r="AT54" s="359"/>
    </row>
    <row r="55" spans="1:46" x14ac:dyDescent="0.25">
      <c r="A55" s="6"/>
      <c r="B55" s="6"/>
      <c r="C55" s="6"/>
      <c r="D55" s="6"/>
      <c r="E55" s="6"/>
      <c r="F55" s="7"/>
      <c r="G55" s="7"/>
      <c r="H55" s="7"/>
      <c r="I55" s="7"/>
      <c r="J55" s="7"/>
      <c r="K55" s="7"/>
      <c r="L55" s="7"/>
      <c r="M55" s="7"/>
      <c r="N55" s="7"/>
      <c r="O55" s="7"/>
      <c r="V55" s="99"/>
      <c r="W55" s="11"/>
      <c r="X55" s="11"/>
      <c r="Y55" s="10"/>
      <c r="Z55" s="10"/>
      <c r="AA55" s="10"/>
      <c r="AB55" s="11"/>
      <c r="AC55" s="11"/>
      <c r="AD55" s="11"/>
      <c r="AE55" s="11"/>
      <c r="AF55" s="11"/>
      <c r="AG55" s="10"/>
      <c r="AH55" s="366"/>
      <c r="AI55" s="366"/>
      <c r="AJ55" s="359"/>
      <c r="AK55" s="10"/>
      <c r="AL55" s="359"/>
      <c r="AM55" s="359"/>
      <c r="AN55" s="359"/>
      <c r="AO55" s="359"/>
      <c r="AP55" s="359"/>
      <c r="AQ55" s="359"/>
      <c r="AR55" s="359"/>
      <c r="AS55" s="359"/>
      <c r="AT55" s="359"/>
    </row>
    <row r="56" spans="1:46" x14ac:dyDescent="0.25">
      <c r="A56" s="6"/>
      <c r="B56" s="6"/>
      <c r="C56" s="6"/>
      <c r="D56" s="6"/>
      <c r="E56" s="6"/>
      <c r="F56" s="7"/>
      <c r="G56" s="7"/>
      <c r="H56" s="7"/>
      <c r="I56" s="7"/>
      <c r="J56" s="7"/>
      <c r="K56" s="7"/>
      <c r="L56" s="7"/>
      <c r="M56" s="7"/>
      <c r="N56" s="7"/>
      <c r="O56" s="7"/>
      <c r="V56" s="99"/>
      <c r="W56" s="11"/>
      <c r="X56" s="11"/>
      <c r="Y56" s="10"/>
      <c r="Z56" s="10"/>
      <c r="AA56" s="10"/>
      <c r="AB56" s="11"/>
      <c r="AC56" s="11"/>
      <c r="AD56" s="11"/>
      <c r="AE56" s="11"/>
      <c r="AF56" s="11"/>
      <c r="AG56" s="10"/>
      <c r="AH56" s="366"/>
      <c r="AI56" s="366"/>
      <c r="AJ56" s="359"/>
      <c r="AK56" s="10"/>
      <c r="AL56" s="359"/>
      <c r="AM56" s="359"/>
      <c r="AN56" s="359"/>
      <c r="AO56" s="359"/>
      <c r="AP56" s="359"/>
      <c r="AQ56" s="359"/>
      <c r="AR56" s="359"/>
      <c r="AS56" s="359"/>
      <c r="AT56" s="359"/>
    </row>
    <row r="57" spans="1:46" x14ac:dyDescent="0.25">
      <c r="A57" s="6"/>
      <c r="B57" s="6"/>
      <c r="C57" s="6"/>
      <c r="D57" s="6"/>
      <c r="E57" s="6"/>
      <c r="F57" s="7"/>
      <c r="G57" s="7"/>
      <c r="H57" s="7"/>
      <c r="I57" s="7"/>
      <c r="J57" s="7"/>
      <c r="K57" s="7"/>
      <c r="L57" s="7"/>
      <c r="M57" s="7"/>
      <c r="N57" s="7"/>
      <c r="O57" s="7"/>
      <c r="V57" s="99"/>
      <c r="W57" s="11"/>
      <c r="X57" s="11"/>
      <c r="Y57" s="10"/>
      <c r="Z57" s="10"/>
      <c r="AA57" s="10"/>
      <c r="AB57" s="11"/>
      <c r="AC57" s="11"/>
      <c r="AD57" s="11"/>
      <c r="AE57" s="11"/>
      <c r="AF57" s="11"/>
      <c r="AG57" s="10"/>
      <c r="AH57" s="366"/>
      <c r="AI57" s="366"/>
      <c r="AJ57" s="359"/>
      <c r="AK57" s="10"/>
      <c r="AL57" s="359"/>
      <c r="AM57" s="359"/>
      <c r="AN57" s="359"/>
      <c r="AO57" s="359"/>
      <c r="AP57" s="359"/>
      <c r="AQ57" s="359"/>
      <c r="AR57" s="359"/>
      <c r="AS57" s="359"/>
      <c r="AT57" s="359"/>
    </row>
    <row r="58" spans="1:46" x14ac:dyDescent="0.25">
      <c r="A58" s="6"/>
      <c r="B58" s="6"/>
      <c r="C58" s="6"/>
      <c r="D58" s="6"/>
      <c r="E58" s="6"/>
      <c r="F58" s="7"/>
      <c r="G58" s="7"/>
      <c r="H58" s="7"/>
      <c r="I58" s="7"/>
      <c r="J58" s="7"/>
      <c r="K58" s="7"/>
      <c r="L58" s="7"/>
      <c r="M58" s="7"/>
      <c r="N58" s="7"/>
      <c r="O58" s="7"/>
      <c r="V58" s="99"/>
      <c r="W58" s="11"/>
      <c r="X58" s="11"/>
      <c r="Y58" s="10"/>
      <c r="Z58" s="10"/>
      <c r="AA58" s="10"/>
      <c r="AB58" s="11"/>
      <c r="AC58" s="11"/>
      <c r="AD58" s="11"/>
      <c r="AE58" s="11"/>
      <c r="AF58" s="11"/>
      <c r="AG58" s="10"/>
      <c r="AH58" s="366"/>
      <c r="AI58" s="366"/>
      <c r="AJ58" s="359"/>
      <c r="AK58" s="10"/>
      <c r="AL58" s="359"/>
      <c r="AM58" s="359"/>
      <c r="AN58" s="359"/>
      <c r="AO58" s="359"/>
      <c r="AP58" s="359"/>
      <c r="AQ58" s="359"/>
      <c r="AR58" s="359"/>
      <c r="AS58" s="359"/>
      <c r="AT58" s="359"/>
    </row>
    <row r="59" spans="1:46" x14ac:dyDescent="0.25">
      <c r="A59" s="6"/>
      <c r="B59" s="6"/>
      <c r="C59" s="6"/>
      <c r="D59" s="6"/>
      <c r="E59" s="6"/>
      <c r="F59" s="7"/>
      <c r="G59" s="7"/>
      <c r="H59" s="7"/>
      <c r="I59" s="7"/>
      <c r="J59" s="7"/>
      <c r="K59" s="7"/>
      <c r="L59" s="7"/>
      <c r="M59" s="7"/>
      <c r="N59" s="7"/>
      <c r="O59" s="7"/>
      <c r="V59" s="99"/>
      <c r="W59" s="11"/>
      <c r="X59" s="11"/>
      <c r="Y59" s="10"/>
      <c r="Z59" s="10"/>
      <c r="AA59" s="10"/>
      <c r="AB59" s="11"/>
      <c r="AC59" s="11"/>
      <c r="AD59" s="11"/>
      <c r="AE59" s="11"/>
      <c r="AF59" s="11"/>
      <c r="AG59" s="10"/>
      <c r="AH59" s="366"/>
      <c r="AI59" s="366"/>
      <c r="AJ59" s="359"/>
      <c r="AK59" s="10"/>
      <c r="AL59" s="359"/>
      <c r="AM59" s="359"/>
      <c r="AN59" s="359"/>
      <c r="AO59" s="359"/>
      <c r="AP59" s="359"/>
      <c r="AQ59" s="359"/>
      <c r="AR59" s="359"/>
      <c r="AS59" s="359"/>
      <c r="AT59" s="359"/>
    </row>
    <row r="60" spans="1:46" x14ac:dyDescent="0.25">
      <c r="A60" s="6"/>
      <c r="B60" s="6"/>
      <c r="C60" s="6"/>
      <c r="D60" s="6"/>
      <c r="E60" s="6"/>
      <c r="F60" s="7"/>
      <c r="G60" s="7"/>
      <c r="H60" s="7"/>
      <c r="I60" s="7"/>
      <c r="J60" s="7"/>
      <c r="K60" s="7"/>
      <c r="L60" s="7"/>
      <c r="M60" s="7"/>
      <c r="N60" s="7"/>
      <c r="O60" s="7"/>
      <c r="V60" s="99"/>
      <c r="W60" s="11"/>
      <c r="X60" s="11"/>
      <c r="Y60" s="10"/>
      <c r="Z60" s="10"/>
      <c r="AA60" s="10"/>
      <c r="AB60" s="11"/>
      <c r="AC60" s="11"/>
      <c r="AD60" s="11"/>
      <c r="AE60" s="11"/>
      <c r="AF60" s="11"/>
      <c r="AG60" s="10"/>
      <c r="AH60" s="366"/>
      <c r="AI60" s="366"/>
      <c r="AJ60" s="359"/>
      <c r="AK60" s="10"/>
      <c r="AL60" s="359"/>
      <c r="AM60" s="359"/>
      <c r="AN60" s="359"/>
      <c r="AO60" s="359"/>
      <c r="AP60" s="359"/>
      <c r="AQ60" s="359"/>
      <c r="AR60" s="359"/>
      <c r="AS60" s="359"/>
      <c r="AT60" s="359"/>
    </row>
    <row r="61" spans="1:46" x14ac:dyDescent="0.25">
      <c r="A61" s="6"/>
      <c r="B61" s="6"/>
      <c r="C61" s="6"/>
      <c r="D61" s="6"/>
      <c r="E61" s="6"/>
      <c r="F61" s="7"/>
      <c r="G61" s="7"/>
      <c r="H61" s="7"/>
      <c r="I61" s="7"/>
      <c r="J61" s="7"/>
      <c r="K61" s="7"/>
      <c r="L61" s="7"/>
      <c r="M61" s="7"/>
      <c r="N61" s="7"/>
      <c r="O61" s="7"/>
      <c r="V61" s="99"/>
      <c r="W61" s="11"/>
      <c r="X61" s="11"/>
      <c r="Y61" s="10"/>
      <c r="Z61" s="10"/>
      <c r="AA61" s="10"/>
      <c r="AB61" s="11"/>
      <c r="AC61" s="11"/>
      <c r="AD61" s="11"/>
      <c r="AE61" s="11"/>
      <c r="AF61" s="11"/>
      <c r="AG61" s="10"/>
      <c r="AH61" s="366"/>
      <c r="AI61" s="366"/>
      <c r="AJ61" s="359"/>
      <c r="AK61" s="10"/>
      <c r="AL61" s="359"/>
      <c r="AM61" s="359"/>
      <c r="AN61" s="359"/>
      <c r="AO61" s="359"/>
      <c r="AP61" s="359"/>
      <c r="AQ61" s="359"/>
      <c r="AR61" s="359"/>
      <c r="AS61" s="359"/>
      <c r="AT61" s="359"/>
    </row>
    <row r="62" spans="1:46" x14ac:dyDescent="0.25">
      <c r="A62" s="6"/>
      <c r="B62" s="6"/>
      <c r="C62" s="6"/>
      <c r="D62" s="6"/>
      <c r="E62" s="6"/>
      <c r="F62" s="7"/>
      <c r="G62" s="7"/>
      <c r="H62" s="7"/>
      <c r="I62" s="7"/>
      <c r="J62" s="7"/>
      <c r="K62" s="7"/>
      <c r="L62" s="7"/>
      <c r="M62" s="7"/>
      <c r="N62" s="7"/>
      <c r="O62" s="7"/>
      <c r="V62" s="99"/>
      <c r="W62" s="11"/>
      <c r="X62" s="11"/>
      <c r="Y62" s="10"/>
      <c r="Z62" s="10"/>
      <c r="AA62" s="10"/>
      <c r="AB62" s="11"/>
      <c r="AC62" s="11"/>
      <c r="AD62" s="11"/>
      <c r="AE62" s="11"/>
      <c r="AF62" s="11"/>
      <c r="AG62" s="10"/>
      <c r="AH62" s="366"/>
      <c r="AI62" s="366"/>
      <c r="AJ62" s="359"/>
      <c r="AK62" s="10"/>
      <c r="AL62" s="359"/>
      <c r="AM62" s="359"/>
      <c r="AN62" s="359"/>
      <c r="AO62" s="359"/>
      <c r="AP62" s="359"/>
      <c r="AQ62" s="359"/>
      <c r="AR62" s="359"/>
      <c r="AS62" s="359"/>
      <c r="AT62" s="359"/>
    </row>
    <row r="63" spans="1:46" x14ac:dyDescent="0.25">
      <c r="A63" s="6"/>
      <c r="B63" s="6"/>
      <c r="C63" s="6"/>
      <c r="D63" s="6"/>
      <c r="E63" s="6"/>
      <c r="F63" s="7"/>
      <c r="G63" s="7"/>
      <c r="H63" s="7"/>
      <c r="I63" s="7"/>
      <c r="J63" s="7"/>
      <c r="K63" s="7"/>
      <c r="L63" s="7"/>
      <c r="M63" s="7"/>
      <c r="N63" s="7"/>
      <c r="O63" s="7"/>
      <c r="V63" s="99"/>
      <c r="W63" s="11"/>
      <c r="X63" s="11"/>
      <c r="Y63" s="10"/>
      <c r="Z63" s="10"/>
      <c r="AA63" s="10"/>
      <c r="AB63" s="11"/>
      <c r="AC63" s="11"/>
      <c r="AD63" s="11"/>
      <c r="AE63" s="11"/>
      <c r="AF63" s="11"/>
      <c r="AG63" s="10"/>
      <c r="AH63" s="366"/>
      <c r="AI63" s="366"/>
      <c r="AJ63" s="359"/>
      <c r="AK63" s="10"/>
      <c r="AL63" s="359"/>
      <c r="AM63" s="359"/>
      <c r="AN63" s="359"/>
      <c r="AO63" s="359"/>
      <c r="AP63" s="359"/>
      <c r="AQ63" s="359"/>
      <c r="AR63" s="359"/>
      <c r="AS63" s="359"/>
      <c r="AT63" s="359"/>
    </row>
    <row r="64" spans="1:46" x14ac:dyDescent="0.25">
      <c r="A64" s="6"/>
      <c r="B64" s="6"/>
      <c r="C64" s="6"/>
      <c r="D64" s="6"/>
      <c r="E64" s="6"/>
      <c r="F64" s="7"/>
      <c r="G64" s="7"/>
      <c r="H64" s="7"/>
      <c r="I64" s="7"/>
      <c r="J64" s="7"/>
      <c r="K64" s="7"/>
      <c r="L64" s="7"/>
      <c r="M64" s="7"/>
      <c r="N64" s="7"/>
      <c r="O64" s="7"/>
      <c r="V64" s="99"/>
      <c r="W64" s="11"/>
      <c r="X64" s="11"/>
      <c r="Y64" s="10"/>
      <c r="Z64" s="10"/>
      <c r="AA64" s="10"/>
      <c r="AB64" s="11"/>
      <c r="AC64" s="11"/>
      <c r="AD64" s="11"/>
      <c r="AE64" s="11"/>
      <c r="AF64" s="11"/>
      <c r="AG64" s="10"/>
      <c r="AH64" s="366"/>
      <c r="AI64" s="366"/>
      <c r="AJ64" s="359"/>
      <c r="AK64" s="10"/>
      <c r="AL64" s="359"/>
      <c r="AM64" s="359"/>
      <c r="AN64" s="359"/>
      <c r="AO64" s="359"/>
      <c r="AP64" s="359"/>
      <c r="AQ64" s="359"/>
      <c r="AR64" s="359"/>
      <c r="AS64" s="359"/>
      <c r="AT64" s="359"/>
    </row>
    <row r="65" spans="1:46" x14ac:dyDescent="0.25">
      <c r="A65" s="6"/>
      <c r="B65" s="6"/>
      <c r="C65" s="6"/>
      <c r="D65" s="6"/>
      <c r="E65" s="6"/>
      <c r="F65" s="7"/>
      <c r="G65" s="7"/>
      <c r="H65" s="7"/>
      <c r="I65" s="7"/>
      <c r="J65" s="7"/>
      <c r="K65" s="7"/>
      <c r="L65" s="7"/>
      <c r="M65" s="7"/>
      <c r="N65" s="7"/>
      <c r="O65" s="7"/>
      <c r="V65" s="99"/>
      <c r="W65" s="11"/>
      <c r="X65" s="11"/>
      <c r="Y65" s="10"/>
      <c r="Z65" s="10"/>
      <c r="AA65" s="10"/>
      <c r="AB65" s="11"/>
      <c r="AC65" s="11"/>
      <c r="AD65" s="11"/>
      <c r="AE65" s="11"/>
      <c r="AF65" s="11"/>
      <c r="AG65" s="10"/>
      <c r="AH65" s="366"/>
      <c r="AI65" s="366"/>
      <c r="AJ65" s="359"/>
      <c r="AK65" s="10"/>
      <c r="AL65" s="359"/>
      <c r="AM65" s="359"/>
      <c r="AN65" s="359"/>
      <c r="AO65" s="359"/>
      <c r="AP65" s="359"/>
      <c r="AQ65" s="359"/>
      <c r="AR65" s="359"/>
      <c r="AS65" s="359"/>
      <c r="AT65" s="359"/>
    </row>
    <row r="66" spans="1:46" x14ac:dyDescent="0.25">
      <c r="A66" s="6"/>
      <c r="B66" s="6"/>
      <c r="C66" s="6"/>
      <c r="D66" s="6"/>
      <c r="E66" s="6"/>
      <c r="F66" s="7"/>
      <c r="G66" s="7"/>
      <c r="H66" s="7"/>
      <c r="I66" s="7"/>
      <c r="J66" s="7"/>
      <c r="K66" s="7"/>
      <c r="L66" s="7"/>
      <c r="M66" s="7"/>
      <c r="N66" s="7"/>
      <c r="O66" s="7"/>
      <c r="V66" s="99"/>
      <c r="W66" s="11"/>
      <c r="X66" s="11"/>
      <c r="Y66" s="10"/>
      <c r="Z66" s="10"/>
      <c r="AA66" s="10"/>
      <c r="AB66" s="11"/>
      <c r="AC66" s="11"/>
      <c r="AD66" s="11"/>
      <c r="AE66" s="11"/>
      <c r="AF66" s="11"/>
      <c r="AG66" s="10"/>
      <c r="AH66" s="366"/>
      <c r="AI66" s="366"/>
      <c r="AJ66" s="359"/>
      <c r="AK66" s="10"/>
      <c r="AL66" s="359"/>
      <c r="AM66" s="359"/>
      <c r="AN66" s="359"/>
      <c r="AO66" s="359"/>
      <c r="AP66" s="359"/>
      <c r="AQ66" s="359"/>
      <c r="AR66" s="359"/>
      <c r="AS66" s="359"/>
      <c r="AT66" s="359"/>
    </row>
    <row r="67" spans="1:46" x14ac:dyDescent="0.25">
      <c r="A67" s="6"/>
      <c r="B67" s="6"/>
      <c r="C67" s="6"/>
      <c r="D67" s="6"/>
      <c r="E67" s="6"/>
      <c r="F67" s="7"/>
      <c r="G67" s="7"/>
      <c r="H67" s="7"/>
      <c r="I67" s="7"/>
      <c r="J67" s="7"/>
      <c r="K67" s="7"/>
      <c r="L67" s="7"/>
      <c r="M67" s="7"/>
      <c r="N67" s="7"/>
      <c r="O67" s="7"/>
      <c r="V67" s="99"/>
      <c r="W67" s="11"/>
      <c r="X67" s="11"/>
      <c r="Y67" s="10"/>
      <c r="Z67" s="10"/>
      <c r="AA67" s="10"/>
      <c r="AB67" s="11"/>
      <c r="AC67" s="11"/>
      <c r="AD67" s="11"/>
      <c r="AE67" s="11"/>
      <c r="AF67" s="11"/>
      <c r="AG67" s="10"/>
      <c r="AH67" s="366"/>
      <c r="AI67" s="366"/>
      <c r="AJ67" s="359"/>
      <c r="AK67" s="10"/>
      <c r="AL67" s="359"/>
      <c r="AM67" s="359"/>
      <c r="AN67" s="359"/>
      <c r="AO67" s="359"/>
      <c r="AP67" s="359"/>
      <c r="AQ67" s="359"/>
      <c r="AR67" s="359"/>
      <c r="AS67" s="359"/>
      <c r="AT67" s="359"/>
    </row>
    <row r="68" spans="1:46" x14ac:dyDescent="0.25">
      <c r="A68" s="6"/>
      <c r="B68" s="6"/>
      <c r="C68" s="6"/>
      <c r="D68" s="6"/>
      <c r="E68" s="6"/>
      <c r="F68" s="7"/>
      <c r="G68" s="7"/>
      <c r="H68" s="7"/>
      <c r="I68" s="7"/>
      <c r="J68" s="7"/>
      <c r="K68" s="7"/>
      <c r="L68" s="7"/>
      <c r="M68" s="7"/>
      <c r="N68" s="7"/>
      <c r="O68" s="7"/>
      <c r="V68" s="99"/>
      <c r="W68" s="11"/>
      <c r="X68" s="11"/>
      <c r="Y68" s="10"/>
      <c r="Z68" s="10"/>
      <c r="AA68" s="10"/>
      <c r="AB68" s="11"/>
      <c r="AC68" s="11"/>
      <c r="AD68" s="11"/>
      <c r="AE68" s="11"/>
      <c r="AF68" s="11"/>
      <c r="AG68" s="10"/>
      <c r="AH68" s="366"/>
      <c r="AI68" s="366"/>
      <c r="AJ68" s="359"/>
      <c r="AK68" s="10"/>
      <c r="AL68" s="359"/>
      <c r="AM68" s="359"/>
      <c r="AN68" s="359"/>
      <c r="AO68" s="359"/>
      <c r="AP68" s="359"/>
      <c r="AQ68" s="359"/>
      <c r="AR68" s="359"/>
      <c r="AS68" s="359"/>
      <c r="AT68" s="359"/>
    </row>
    <row r="69" spans="1:46" x14ac:dyDescent="0.25">
      <c r="A69" s="6"/>
      <c r="B69" s="6"/>
      <c r="C69" s="6"/>
      <c r="D69" s="6"/>
      <c r="E69" s="6"/>
      <c r="F69" s="7"/>
      <c r="G69" s="7"/>
      <c r="H69" s="7"/>
      <c r="I69" s="7"/>
      <c r="J69" s="7"/>
      <c r="K69" s="7"/>
      <c r="L69" s="7"/>
      <c r="M69" s="7"/>
      <c r="N69" s="7"/>
      <c r="O69" s="7"/>
      <c r="V69" s="99"/>
      <c r="W69" s="11"/>
      <c r="X69" s="11"/>
      <c r="Y69" s="10"/>
      <c r="Z69" s="10"/>
      <c r="AA69" s="10"/>
      <c r="AB69" s="11"/>
      <c r="AC69" s="11"/>
      <c r="AD69" s="11"/>
      <c r="AE69" s="11"/>
      <c r="AF69" s="11"/>
      <c r="AG69" s="10"/>
      <c r="AH69" s="366"/>
      <c r="AI69" s="366"/>
      <c r="AJ69" s="359"/>
      <c r="AK69" s="10"/>
      <c r="AL69" s="359"/>
      <c r="AM69" s="359"/>
      <c r="AN69" s="359"/>
      <c r="AO69" s="359"/>
      <c r="AP69" s="359"/>
      <c r="AQ69" s="359"/>
      <c r="AR69" s="359"/>
      <c r="AS69" s="359"/>
      <c r="AT69" s="359"/>
    </row>
    <row r="70" spans="1:46" x14ac:dyDescent="0.25">
      <c r="A70" s="6"/>
      <c r="B70" s="6"/>
      <c r="C70" s="6"/>
      <c r="D70" s="6"/>
      <c r="E70" s="6"/>
      <c r="F70" s="7"/>
      <c r="G70" s="7"/>
      <c r="H70" s="7"/>
      <c r="I70" s="7"/>
      <c r="J70" s="7"/>
      <c r="K70" s="7"/>
      <c r="L70" s="7"/>
      <c r="M70" s="7"/>
      <c r="N70" s="7"/>
      <c r="O70" s="7"/>
      <c r="V70" s="99"/>
      <c r="W70" s="11"/>
      <c r="X70" s="11"/>
      <c r="Y70" s="10"/>
      <c r="Z70" s="10"/>
      <c r="AA70" s="10"/>
      <c r="AB70" s="11"/>
      <c r="AC70" s="11"/>
      <c r="AD70" s="11"/>
      <c r="AE70" s="11"/>
      <c r="AF70" s="11"/>
      <c r="AG70" s="10"/>
      <c r="AH70" s="366"/>
      <c r="AI70" s="366"/>
      <c r="AJ70" s="359"/>
      <c r="AK70" s="10"/>
      <c r="AL70" s="359"/>
      <c r="AM70" s="359"/>
      <c r="AN70" s="359"/>
      <c r="AO70" s="359"/>
      <c r="AP70" s="359"/>
      <c r="AQ70" s="359"/>
      <c r="AR70" s="359"/>
      <c r="AS70" s="359"/>
      <c r="AT70" s="359"/>
    </row>
    <row r="71" spans="1:46" x14ac:dyDescent="0.25">
      <c r="A71" s="6"/>
      <c r="B71" s="6"/>
      <c r="C71" s="6"/>
      <c r="D71" s="6"/>
      <c r="E71" s="6"/>
      <c r="F71" s="7"/>
      <c r="G71" s="7"/>
      <c r="H71" s="7"/>
      <c r="I71" s="7"/>
      <c r="J71" s="7"/>
      <c r="K71" s="7"/>
      <c r="L71" s="7"/>
      <c r="M71" s="7"/>
      <c r="N71" s="7"/>
      <c r="O71" s="7"/>
      <c r="V71" s="99"/>
      <c r="W71" s="11"/>
      <c r="X71" s="11"/>
      <c r="Y71" s="10"/>
      <c r="Z71" s="10"/>
      <c r="AA71" s="10"/>
      <c r="AB71" s="11"/>
      <c r="AC71" s="11"/>
      <c r="AD71" s="11"/>
      <c r="AE71" s="11"/>
      <c r="AF71" s="11"/>
      <c r="AG71" s="10"/>
      <c r="AH71" s="366"/>
      <c r="AI71" s="366"/>
      <c r="AJ71" s="359"/>
      <c r="AK71" s="10"/>
      <c r="AL71" s="359"/>
      <c r="AM71" s="359"/>
      <c r="AN71" s="359"/>
      <c r="AO71" s="359"/>
      <c r="AP71" s="359"/>
      <c r="AQ71" s="359"/>
      <c r="AR71" s="359"/>
      <c r="AS71" s="359"/>
      <c r="AT71" s="359"/>
    </row>
    <row r="72" spans="1:46" x14ac:dyDescent="0.25">
      <c r="V72" s="99"/>
      <c r="W72" s="11"/>
      <c r="X72" s="11"/>
      <c r="Y72" s="10"/>
      <c r="Z72" s="10"/>
      <c r="AA72" s="10"/>
      <c r="AB72" s="11"/>
      <c r="AC72" s="11"/>
      <c r="AD72" s="11"/>
      <c r="AE72" s="11"/>
      <c r="AF72" s="11"/>
      <c r="AG72" s="10"/>
      <c r="AH72" s="366"/>
      <c r="AI72" s="366"/>
      <c r="AJ72" s="359"/>
      <c r="AK72" s="10"/>
      <c r="AL72" s="359"/>
      <c r="AM72" s="359"/>
      <c r="AN72" s="359"/>
      <c r="AO72" s="359"/>
      <c r="AP72" s="359"/>
      <c r="AQ72" s="359"/>
      <c r="AR72" s="359"/>
      <c r="AS72" s="359"/>
      <c r="AT72" s="359"/>
    </row>
  </sheetData>
  <sheetProtection sheet="1" objects="1" scenarios="1" selectLockedCells="1"/>
  <mergeCells count="61">
    <mergeCell ref="M45:P45"/>
    <mergeCell ref="F2:I2"/>
    <mergeCell ref="F3:I3"/>
    <mergeCell ref="E44:I44"/>
    <mergeCell ref="E43:I43"/>
    <mergeCell ref="E40:I40"/>
    <mergeCell ref="I6:I7"/>
    <mergeCell ref="H4:J4"/>
    <mergeCell ref="E4:G4"/>
    <mergeCell ref="E5:G5"/>
    <mergeCell ref="L21:P21"/>
    <mergeCell ref="L22:P22"/>
    <mergeCell ref="L23:P23"/>
    <mergeCell ref="L24:P24"/>
    <mergeCell ref="L25:P25"/>
    <mergeCell ref="P1:P3"/>
    <mergeCell ref="A45:D45"/>
    <mergeCell ref="A4:D4"/>
    <mergeCell ref="L13:P13"/>
    <mergeCell ref="L14:P14"/>
    <mergeCell ref="B5:B7"/>
    <mergeCell ref="A5:A7"/>
    <mergeCell ref="D6:D7"/>
    <mergeCell ref="C6:C7"/>
    <mergeCell ref="C5:D5"/>
    <mergeCell ref="H5:J5"/>
    <mergeCell ref="C39:D42"/>
    <mergeCell ref="K42:P42"/>
    <mergeCell ref="E42:I42"/>
    <mergeCell ref="L18:P18"/>
    <mergeCell ref="L19:P19"/>
    <mergeCell ref="L20:P20"/>
    <mergeCell ref="AB6:AF6"/>
    <mergeCell ref="E41:I41"/>
    <mergeCell ref="E39:I39"/>
    <mergeCell ref="G6:G7"/>
    <mergeCell ref="L9:P9"/>
    <mergeCell ref="L10:P10"/>
    <mergeCell ref="L11:P11"/>
    <mergeCell ref="L12:P12"/>
    <mergeCell ref="H6:H7"/>
    <mergeCell ref="F6:F7"/>
    <mergeCell ref="K39:P41"/>
    <mergeCell ref="L4:P7"/>
    <mergeCell ref="L8:P8"/>
    <mergeCell ref="L15:P15"/>
    <mergeCell ref="L16:P16"/>
    <mergeCell ref="L17:P17"/>
    <mergeCell ref="L31:P31"/>
    <mergeCell ref="L32:P32"/>
    <mergeCell ref="L37:P37"/>
    <mergeCell ref="L38:P38"/>
    <mergeCell ref="L33:P33"/>
    <mergeCell ref="L34:P34"/>
    <mergeCell ref="L35:P35"/>
    <mergeCell ref="L36:P36"/>
    <mergeCell ref="L26:P26"/>
    <mergeCell ref="L27:P27"/>
    <mergeCell ref="L28:P28"/>
    <mergeCell ref="L29:P29"/>
    <mergeCell ref="L30:P30"/>
  </mergeCells>
  <phoneticPr fontId="0" type="noConversion"/>
  <conditionalFormatting sqref="L8:L38">
    <cfRule type="expression" dxfId="65" priority="31" stopIfTrue="1">
      <formula>NOT($R8)</formula>
    </cfRule>
  </conditionalFormatting>
  <conditionalFormatting sqref="C8:C38">
    <cfRule type="cellIs" dxfId="64" priority="32" stopIfTrue="1" operator="equal">
      <formula>""</formula>
    </cfRule>
    <cfRule type="expression" dxfId="63" priority="33" stopIfTrue="1">
      <formula>OR($T8="F",$D8="U",$D8="Z",$D8="K")</formula>
    </cfRule>
    <cfRule type="expression" dxfId="62" priority="34" stopIfTrue="1">
      <formula>$C8&lt;&gt;""</formula>
    </cfRule>
  </conditionalFormatting>
  <conditionalFormatting sqref="J8:J38">
    <cfRule type="expression" dxfId="61" priority="35" stopIfTrue="1">
      <formula>NOT($R8)</formula>
    </cfRule>
    <cfRule type="cellIs" dxfId="60" priority="36" stopIfTrue="1" operator="greaterThan">
      <formula>0</formula>
    </cfRule>
  </conditionalFormatting>
  <conditionalFormatting sqref="J43:J44">
    <cfRule type="expression" dxfId="59" priority="37" stopIfTrue="1">
      <formula>OR($J43&lt;=NormalUG,$J43&gt;=NormalOG)</formula>
    </cfRule>
    <cfRule type="cellIs" dxfId="58" priority="38" stopIfTrue="1" operator="greaterThan">
      <formula>0</formula>
    </cfRule>
  </conditionalFormatting>
  <conditionalFormatting sqref="A8:B38">
    <cfRule type="cellIs" dxfId="57" priority="39" stopIfTrue="1" operator="equal">
      <formula>""</formula>
    </cfRule>
    <cfRule type="expression" dxfId="56" priority="40" stopIfTrue="1">
      <formula>$T8="F"</formula>
    </cfRule>
  </conditionalFormatting>
  <conditionalFormatting sqref="K8:K38">
    <cfRule type="expression" dxfId="55" priority="46" stopIfTrue="1">
      <formula>NOT($R8)</formula>
    </cfRule>
    <cfRule type="cellIs" dxfId="54" priority="47" stopIfTrue="1" operator="equal">
      <formula>0</formula>
    </cfRule>
  </conditionalFormatting>
  <conditionalFormatting sqref="AT8:AT38">
    <cfRule type="cellIs" dxfId="53" priority="48" stopIfTrue="1" operator="equal">
      <formula>1</formula>
    </cfRule>
  </conditionalFormatting>
  <conditionalFormatting sqref="AP8:AS38 AG8:AK38 Y8:AA38 R8:R38">
    <cfRule type="cellIs" dxfId="52" priority="49" stopIfTrue="1" operator="equal">
      <formula>FALSE</formula>
    </cfRule>
  </conditionalFormatting>
  <conditionalFormatting sqref="V39">
    <cfRule type="cellIs" dxfId="51" priority="50" stopIfTrue="1" operator="equal">
      <formula>0</formula>
    </cfRule>
  </conditionalFormatting>
  <conditionalFormatting sqref="T8:U38">
    <cfRule type="cellIs" dxfId="50" priority="51" stopIfTrue="1" operator="equal">
      <formula>"F"</formula>
    </cfRule>
  </conditionalFormatting>
  <conditionalFormatting sqref="F8:F38">
    <cfRule type="cellIs" dxfId="49" priority="52" stopIfTrue="1" operator="equal">
      <formula>""</formula>
    </cfRule>
    <cfRule type="cellIs" dxfId="48" priority="53" stopIfTrue="1" operator="equal">
      <formula>0</formula>
    </cfRule>
  </conditionalFormatting>
  <conditionalFormatting sqref="J2 E5">
    <cfRule type="expression" dxfId="47" priority="54" stopIfTrue="1">
      <formula>Zeitmodell="Teilzeit"</formula>
    </cfRule>
  </conditionalFormatting>
  <conditionalFormatting sqref="S2:S3">
    <cfRule type="cellIs" dxfId="46" priority="55" stopIfTrue="1" operator="greaterThan">
      <formula>0</formula>
    </cfRule>
  </conditionalFormatting>
  <conditionalFormatting sqref="K5 J39:J42">
    <cfRule type="cellIs" dxfId="45" priority="56" stopIfTrue="1" operator="greaterThan">
      <formula>0</formula>
    </cfRule>
  </conditionalFormatting>
  <conditionalFormatting sqref="E8:E38">
    <cfRule type="expression" dxfId="44" priority="57" stopIfTrue="1">
      <formula>NOT($R8)</formula>
    </cfRule>
    <cfRule type="expression" dxfId="43" priority="58" stopIfTrue="1">
      <formula>AND($AC8=$AE8,$AK8)</formula>
    </cfRule>
    <cfRule type="expression" dxfId="42" priority="59" stopIfTrue="1">
      <formula>AND($AC8=$AE8,NOT($AK8))</formula>
    </cfRule>
  </conditionalFormatting>
  <conditionalFormatting sqref="G8:G38">
    <cfRule type="expression" dxfId="41" priority="60" stopIfTrue="1">
      <formula>NOT($R8)</formula>
    </cfRule>
    <cfRule type="cellIs" dxfId="40" priority="61" stopIfTrue="1" operator="equal">
      <formula>0</formula>
    </cfRule>
  </conditionalFormatting>
  <conditionalFormatting sqref="D8:D38">
    <cfRule type="expression" dxfId="39" priority="3" stopIfTrue="1">
      <formula>NOT($R8)</formula>
    </cfRule>
    <cfRule type="expression" dxfId="38" priority="4" stopIfTrue="1">
      <formula>$AH8</formula>
    </cfRule>
    <cfRule type="cellIs" dxfId="37" priority="5" stopIfTrue="1" operator="equal">
      <formula>"ZK"</formula>
    </cfRule>
  </conditionalFormatting>
  <conditionalFormatting sqref="H8:I38">
    <cfRule type="expression" dxfId="36" priority="1" stopIfTrue="1">
      <formula>NOT($R8)</formula>
    </cfRule>
    <cfRule type="expression" dxfId="35" priority="2" stopIfTrue="1">
      <formula>$AJ8</formula>
    </cfRule>
  </conditionalFormatting>
  <dataValidations count="4">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00000000-0002-0000-0D00-000000000000}"/>
    <dataValidation type="custom" showErrorMessage="1" errorTitle="Fehler: [U}rlaub, [Z]A, [K]rank" error="1) Folgende Eingaben zulässig: &quot;U&quot; für Urlaub, &quot;Z&quot; für Zeitausgleich, &quot;K&quot; für Krank._x000a_2) Lassen Sie die Zelle leer, wenn keines davon zutrifft._x000a_3) Eingaben immer mit 'Return' abschließen" sqref="D8:D38" xr:uid="{BD5BDECF-0841-4B51-8A4A-A2BF2E882579}">
      <formula1>$AI8</formula1>
    </dataValidation>
    <dataValidation type="custom" showErrorMessage="1" errorTitle="Fehler: Normalstunden-Von-Wert" error="1) Zeitwert in der Form &quot;hh:mm&quot; eingeben_x000a_2) Zeitwert darf nicht kleiner als 00:00 und nicht grösser als 23:59 sein_x000a_3) Zeitwert darf nicht grösser als der Bis-Wert sein._x000a_4) Eingaben immer mit 'Return' abschließen" promptTitle="Beginnzeit für Mo" prompt="Bitte geben Sie hier die Tagesarbeits-Beginnzeit für Montag in der Form eines Zeitwertes ein (z.B. 08:00)" sqref="H8:H38" xr:uid="{1B67868B-4390-4250-AB62-B19700A8803E}">
      <formula1>$AQ8</formula1>
    </dataValidation>
    <dataValidation type="custom" showErrorMessage="1" errorTitle="Fehle: Normalstunden-Bis-Wert" error="1) Zeitwert in der Form &quot;hh:mm&quot; eingeben_x000a_2) Zeitwert darf nicht kleiner als 00:00 und nicht grösser als 23:59 sein_x000a_3) Zeitwert darf nicht kleiner als der Von-Wert sein._x000a_4) Eingaben immer mit 'Return' abschließen" promptTitle="Beginnzeit für Mo" prompt="Bitte geben Sie hier die Tagesarbeits-Beginnzeit für Montag in der Form eines Zeitwertes ein (z.B. 08:00)" sqref="I8:I38" xr:uid="{8DAC6D9D-7F69-4775-AA41-C35683ACE2E9}">
      <formula1>$AS8</formula1>
    </dataValidation>
  </dataValidations>
  <printOptions horizontalCentered="1"/>
  <pageMargins left="0.27559055118110237" right="0.23622047244094491" top="0.28999999999999998" bottom="0.19685039370078741" header="0.19685039370078741" footer="0.55118110236220474"/>
  <pageSetup paperSize="9" scale="63" orientation="portrait" horizontalDpi="300" verticalDpi="36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N43"/>
  <sheetViews>
    <sheetView workbookViewId="0">
      <selection activeCell="L3" sqref="L3"/>
    </sheetView>
  </sheetViews>
  <sheetFormatPr baseColWidth="10" defaultRowHeight="13" x14ac:dyDescent="0.3"/>
  <cols>
    <col min="1" max="1" width="39.453125" customWidth="1"/>
    <col min="2" max="2" width="8.26953125" style="63" customWidth="1"/>
    <col min="3" max="3" width="18" customWidth="1"/>
    <col min="9" max="9" width="13.26953125" style="22" customWidth="1"/>
    <col min="10" max="10" width="9.7265625" style="16" customWidth="1"/>
    <col min="11" max="11" width="19.7265625" style="16" customWidth="1"/>
    <col min="12" max="12" width="21.26953125" style="16" customWidth="1"/>
    <col min="14" max="14" width="12.7265625" customWidth="1"/>
  </cols>
  <sheetData>
    <row r="1" spans="1:14" ht="38.25" customHeight="1" thickTop="1" thickBot="1" x14ac:dyDescent="0.35">
      <c r="A1" s="598" t="s">
        <v>78</v>
      </c>
      <c r="B1" s="599"/>
      <c r="C1" s="603" t="s">
        <v>101</v>
      </c>
      <c r="D1" s="604"/>
      <c r="E1" s="600" t="s">
        <v>120</v>
      </c>
      <c r="F1" s="601"/>
      <c r="G1" s="601"/>
      <c r="H1" s="602"/>
      <c r="I1" s="605" t="s">
        <v>140</v>
      </c>
      <c r="J1" s="604"/>
      <c r="K1" s="604"/>
      <c r="L1" s="606"/>
      <c r="M1" s="215" t="s">
        <v>148</v>
      </c>
      <c r="N1" s="213" t="s">
        <v>159</v>
      </c>
    </row>
    <row r="2" spans="1:14" ht="20.25" customHeight="1" thickTop="1" thickBot="1" x14ac:dyDescent="0.35">
      <c r="A2" s="153" t="s">
        <v>77</v>
      </c>
      <c r="B2" s="154" t="s">
        <v>76</v>
      </c>
      <c r="C2" s="150" t="s">
        <v>102</v>
      </c>
      <c r="D2" s="151">
        <f>72*WAZ*24/40</f>
        <v>71.999999999999986</v>
      </c>
      <c r="E2" s="180" t="s">
        <v>121</v>
      </c>
      <c r="F2" s="172" t="s">
        <v>122</v>
      </c>
      <c r="G2" s="172" t="s">
        <v>123</v>
      </c>
      <c r="H2" s="180" t="s">
        <v>124</v>
      </c>
      <c r="I2" s="157" t="s">
        <v>131</v>
      </c>
      <c r="J2" s="157" t="s">
        <v>130</v>
      </c>
      <c r="K2" s="212" t="s">
        <v>157</v>
      </c>
      <c r="L2" s="217" t="s">
        <v>158</v>
      </c>
      <c r="M2" s="216" t="str">
        <f>"!$J$42"</f>
        <v>!$J$42</v>
      </c>
      <c r="N2" s="214" t="str">
        <f>"!$S$3"</f>
        <v>!$S$3</v>
      </c>
    </row>
    <row r="3" spans="1:14" ht="20.25" customHeight="1" thickBot="1" x14ac:dyDescent="0.35">
      <c r="A3" s="150" t="s">
        <v>223</v>
      </c>
      <c r="B3" s="152">
        <v>1</v>
      </c>
      <c r="C3" s="18" t="s">
        <v>103</v>
      </c>
      <c r="D3" s="147">
        <f>-24*WAZ*24/40</f>
        <v>-24</v>
      </c>
      <c r="E3" s="181">
        <f>IF(Zeitmodell="Vollzeit",TIME(8,0,0),TIME(9,0,0))</f>
        <v>0.33333333333333331</v>
      </c>
      <c r="F3" s="173">
        <v>0.375</v>
      </c>
      <c r="G3" s="173">
        <v>0.58333333333333337</v>
      </c>
      <c r="H3" s="181">
        <f>IF(Zeitmodell="Vollzeit",TIME(16,0,0),TIME(13,0,0))</f>
        <v>0.66666666666666663</v>
      </c>
      <c r="I3" s="178" t="s">
        <v>127</v>
      </c>
      <c r="J3" s="158">
        <v>1</v>
      </c>
      <c r="K3" s="211" t="s">
        <v>118</v>
      </c>
      <c r="L3" s="54" t="s">
        <v>232</v>
      </c>
    </row>
    <row r="4" spans="1:14" ht="20.25" customHeight="1" thickTop="1" x14ac:dyDescent="0.3">
      <c r="A4" s="17" t="s">
        <v>224</v>
      </c>
      <c r="B4" s="68">
        <v>2</v>
      </c>
      <c r="C4" s="148" t="s">
        <v>125</v>
      </c>
      <c r="D4" s="176">
        <f>24*WAZ*24/40</f>
        <v>24</v>
      </c>
      <c r="E4" s="182">
        <f>IF(Zeitmodell="Vollzeit",TIME(8,0,0),TIME(9,0,0))</f>
        <v>0.33333333333333331</v>
      </c>
      <c r="F4" s="174">
        <v>0.375</v>
      </c>
      <c r="G4" s="174">
        <v>0.58333333333333337</v>
      </c>
      <c r="H4" s="182">
        <f>IF(Zeitmodell="Vollzeit",TIME(16,0,0),TIME(13,0,0))</f>
        <v>0.66666666666666663</v>
      </c>
      <c r="I4" s="179" t="s">
        <v>128</v>
      </c>
      <c r="J4" s="67">
        <v>2</v>
      </c>
      <c r="K4" s="36" t="str">
        <f t="shared" ref="K4:K14" si="0">$I3&amp;$M$2</f>
        <v>Jänner!$J$42</v>
      </c>
      <c r="L4" s="52" t="str">
        <f>$I3&amp;$N$2</f>
        <v>Jänner!$S$3</v>
      </c>
    </row>
    <row r="5" spans="1:14" ht="20.25" customHeight="1" thickBot="1" x14ac:dyDescent="0.35">
      <c r="A5" s="17" t="s">
        <v>225</v>
      </c>
      <c r="B5" s="68">
        <f>B4+1</f>
        <v>3</v>
      </c>
      <c r="C5" s="149" t="s">
        <v>126</v>
      </c>
      <c r="D5" s="177">
        <f>-8*WAZ*24/40</f>
        <v>-8</v>
      </c>
      <c r="E5" s="182">
        <f>IF(Zeitmodell="Vollzeit",TIME(8,0,0),TIME(9,0,0))</f>
        <v>0.33333333333333331</v>
      </c>
      <c r="F5" s="174">
        <v>0.375</v>
      </c>
      <c r="G5" s="174">
        <v>0.58333333333333337</v>
      </c>
      <c r="H5" s="182">
        <f>IF(Zeitmodell="Vollzeit",TIME(16,0,0),TIME(13,0,0))</f>
        <v>0.66666666666666663</v>
      </c>
      <c r="I5" s="179" t="s">
        <v>129</v>
      </c>
      <c r="J5" s="67">
        <v>3</v>
      </c>
      <c r="K5" s="36" t="str">
        <f t="shared" si="0"/>
        <v>Februar!$J$42</v>
      </c>
      <c r="L5" s="52" t="str">
        <f t="shared" ref="L5:L14" si="1">$I4&amp;$N$2</f>
        <v>Februar!$S$3</v>
      </c>
    </row>
    <row r="6" spans="1:14" ht="20.25" customHeight="1" thickTop="1" x14ac:dyDescent="0.3">
      <c r="A6" s="17" t="s">
        <v>226</v>
      </c>
      <c r="B6" s="68">
        <f>B5+1</f>
        <v>4</v>
      </c>
      <c r="C6" s="148" t="s">
        <v>216</v>
      </c>
      <c r="D6" s="338">
        <f>TIME(23,59,0)</f>
        <v>0.99930555555555556</v>
      </c>
      <c r="E6" s="182">
        <f>IF(Zeitmodell="Vollzeit",TIME(8,0,0),TIME(9,0,0))</f>
        <v>0.33333333333333331</v>
      </c>
      <c r="F6" s="174">
        <v>0.375</v>
      </c>
      <c r="G6" s="174">
        <v>0.58333333333333337</v>
      </c>
      <c r="H6" s="182">
        <f>IF(Zeitmodell="Vollzeit",TIME(16,0,0),TIME(13,0,0))</f>
        <v>0.66666666666666663</v>
      </c>
      <c r="I6" s="179" t="s">
        <v>132</v>
      </c>
      <c r="J6" s="67">
        <v>4</v>
      </c>
      <c r="K6" s="36" t="str">
        <f t="shared" si="0"/>
        <v>März!$J$42</v>
      </c>
      <c r="L6" s="52" t="str">
        <f t="shared" si="1"/>
        <v>März!$S$3</v>
      </c>
    </row>
    <row r="7" spans="1:14" ht="20.25" customHeight="1" thickBot="1" x14ac:dyDescent="0.35">
      <c r="A7" s="17" t="s">
        <v>227</v>
      </c>
      <c r="B7" s="68">
        <f>B6+1</f>
        <v>5</v>
      </c>
      <c r="C7" s="149" t="s">
        <v>217</v>
      </c>
      <c r="D7" s="339">
        <f>TIME(0,0,0)</f>
        <v>0</v>
      </c>
      <c r="E7" s="183">
        <f>IF(Zeitmodell="Vollzeit",TIME(8,0,0),TIME(9,0,0))</f>
        <v>0.33333333333333331</v>
      </c>
      <c r="F7" s="175">
        <v>0.375</v>
      </c>
      <c r="G7" s="175">
        <v>0.5</v>
      </c>
      <c r="H7" s="183">
        <f>IF(Zeitmodell="Vollzeit",TIME(16,0,0),TIME(13,0,0))</f>
        <v>0.66666666666666663</v>
      </c>
      <c r="I7" s="179" t="s">
        <v>133</v>
      </c>
      <c r="J7" s="67">
        <v>5</v>
      </c>
      <c r="K7" s="36" t="str">
        <f t="shared" si="0"/>
        <v>April!$J$42</v>
      </c>
      <c r="L7" s="52" t="str">
        <f t="shared" si="1"/>
        <v>April!$S$3</v>
      </c>
    </row>
    <row r="8" spans="1:14" ht="20.25" customHeight="1" thickTop="1" thickBot="1" x14ac:dyDescent="0.35">
      <c r="A8" s="340" t="s">
        <v>228</v>
      </c>
      <c r="B8" s="146">
        <v>6</v>
      </c>
      <c r="I8" s="17" t="s">
        <v>134</v>
      </c>
      <c r="J8" s="67">
        <v>6</v>
      </c>
      <c r="K8" s="36" t="str">
        <f t="shared" si="0"/>
        <v>Mai!$J$42</v>
      </c>
      <c r="L8" s="52" t="str">
        <f t="shared" si="1"/>
        <v>Mai!$S$3</v>
      </c>
    </row>
    <row r="9" spans="1:14" ht="20.25" customHeight="1" thickTop="1" x14ac:dyDescent="0.3">
      <c r="I9" s="17" t="s">
        <v>135</v>
      </c>
      <c r="J9" s="67">
        <v>7</v>
      </c>
      <c r="K9" s="36" t="str">
        <f t="shared" si="0"/>
        <v>Juni!$J$42</v>
      </c>
      <c r="L9" s="52" t="str">
        <f t="shared" si="1"/>
        <v>Juni!$S$3</v>
      </c>
    </row>
    <row r="10" spans="1:14" ht="20.25" customHeight="1" x14ac:dyDescent="0.3">
      <c r="I10" s="17" t="s">
        <v>136</v>
      </c>
      <c r="J10" s="67">
        <v>8</v>
      </c>
      <c r="K10" s="36" t="str">
        <f t="shared" si="0"/>
        <v>Juli!$J$42</v>
      </c>
      <c r="L10" s="52" t="str">
        <f t="shared" si="1"/>
        <v>Juli!$S$3</v>
      </c>
    </row>
    <row r="11" spans="1:14" ht="20.25" customHeight="1" x14ac:dyDescent="0.3">
      <c r="I11" s="17" t="s">
        <v>137</v>
      </c>
      <c r="J11" s="67">
        <v>9</v>
      </c>
      <c r="K11" s="36" t="str">
        <f t="shared" si="0"/>
        <v>August!$J$42</v>
      </c>
      <c r="L11" s="52" t="str">
        <f t="shared" si="1"/>
        <v>August!$S$3</v>
      </c>
    </row>
    <row r="12" spans="1:14" ht="20.25" customHeight="1" x14ac:dyDescent="0.3">
      <c r="I12" s="17" t="s">
        <v>138</v>
      </c>
      <c r="J12" s="67">
        <v>10</v>
      </c>
      <c r="K12" s="36" t="str">
        <f t="shared" si="0"/>
        <v>September!$J$42</v>
      </c>
      <c r="L12" s="52" t="str">
        <f t="shared" si="1"/>
        <v>September!$S$3</v>
      </c>
    </row>
    <row r="13" spans="1:14" ht="20.25" customHeight="1" x14ac:dyDescent="0.3">
      <c r="I13" s="17" t="s">
        <v>141</v>
      </c>
      <c r="J13" s="67">
        <v>11</v>
      </c>
      <c r="K13" s="36" t="str">
        <f t="shared" si="0"/>
        <v>Oktober!$J$42</v>
      </c>
      <c r="L13" s="52" t="str">
        <f t="shared" si="1"/>
        <v>Oktober!$S$3</v>
      </c>
    </row>
    <row r="14" spans="1:14" ht="20.25" customHeight="1" thickBot="1" x14ac:dyDescent="0.35">
      <c r="I14" s="18" t="s">
        <v>139</v>
      </c>
      <c r="J14" s="159">
        <v>12</v>
      </c>
      <c r="K14" s="37" t="str">
        <f t="shared" si="0"/>
        <v>November!$J$42</v>
      </c>
      <c r="L14" s="53" t="str">
        <f t="shared" si="1"/>
        <v>November!$S$3</v>
      </c>
    </row>
    <row r="15" spans="1:14" ht="13.5" thickTop="1" x14ac:dyDescent="0.3"/>
    <row r="39" spans="1:4" x14ac:dyDescent="0.3">
      <c r="A39" s="55"/>
      <c r="B39" s="55"/>
    </row>
    <row r="43" spans="1:4" x14ac:dyDescent="0.3">
      <c r="C43" s="1"/>
      <c r="D43" s="55"/>
    </row>
  </sheetData>
  <mergeCells count="4">
    <mergeCell ref="A1:B1"/>
    <mergeCell ref="E1:H1"/>
    <mergeCell ref="C1:D1"/>
    <mergeCell ref="I1:L1"/>
  </mergeCells>
  <phoneticPr fontId="13" type="noConversion"/>
  <pageMargins left="0.78740157499999996" right="0.78740157499999996" top="0.984251969" bottom="0.984251969" header="0.4921259845" footer="0.4921259845"/>
  <pageSetup paperSize="9" orientation="portrait" horizontalDpi="4294967293" r:id="rId1"/>
  <headerFooter alignWithMargins="0"/>
  <ignoredErrors>
    <ignoredError sqref="D5"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44"/>
  <dimension ref="A1:BC72"/>
  <sheetViews>
    <sheetView zoomScaleNormal="100" zoomScaleSheetLayoutView="100" workbookViewId="0">
      <pane ySplit="7" topLeftCell="A8" activePane="bottomLeft" state="frozen"/>
      <selection activeCell="L61" sqref="L61"/>
      <selection pane="bottomLeft" activeCell="L8" sqref="L8:P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9" width="6.7265625" style="2" customWidth="1"/>
    <col min="10" max="10" width="8.54296875" style="2" customWidth="1"/>
    <col min="11" max="11" width="11.1796875" style="2" customWidth="1"/>
    <col min="12" max="13" width="6.7265625" style="2" customWidth="1"/>
    <col min="14" max="14" width="8.1796875" style="2" customWidth="1"/>
    <col min="15" max="15" width="8" style="2" customWidth="1"/>
    <col min="16" max="16" width="28.54296875" style="3" customWidth="1"/>
    <col min="17" max="17" width="12.81640625" style="112" hidden="1" customWidth="1"/>
    <col min="18" max="18" width="19.81640625" style="112" hidden="1" customWidth="1"/>
    <col min="19" max="19" width="17.1796875" style="112" hidden="1" customWidth="1"/>
    <col min="20" max="21" width="8.7265625" style="23" hidden="1" customWidth="1"/>
    <col min="22" max="22" width="7.7265625" style="100" hidden="1" customWidth="1"/>
    <col min="23" max="24" width="12.54296875" style="27" hidden="1" customWidth="1"/>
    <col min="25" max="27" width="12" style="26" hidden="1" customWidth="1"/>
    <col min="28" max="32" width="6" style="27" hidden="1" customWidth="1"/>
    <col min="33" max="33" width="12.1796875" style="26" hidden="1" customWidth="1"/>
    <col min="34" max="35" width="12.1796875" style="105" hidden="1" customWidth="1"/>
    <col min="36" max="36" width="12.1796875" style="104" hidden="1" customWidth="1"/>
    <col min="37" max="37" width="12.54296875" style="26" hidden="1" customWidth="1"/>
    <col min="38" max="46" width="12.1796875" style="104" hidden="1" customWidth="1"/>
    <col min="47" max="47" width="13" style="342" customWidth="1"/>
    <col min="48" max="52" width="11.453125" style="342"/>
    <col min="53" max="55" width="11.453125" style="343"/>
    <col min="56" max="16384" width="11.453125" style="351"/>
  </cols>
  <sheetData>
    <row r="1" spans="1:55" s="3" customFormat="1" ht="33" customHeight="1" thickTop="1" thickBot="1" x14ac:dyDescent="0.3">
      <c r="A1" s="291" t="str">
        <f>Konfig!$A$1</f>
        <v xml:space="preserve"> BOKU-Zeiterfassung für Wissenschaftliches Personal</v>
      </c>
      <c r="B1" s="292"/>
      <c r="C1" s="292"/>
      <c r="D1" s="292"/>
      <c r="E1" s="292"/>
      <c r="F1" s="292"/>
      <c r="G1" s="292"/>
      <c r="H1" s="292"/>
      <c r="I1" s="292"/>
      <c r="J1" s="292"/>
      <c r="K1" s="292"/>
      <c r="L1" s="292"/>
      <c r="M1" s="292"/>
      <c r="N1" s="292"/>
      <c r="O1" s="293"/>
      <c r="P1" s="607"/>
      <c r="Q1" s="156" t="s">
        <v>61</v>
      </c>
      <c r="R1" s="190" t="s">
        <v>149</v>
      </c>
      <c r="S1" s="209" t="s">
        <v>156</v>
      </c>
      <c r="T1" s="28"/>
      <c r="U1" s="28"/>
      <c r="V1" s="94"/>
      <c r="W1" s="13"/>
      <c r="X1" s="13"/>
      <c r="Y1" s="101"/>
      <c r="Z1" s="102"/>
      <c r="AA1" s="102"/>
      <c r="AB1" s="25"/>
      <c r="AC1" s="25"/>
      <c r="AD1" s="25"/>
      <c r="AE1" s="25"/>
      <c r="AF1" s="25"/>
      <c r="AG1" s="101"/>
      <c r="AH1" s="104"/>
      <c r="AI1" s="104"/>
      <c r="AJ1" s="104"/>
      <c r="AK1" s="101"/>
      <c r="AL1" s="104"/>
      <c r="AM1" s="104"/>
      <c r="AN1" s="104"/>
      <c r="AO1" s="104"/>
      <c r="AP1" s="104"/>
      <c r="AQ1" s="104"/>
      <c r="AR1" s="104"/>
      <c r="AS1" s="104"/>
      <c r="AT1" s="104"/>
      <c r="AU1" s="342"/>
      <c r="AV1" s="342"/>
      <c r="AW1" s="342"/>
      <c r="AX1" s="342"/>
      <c r="AY1" s="342"/>
      <c r="AZ1" s="342"/>
      <c r="BA1" s="342"/>
      <c r="BB1" s="342"/>
      <c r="BC1" s="342"/>
    </row>
    <row r="2" spans="1:55" s="344" customFormat="1" ht="21" customHeight="1" thickTop="1" thickBot="1" x14ac:dyDescent="0.35">
      <c r="A2" s="294" t="str">
        <f>" Org.-Einh. : "&amp;OrgEinheit</f>
        <v xml:space="preserve"> Org.-Einh. : xxxxx</v>
      </c>
      <c r="B2" s="295"/>
      <c r="C2" s="295"/>
      <c r="D2" s="295"/>
      <c r="E2" s="295"/>
      <c r="F2" s="520" t="s">
        <v>60</v>
      </c>
      <c r="G2" s="520"/>
      <c r="H2" s="520"/>
      <c r="I2" s="520"/>
      <c r="J2" s="317" t="str">
        <f>" "&amp;Zeitmodell</f>
        <v xml:space="preserve"> Vollzeit</v>
      </c>
      <c r="K2" s="296"/>
      <c r="L2" s="296"/>
      <c r="M2" s="296"/>
      <c r="N2" s="296"/>
      <c r="O2" s="297"/>
      <c r="P2" s="608"/>
      <c r="Q2" s="155">
        <f ca="1">IF(ISNA($Q$4),1,$Q$4)</f>
        <v>1</v>
      </c>
      <c r="R2" s="219">
        <v>0</v>
      </c>
      <c r="S2" s="210">
        <f>SUM($AT8:$AT38)</f>
        <v>0</v>
      </c>
      <c r="T2"/>
      <c r="U2" s="28"/>
      <c r="V2" s="95"/>
      <c r="W2" s="15"/>
      <c r="X2" s="15"/>
      <c r="Y2" s="103"/>
      <c r="Z2" s="26"/>
      <c r="AA2" s="26"/>
      <c r="AB2" s="26"/>
      <c r="AC2" s="26"/>
      <c r="AD2" s="26"/>
      <c r="AE2" s="26"/>
      <c r="AF2" s="26"/>
      <c r="AG2" s="103"/>
      <c r="AH2" s="105"/>
      <c r="AI2" s="105"/>
      <c r="AJ2" s="104"/>
      <c r="AK2" s="103"/>
      <c r="AL2" s="104"/>
      <c r="AM2" s="104"/>
      <c r="AN2" s="104"/>
      <c r="AO2" s="104"/>
      <c r="AP2" s="104"/>
      <c r="AQ2" s="104"/>
      <c r="AR2" s="104"/>
      <c r="AS2" s="104"/>
      <c r="AT2" s="104"/>
      <c r="AU2" s="342"/>
      <c r="AV2" s="342"/>
      <c r="AW2" s="342"/>
      <c r="AX2" s="342"/>
      <c r="AY2" s="342"/>
      <c r="AZ2" s="342"/>
      <c r="BA2" s="343"/>
      <c r="BB2" s="343"/>
      <c r="BC2" s="343"/>
    </row>
    <row r="3" spans="1:55" s="344" customFormat="1" ht="22.5" customHeight="1" thickTop="1" thickBot="1" x14ac:dyDescent="0.35">
      <c r="A3" s="298" t="str">
        <f xml:space="preserve"> " Mitarbeiter: "&amp;Name</f>
        <v xml:space="preserve"> Mitarbeiter: Vorname Nachname</v>
      </c>
      <c r="B3" s="299"/>
      <c r="C3" s="299"/>
      <c r="D3" s="299"/>
      <c r="E3" s="299"/>
      <c r="F3" s="521" t="s">
        <v>104</v>
      </c>
      <c r="G3" s="521"/>
      <c r="H3" s="521"/>
      <c r="I3" s="521"/>
      <c r="J3" s="300" t="str">
        <f>" "&amp;Vorgesetzter</f>
        <v xml:space="preserve"> Vorname Nachname</v>
      </c>
      <c r="K3" s="300"/>
      <c r="L3" s="300"/>
      <c r="M3" s="300"/>
      <c r="N3" s="300"/>
      <c r="O3" s="301"/>
      <c r="P3" s="391"/>
      <c r="Q3" s="160" t="str" cm="1">
        <f t="array" aca="1" ref="Q3" ca="1">RIGHT(CELL("filename",A1),LEN(CELL("filename",A1))-SEARCH("]",CELL("filename",A1),1))</f>
        <v>Format</v>
      </c>
      <c r="R3" s="390"/>
      <c r="S3" s="218" cm="1">
        <f t="array" aca="1" ref="S3" ca="1">IF($Q$2=1,$S$2,$S$2+INDIRECT($S$5))</f>
        <v>0</v>
      </c>
      <c r="T3" s="28"/>
      <c r="U3" s="28"/>
      <c r="V3" s="95"/>
      <c r="W3" s="15"/>
      <c r="X3" s="15"/>
      <c r="Y3" s="103"/>
      <c r="Z3" s="26"/>
      <c r="AA3" s="26"/>
      <c r="AB3" s="26"/>
      <c r="AC3" s="26"/>
      <c r="AD3" s="26"/>
      <c r="AE3" s="26"/>
      <c r="AF3" s="26"/>
      <c r="AG3" s="103"/>
      <c r="AH3" s="105"/>
      <c r="AI3" s="105"/>
      <c r="AJ3" s="104"/>
      <c r="AK3" s="103"/>
      <c r="AL3" s="104"/>
      <c r="AM3" s="104"/>
      <c r="AN3" s="104"/>
      <c r="AO3" s="104"/>
      <c r="AP3" s="104"/>
      <c r="AQ3" s="104"/>
      <c r="AR3" s="104"/>
      <c r="AS3" s="104"/>
      <c r="AT3" s="104"/>
      <c r="AU3" s="342"/>
      <c r="AV3" s="342"/>
      <c r="AW3" s="342"/>
      <c r="AX3" s="342"/>
      <c r="AY3" s="342"/>
      <c r="AZ3" s="342"/>
      <c r="BA3" s="343"/>
      <c r="BB3" s="343"/>
      <c r="BC3" s="343"/>
    </row>
    <row r="4" spans="1:55" s="346" customFormat="1" ht="32.25" customHeight="1" thickTop="1" thickBot="1" x14ac:dyDescent="0.4">
      <c r="A4" s="522" t="str">
        <f ca="1" xml:space="preserve"> " Monat: "&amp;$Q$3&amp;" "&amp;Jahr</f>
        <v xml:space="preserve"> Monat: Format 2026</v>
      </c>
      <c r="B4" s="523"/>
      <c r="C4" s="523"/>
      <c r="D4" s="524"/>
      <c r="E4" s="525" t="s">
        <v>113</v>
      </c>
      <c r="F4" s="526"/>
      <c r="G4" s="527"/>
      <c r="H4" s="525" t="s">
        <v>114</v>
      </c>
      <c r="I4" s="526"/>
      <c r="J4" s="527"/>
      <c r="K4" s="302" t="s">
        <v>118</v>
      </c>
      <c r="L4" s="528" t="s">
        <v>230</v>
      </c>
      <c r="M4" s="529"/>
      <c r="N4" s="529"/>
      <c r="O4" s="529"/>
      <c r="P4" s="530"/>
      <c r="Q4" s="162">
        <f ca="1">IF(ISNA(VLOOKUP($Q$3,MTab,2,FALSE)),1,VLOOKUP($Q$3,MTab,2,FALSE))</f>
        <v>1</v>
      </c>
      <c r="R4" s="135"/>
      <c r="S4" s="220" t="s">
        <v>160</v>
      </c>
      <c r="T4" s="135"/>
      <c r="U4" s="135"/>
      <c r="V4" s="135"/>
      <c r="W4" s="135"/>
      <c r="X4" s="135"/>
      <c r="Y4" s="135"/>
      <c r="Z4" s="135"/>
      <c r="AA4" s="135"/>
      <c r="AB4" s="135"/>
      <c r="AC4" s="135"/>
      <c r="AD4" s="135"/>
      <c r="AE4" s="135"/>
      <c r="AF4" s="135"/>
      <c r="AG4" s="135"/>
      <c r="AH4" s="136"/>
      <c r="AI4" s="136"/>
      <c r="AJ4" s="137"/>
      <c r="AK4" s="135"/>
      <c r="AL4" s="137"/>
      <c r="AM4" s="137"/>
      <c r="AN4" s="137"/>
      <c r="AO4" s="137"/>
      <c r="AP4" s="137"/>
      <c r="AQ4" s="137"/>
      <c r="AR4" s="137"/>
      <c r="AS4" s="137"/>
      <c r="AT4" s="137"/>
      <c r="AU4" s="345"/>
      <c r="AV4" s="342"/>
      <c r="AW4" s="342"/>
      <c r="AX4" s="342"/>
      <c r="AY4" s="342"/>
      <c r="AZ4" s="342"/>
      <c r="BA4" s="343"/>
      <c r="BB4" s="343"/>
      <c r="BC4" s="343"/>
    </row>
    <row r="5" spans="1:55" s="346" customFormat="1" ht="23.25" customHeight="1" thickTop="1" thickBot="1" x14ac:dyDescent="0.4">
      <c r="A5" s="534" t="s">
        <v>50</v>
      </c>
      <c r="B5" s="537" t="s">
        <v>107</v>
      </c>
      <c r="C5" s="540" t="s">
        <v>88</v>
      </c>
      <c r="D5" s="541"/>
      <c r="E5" s="545" t="str">
        <f>"Wochen-AZ"&amp;" "&amp;TEXT(WAZ,"[hh]:mm")</f>
        <v>Wochen-AZ 40:00</v>
      </c>
      <c r="F5" s="546"/>
      <c r="G5" s="547"/>
      <c r="H5" s="548" t="s">
        <v>115</v>
      </c>
      <c r="I5" s="549"/>
      <c r="J5" s="550"/>
      <c r="K5" s="303" cm="1">
        <f t="array" aca="1" ref="K5" ca="1">IF(ISNA($Q$5),Übertrag,INDIRECT($Q$5))</f>
        <v>0</v>
      </c>
      <c r="L5" s="528"/>
      <c r="M5" s="529"/>
      <c r="N5" s="529"/>
      <c r="O5" s="529"/>
      <c r="P5" s="530"/>
      <c r="Q5" s="161" t="str">
        <f ca="1">IF(ISNA(VLOOKUP($Q$3,MTab,3,FALSE)),"Übertrag",VLOOKUP($Q$3,MTab,3,FALSE))</f>
        <v>Übertrag</v>
      </c>
      <c r="R5" s="135"/>
      <c r="S5" s="161" t="str">
        <f ca="1">IF(ISNA(VLOOKUP($Q$3,MTab,4,FALSE)),$Q$3&amp;"!$R$2",VLOOKUP($Q$3,MTab,4,FALSE))</f>
        <v>Format!$R$2</v>
      </c>
      <c r="T5" s="135"/>
      <c r="U5" s="135"/>
      <c r="V5" s="135"/>
      <c r="W5" s="135"/>
      <c r="X5" s="135"/>
      <c r="Y5" s="135"/>
      <c r="Z5" s="135"/>
      <c r="AA5" s="135"/>
      <c r="AB5" s="167"/>
      <c r="AC5" s="167"/>
      <c r="AD5" s="167"/>
      <c r="AE5" s="167"/>
      <c r="AF5" s="167"/>
      <c r="AG5" s="135"/>
      <c r="AH5" s="136"/>
      <c r="AI5" s="136"/>
      <c r="AJ5" s="137"/>
      <c r="AK5" s="135"/>
      <c r="AL5" s="137"/>
      <c r="AM5" s="137"/>
      <c r="AN5" s="137"/>
      <c r="AO5" s="137"/>
      <c r="AP5" s="137"/>
      <c r="AQ5" s="137"/>
      <c r="AR5" s="137"/>
      <c r="AS5" s="137"/>
      <c r="AT5" s="137"/>
      <c r="AU5" s="345"/>
      <c r="AV5" s="342"/>
      <c r="AW5" s="342"/>
      <c r="AX5" s="342"/>
      <c r="AY5" s="342"/>
      <c r="AZ5" s="342"/>
      <c r="BA5" s="343"/>
      <c r="BB5" s="343"/>
      <c r="BC5" s="343"/>
    </row>
    <row r="6" spans="1:55" s="346" customFormat="1" ht="24" customHeight="1" thickTop="1" x14ac:dyDescent="0.35">
      <c r="A6" s="535"/>
      <c r="B6" s="538"/>
      <c r="C6" s="551" t="s">
        <v>117</v>
      </c>
      <c r="D6" s="553" t="s">
        <v>229</v>
      </c>
      <c r="E6" s="304" t="s">
        <v>116</v>
      </c>
      <c r="F6" s="555" t="s">
        <v>0</v>
      </c>
      <c r="G6" s="557" t="s">
        <v>222</v>
      </c>
      <c r="H6" s="559" t="s">
        <v>1</v>
      </c>
      <c r="I6" s="561" t="s">
        <v>2</v>
      </c>
      <c r="J6" s="305" t="s">
        <v>3</v>
      </c>
      <c r="K6" s="306" t="s">
        <v>111</v>
      </c>
      <c r="L6" s="528"/>
      <c r="M6" s="529"/>
      <c r="N6" s="529"/>
      <c r="O6" s="529"/>
      <c r="P6" s="530"/>
      <c r="Q6" s="120" t="s">
        <v>13</v>
      </c>
      <c r="R6" s="121"/>
      <c r="S6" s="121"/>
      <c r="T6" s="121"/>
      <c r="U6" s="121"/>
      <c r="V6" s="121"/>
      <c r="W6" s="121"/>
      <c r="X6" s="166" t="s">
        <v>142</v>
      </c>
      <c r="Y6" s="121"/>
      <c r="Z6" s="121"/>
      <c r="AA6" s="121"/>
      <c r="AB6" s="563" t="s">
        <v>89</v>
      </c>
      <c r="AC6" s="564"/>
      <c r="AD6" s="564"/>
      <c r="AE6" s="564"/>
      <c r="AF6" s="565"/>
      <c r="AG6" s="121" t="s">
        <v>69</v>
      </c>
      <c r="AH6" s="60"/>
      <c r="AI6" s="60"/>
      <c r="AJ6" s="106"/>
      <c r="AK6" s="121"/>
      <c r="AL6" s="106"/>
      <c r="AM6" s="106"/>
      <c r="AN6" s="106"/>
      <c r="AO6" s="106"/>
      <c r="AP6" s="106"/>
      <c r="AQ6" s="106"/>
      <c r="AR6" s="106"/>
      <c r="AS6" s="106"/>
      <c r="AT6" s="138"/>
      <c r="AU6" s="345"/>
      <c r="AV6" s="342"/>
      <c r="AW6" s="342"/>
      <c r="AX6" s="342"/>
      <c r="AY6" s="342"/>
      <c r="AZ6" s="342"/>
      <c r="BA6" s="343"/>
      <c r="BB6" s="343"/>
      <c r="BC6" s="343"/>
    </row>
    <row r="7" spans="1:55" s="349" customFormat="1" ht="27.75" customHeight="1" x14ac:dyDescent="0.35">
      <c r="A7" s="536"/>
      <c r="B7" s="539"/>
      <c r="C7" s="552"/>
      <c r="D7" s="554"/>
      <c r="E7" s="307" t="s">
        <v>108</v>
      </c>
      <c r="F7" s="556"/>
      <c r="G7" s="558"/>
      <c r="H7" s="560"/>
      <c r="I7" s="562"/>
      <c r="J7" s="308" t="s">
        <v>4</v>
      </c>
      <c r="K7" s="309" t="s">
        <v>112</v>
      </c>
      <c r="L7" s="531"/>
      <c r="M7" s="532"/>
      <c r="N7" s="532"/>
      <c r="O7" s="532"/>
      <c r="P7" s="533"/>
      <c r="Q7" s="107" t="s">
        <v>24</v>
      </c>
      <c r="R7" s="107" t="s">
        <v>91</v>
      </c>
      <c r="S7" s="107" t="s">
        <v>92</v>
      </c>
      <c r="T7" s="91" t="s">
        <v>57</v>
      </c>
      <c r="U7" s="90" t="s">
        <v>87</v>
      </c>
      <c r="V7" s="92" t="s">
        <v>65</v>
      </c>
      <c r="W7" s="93" t="s">
        <v>64</v>
      </c>
      <c r="X7" s="163" cm="1">
        <f t="array" aca="1" ref="X7" ca="1">IF(ISNA($Q$5),Übertrag,INDIRECT($Q$5))</f>
        <v>0</v>
      </c>
      <c r="Y7" s="64" t="s">
        <v>66</v>
      </c>
      <c r="Z7" s="64" t="s">
        <v>67</v>
      </c>
      <c r="AA7" s="64" t="s">
        <v>68</v>
      </c>
      <c r="AB7" s="80"/>
      <c r="AC7" s="84">
        <f>I_GAZNAZVon</f>
        <v>2</v>
      </c>
      <c r="AD7" s="87">
        <v>3</v>
      </c>
      <c r="AE7" s="84">
        <f>I_GAZNAZBis</f>
        <v>4</v>
      </c>
      <c r="AF7" s="81"/>
      <c r="AG7" s="119" t="s">
        <v>63</v>
      </c>
      <c r="AH7" s="122" t="s">
        <v>90</v>
      </c>
      <c r="AI7" s="122" t="s">
        <v>143</v>
      </c>
      <c r="AJ7" s="117" t="s">
        <v>94</v>
      </c>
      <c r="AK7" s="118" t="s">
        <v>93</v>
      </c>
      <c r="AL7" s="117" t="s">
        <v>97</v>
      </c>
      <c r="AM7" s="117" t="s">
        <v>98</v>
      </c>
      <c r="AN7" s="117" t="s">
        <v>99</v>
      </c>
      <c r="AO7" s="117" t="s">
        <v>100</v>
      </c>
      <c r="AP7" s="117" t="s">
        <v>109</v>
      </c>
      <c r="AQ7" s="117" t="s">
        <v>95</v>
      </c>
      <c r="AR7" s="117" t="s">
        <v>110</v>
      </c>
      <c r="AS7" s="117" t="s">
        <v>96</v>
      </c>
      <c r="AT7" s="139" t="s">
        <v>161</v>
      </c>
      <c r="AU7" s="347"/>
      <c r="AV7" s="348"/>
      <c r="AW7" s="342"/>
      <c r="AX7" s="342"/>
      <c r="AY7" s="342"/>
      <c r="AZ7" s="342"/>
      <c r="BA7" s="343"/>
      <c r="BB7" s="343"/>
      <c r="BC7" s="343"/>
    </row>
    <row r="8" spans="1:55" s="346" customFormat="1" ht="28.5" customHeight="1" x14ac:dyDescent="0.35">
      <c r="A8" s="397">
        <f t="shared" ref="A8:A38" ca="1" si="0">IF($R8,$Q8,"")</f>
        <v>46023</v>
      </c>
      <c r="B8" s="77" t="str">
        <f t="shared" ref="B8:B38" ca="1" si="1">IF($R8,VLOOKUP(WEEKDAY($Q8,2),WOTA,2,FALSE),"")</f>
        <v>Do</v>
      </c>
      <c r="C8" s="76" t="str">
        <f t="shared" ref="C8:C38" ca="1" si="2">IF($R8," "&amp;IF($S8="",VLOOKUP($Q8,FListe,3,FALSE),$S8),"")</f>
        <v xml:space="preserve"> Neujahrstag</v>
      </c>
      <c r="D8" s="185"/>
      <c r="E8" s="126" t="str">
        <f ca="1">IF(AND($R8,$T8&lt;&gt;"F"),IF($AC8=$AE8,"keine NAZ",TEXT($AC8,"hh:mm")&amp;"-"&amp;TEXT($AC8+$F8+$G8,"hh:mm")),"")</f>
        <v/>
      </c>
      <c r="F8" s="386">
        <f t="shared" ref="F8:F38" ca="1" si="3">IF($R8,IF($T8="F",0,VLOOKUP($B8,GAZ,I_GAZNAZMP,FALSE)),"")</f>
        <v>0</v>
      </c>
      <c r="G8" s="125">
        <f t="shared" ref="G8:G38" ca="1" si="4">IF($R8,$AD8,"")</f>
        <v>0</v>
      </c>
      <c r="H8" s="184"/>
      <c r="I8" s="186"/>
      <c r="J8" s="141" t="str">
        <f t="shared" ref="J8:J38" ca="1" si="5">IF(AND($R8,$AK8,NOT($Y8)),ROUND(($V8-$F8-$G8)*24,2),IF($D8="Z",$F8*-24,""))</f>
        <v/>
      </c>
      <c r="K8" s="388">
        <f t="shared" ref="K8:K38" ca="1" si="6">$X8</f>
        <v>0</v>
      </c>
      <c r="L8" s="542"/>
      <c r="M8" s="543"/>
      <c r="N8" s="543"/>
      <c r="O8" s="543"/>
      <c r="P8" s="544"/>
      <c r="Q8" s="108">
        <f ca="1">DATE(Jahr,$Q2,1)</f>
        <v>46023</v>
      </c>
      <c r="R8" s="115" t="b">
        <f t="shared" ref="R8:R38" ca="1" si="7">$Q$2=MONTH($Q8)</f>
        <v>1</v>
      </c>
      <c r="S8" s="109" t="str">
        <f t="shared" ref="S8:S38" si="8">IF(OR($D8="U",$D8="Z",$D8="ZK",$D8="K"),VLOOKUP($D8,UZK,2,FALSE),"")</f>
        <v/>
      </c>
      <c r="T8" s="61" t="str">
        <f t="shared" ref="T8:T38" ca="1" si="9">IF($R8,VLOOKUP($Q8,FListe,4,FALSE),"")</f>
        <v>F</v>
      </c>
      <c r="U8" s="61" t="str">
        <f t="shared" ref="U8:U38" ca="1" si="10">IF($R8,VLOOKUP($Q8,FListe,5,FALSE),"")</f>
        <v>F</v>
      </c>
      <c r="V8" s="96">
        <f>$I8-$H8</f>
        <v>0</v>
      </c>
      <c r="W8" s="57">
        <f ca="1">IF($R8,ROUND($V8-$F8-$AD8,15),"")</f>
        <v>0</v>
      </c>
      <c r="X8" s="164">
        <f t="shared" ref="X8:X38" ca="1" si="11">IF($J8&lt;&gt;"",$X7+$J8,$X7)</f>
        <v>0</v>
      </c>
      <c r="Y8" s="115" t="b">
        <f t="shared" ref="Y8:Y38" ca="1" si="12">($W8=0)</f>
        <v>1</v>
      </c>
      <c r="Z8" s="115" t="b">
        <f t="shared" ref="Z8:Z38" ca="1" si="13">($W8&gt;0)</f>
        <v>0</v>
      </c>
      <c r="AA8" s="115" t="b">
        <f t="shared" ref="AA8:AA38" ca="1" si="14">($W8&lt;0)</f>
        <v>0</v>
      </c>
      <c r="AB8" s="78" t="str">
        <f t="shared" ref="AB8:AB38" ca="1" si="15">IF($U8="F","",TIME(0,0,0))</f>
        <v/>
      </c>
      <c r="AC8" s="85" t="str">
        <f t="shared" ref="AC8:AC38" ca="1" si="16">IF($U8="F","",IF(ISNA(VLOOKUP($B8,GAZ,AC$7,FALSE)),0,VLOOKUP($B8,GAZ,AC$7,FALSE)))</f>
        <v/>
      </c>
      <c r="AD8" s="88">
        <f t="shared" ref="AD8:AD38" ca="1" si="17">IF(OR($U8="F",$S8&lt;&gt;"",ISNA(VLOOKUP($B8,GAZ,AD$7,FALSE))),0,IF(NOT($AK8),VLOOKUP($B8,GAZ,11,FALSE),IF(($I8-$H8)*24&gt;=6,VLOOKUP($B8,GAZ,3,FALSE),0)))</f>
        <v>0</v>
      </c>
      <c r="AE8" s="85" t="str">
        <f t="shared" ref="AE8:AE38" ca="1" si="18">IF($U8="F","",IF(ISNA(VLOOKUP($B8,GAZ,AE$7,FALSE)),0,VLOOKUP($B8,GAZ,AE$7,FALSE)))</f>
        <v/>
      </c>
      <c r="AF8" s="82" t="str">
        <f t="shared" ref="AF8:AF38" ca="1" si="19">IF($U8="F","",TIME(23,59,0))</f>
        <v/>
      </c>
      <c r="AG8" s="115" t="b">
        <f t="shared" ref="AG8:AG38" si="20">OR($H8&lt;&gt;"",$I8&lt;&gt;"")</f>
        <v>0</v>
      </c>
      <c r="AH8" s="115" t="b">
        <f t="shared" ref="AH8:AH38" ca="1" si="21">AND($T8&lt;&gt;"F",NOT($AG8),NOT($AC8=$AE8))</f>
        <v>0</v>
      </c>
      <c r="AI8" s="115" t="b">
        <f t="shared" ref="AI8:AI38" ca="1" si="22">AND($AH8,OR($D8="U",$D8="Z",$D8="K"))</f>
        <v>0</v>
      </c>
      <c r="AJ8" s="115" t="b">
        <f t="shared" ref="AJ8:AJ38" ca="1" si="23">AND($U8&lt;&gt;"F",$D8&lt;&gt;"U",$D8&lt;&gt;"Z",$D8&lt;&gt;"K",$R8)</f>
        <v>0</v>
      </c>
      <c r="AK8" s="115" t="b">
        <f t="shared" ref="AK8:AK38" si="24">AND($H8&lt;&gt;"",$I8&lt;&gt;"")</f>
        <v>0</v>
      </c>
      <c r="AL8" s="113" t="str">
        <f t="shared" ref="AL8:AL38" ca="1" si="25">IF($AJ8,TagUG,"")</f>
        <v/>
      </c>
      <c r="AM8" s="113" t="str">
        <f t="shared" ref="AM8:AM38" ca="1" si="26">IF($AJ8,IF($I8="",IF(AND($L8&lt;&gt;"",$L8&lt;$AF8),$L8,IF(AND($M8&lt;&gt;"",$M8&lt;$AF8),$M8,TagOG)),$I8),"")</f>
        <v/>
      </c>
      <c r="AN8" s="113" t="str">
        <f ca="1">IF($AJ8,IF($H8="",$AB8,$H8),"")</f>
        <v/>
      </c>
      <c r="AO8" s="113" t="str">
        <f t="shared" ref="AO8:AO38" ca="1" si="27">IF($AJ8,IF(AND($L8&lt;&gt;"",$L8&lt;$AF8),$L8,IF(AND($M8&lt;&gt;"",$M8&lt;$AF8),$M8,TagOG)),"")</f>
        <v/>
      </c>
      <c r="AP8" s="115" t="b">
        <f t="shared" ref="AP8:AP38" si="28">MOD($H8*24,0.25)=0</f>
        <v>1</v>
      </c>
      <c r="AQ8" s="115" t="b">
        <f t="shared" ref="AQ8:AQ38" ca="1" si="29">AND($AJ8,ISNUMBER($H8),$H8&gt;=$AB8,$H8&lt;=$AF8,OR($I8="",$H8&lt;=$I8))</f>
        <v>0</v>
      </c>
      <c r="AR8" s="115" t="b">
        <f t="shared" ref="AR8:AR38" si="30">MOD($I8*24,0.25)=0</f>
        <v>1</v>
      </c>
      <c r="AS8" s="115" t="b">
        <f t="shared" ref="AS8:AS38" ca="1" si="31">AND($AJ8,ISNUMBER($I8),$I8&gt;=$AB8,$I8&lt;=$AF8,OR($H8="",$I8&gt;=$H8))</f>
        <v>0</v>
      </c>
      <c r="AT8" s="140">
        <f t="shared" ref="AT8:AT38" si="32">IF(AND(ISBLANK($D8),ISBLANK($H8),ISBLANK($I8)),0,1)</f>
        <v>0</v>
      </c>
      <c r="AU8" s="350"/>
      <c r="AV8" s="342"/>
      <c r="AW8" s="342"/>
      <c r="AX8" s="342"/>
      <c r="AY8" s="342"/>
      <c r="AZ8" s="342"/>
      <c r="BA8" s="343"/>
      <c r="BB8" s="343"/>
      <c r="BC8" s="343"/>
    </row>
    <row r="9" spans="1:55" s="346" customFormat="1" ht="28.5" customHeight="1" x14ac:dyDescent="0.35">
      <c r="A9" s="397">
        <f t="shared" ca="1" si="0"/>
        <v>46024</v>
      </c>
      <c r="B9" s="77" t="str">
        <f t="shared" ca="1" si="1"/>
        <v>Fr</v>
      </c>
      <c r="C9" s="76" t="str">
        <f t="shared" ca="1" si="2"/>
        <v xml:space="preserve"> </v>
      </c>
      <c r="D9" s="171"/>
      <c r="E9" s="126" t="str">
        <f t="shared" ref="E9:E38" ca="1" si="33">IF(AND($R9,$T9&lt;&gt;"F"),IF($AC9=$AE9,"keine NAZ",TEXT($AC9,"hh:mm")&amp;"-"&amp;TEXT($AC9+$F9+$G9,"hh:mm")),"")</f>
        <v>08:00-16:00</v>
      </c>
      <c r="F9" s="386">
        <f t="shared" ca="1" si="3"/>
        <v>0.33333333333333331</v>
      </c>
      <c r="G9" s="125">
        <f t="shared" ca="1" si="4"/>
        <v>0</v>
      </c>
      <c r="H9" s="127"/>
      <c r="I9" s="59"/>
      <c r="J9" s="141" t="str">
        <f t="shared" ca="1" si="5"/>
        <v/>
      </c>
      <c r="K9" s="388">
        <f t="shared" ca="1" si="6"/>
        <v>0</v>
      </c>
      <c r="L9" s="542"/>
      <c r="M9" s="543"/>
      <c r="N9" s="543"/>
      <c r="O9" s="543"/>
      <c r="P9" s="544"/>
      <c r="Q9" s="108">
        <f t="shared" ref="Q9:Q38" ca="1" si="34" xml:space="preserve"> Q8+1</f>
        <v>46024</v>
      </c>
      <c r="R9" s="115" t="b">
        <f t="shared" ca="1" si="7"/>
        <v>1</v>
      </c>
      <c r="S9" s="109" t="str">
        <f t="shared" si="8"/>
        <v/>
      </c>
      <c r="T9" s="61" t="str">
        <f t="shared" ca="1" si="9"/>
        <v>A</v>
      </c>
      <c r="U9" s="61" t="str">
        <f t="shared" ca="1" si="10"/>
        <v>A</v>
      </c>
      <c r="V9" s="96">
        <f t="shared" ref="V9:V38" si="35">$I9-$H9</f>
        <v>0</v>
      </c>
      <c r="W9" s="57">
        <f t="shared" ref="W9:W38" ca="1" si="36">IF($R9,ROUND($V9-$F9-$AD9,15),"")</f>
        <v>-0.33333333333333298</v>
      </c>
      <c r="X9" s="164">
        <f t="shared" ca="1" si="11"/>
        <v>0</v>
      </c>
      <c r="Y9" s="115" t="b">
        <f t="shared" ca="1" si="12"/>
        <v>0</v>
      </c>
      <c r="Z9" s="115" t="b">
        <f t="shared" ca="1" si="13"/>
        <v>0</v>
      </c>
      <c r="AA9" s="115" t="b">
        <f t="shared" ca="1" si="14"/>
        <v>1</v>
      </c>
      <c r="AB9" s="78">
        <f t="shared" ca="1" si="15"/>
        <v>0</v>
      </c>
      <c r="AC9" s="85">
        <f t="shared" ca="1" si="16"/>
        <v>0.33333333333333331</v>
      </c>
      <c r="AD9" s="88">
        <f t="shared" ca="1" si="17"/>
        <v>0</v>
      </c>
      <c r="AE9" s="85">
        <f t="shared" ca="1" si="18"/>
        <v>0.66666666666666663</v>
      </c>
      <c r="AF9" s="82">
        <f t="shared" ca="1" si="19"/>
        <v>0.99930555555555556</v>
      </c>
      <c r="AG9" s="115" t="b">
        <f t="shared" si="20"/>
        <v>0</v>
      </c>
      <c r="AH9" s="115" t="b">
        <f t="shared" ca="1" si="21"/>
        <v>1</v>
      </c>
      <c r="AI9" s="115" t="b">
        <f t="shared" ca="1" si="22"/>
        <v>0</v>
      </c>
      <c r="AJ9" s="115" t="b">
        <f t="shared" ca="1" si="23"/>
        <v>1</v>
      </c>
      <c r="AK9" s="115" t="b">
        <f t="shared" si="24"/>
        <v>0</v>
      </c>
      <c r="AL9" s="113">
        <f t="shared" ca="1" si="25"/>
        <v>0</v>
      </c>
      <c r="AM9" s="113">
        <f t="shared" ca="1" si="26"/>
        <v>0.99930555555555556</v>
      </c>
      <c r="AN9" s="113">
        <f t="shared" ref="AN9:AN38" ca="1" si="37">IF($AJ9,IF($H9="",TagUG,$H9),"")</f>
        <v>0</v>
      </c>
      <c r="AO9" s="113">
        <f t="shared" ca="1" si="27"/>
        <v>0.99930555555555556</v>
      </c>
      <c r="AP9" s="115" t="b">
        <f t="shared" si="28"/>
        <v>1</v>
      </c>
      <c r="AQ9" s="115" t="b">
        <f t="shared" ca="1" si="29"/>
        <v>0</v>
      </c>
      <c r="AR9" s="115" t="b">
        <f t="shared" si="30"/>
        <v>1</v>
      </c>
      <c r="AS9" s="115" t="b">
        <f t="shared" ca="1" si="31"/>
        <v>0</v>
      </c>
      <c r="AT9" s="140">
        <f t="shared" si="32"/>
        <v>0</v>
      </c>
      <c r="AU9" s="342"/>
      <c r="AV9" s="342"/>
      <c r="AW9" s="342"/>
      <c r="AX9" s="342"/>
      <c r="AY9" s="342"/>
      <c r="AZ9" s="342"/>
      <c r="BA9" s="343"/>
      <c r="BB9" s="343"/>
      <c r="BC9" s="343"/>
    </row>
    <row r="10" spans="1:55" s="346" customFormat="1" ht="28.5" customHeight="1" x14ac:dyDescent="0.35">
      <c r="A10" s="397">
        <f t="shared" ca="1" si="0"/>
        <v>46025</v>
      </c>
      <c r="B10" s="77" t="str">
        <f t="shared" ca="1" si="1"/>
        <v>Sa</v>
      </c>
      <c r="C10" s="76" t="str">
        <f t="shared" ca="1" si="2"/>
        <v xml:space="preserve"> Wochenende</v>
      </c>
      <c r="D10" s="171"/>
      <c r="E10" s="126" t="str">
        <f t="shared" ca="1" si="33"/>
        <v/>
      </c>
      <c r="F10" s="386">
        <f t="shared" ca="1" si="3"/>
        <v>0</v>
      </c>
      <c r="G10" s="125">
        <f t="shared" ca="1" si="4"/>
        <v>0</v>
      </c>
      <c r="H10" s="127"/>
      <c r="I10" s="59"/>
      <c r="J10" s="141" t="str">
        <f t="shared" ca="1" si="5"/>
        <v/>
      </c>
      <c r="K10" s="388">
        <f t="shared" ca="1" si="6"/>
        <v>0</v>
      </c>
      <c r="L10" s="542"/>
      <c r="M10" s="543"/>
      <c r="N10" s="543"/>
      <c r="O10" s="543"/>
      <c r="P10" s="544"/>
      <c r="Q10" s="108">
        <f t="shared" ca="1" si="34"/>
        <v>46025</v>
      </c>
      <c r="R10" s="115" t="b">
        <f t="shared" ca="1" si="7"/>
        <v>1</v>
      </c>
      <c r="S10" s="109" t="str">
        <f t="shared" si="8"/>
        <v/>
      </c>
      <c r="T10" s="61" t="str">
        <f t="shared" ca="1" si="9"/>
        <v>F</v>
      </c>
      <c r="U10" s="61" t="str">
        <f t="shared" ca="1" si="10"/>
        <v>A</v>
      </c>
      <c r="V10" s="96">
        <f t="shared" si="35"/>
        <v>0</v>
      </c>
      <c r="W10" s="57">
        <f t="shared" ca="1" si="36"/>
        <v>0</v>
      </c>
      <c r="X10" s="164">
        <f t="shared" ca="1" si="11"/>
        <v>0</v>
      </c>
      <c r="Y10" s="115" t="b">
        <f t="shared" ca="1" si="12"/>
        <v>1</v>
      </c>
      <c r="Z10" s="115" t="b">
        <f t="shared" ca="1" si="13"/>
        <v>0</v>
      </c>
      <c r="AA10" s="115" t="b">
        <f t="shared" ca="1" si="14"/>
        <v>0</v>
      </c>
      <c r="AB10" s="78">
        <f t="shared" ca="1" si="15"/>
        <v>0</v>
      </c>
      <c r="AC10" s="85">
        <f t="shared" ca="1" si="16"/>
        <v>0</v>
      </c>
      <c r="AD10" s="88">
        <f t="shared" ca="1" si="17"/>
        <v>0</v>
      </c>
      <c r="AE10" s="85">
        <f t="shared" ca="1" si="18"/>
        <v>0</v>
      </c>
      <c r="AF10" s="82">
        <f t="shared" ca="1" si="19"/>
        <v>0.99930555555555556</v>
      </c>
      <c r="AG10" s="115" t="b">
        <f t="shared" si="20"/>
        <v>0</v>
      </c>
      <c r="AH10" s="115" t="b">
        <f t="shared" ca="1" si="21"/>
        <v>0</v>
      </c>
      <c r="AI10" s="115" t="b">
        <f t="shared" ca="1" si="22"/>
        <v>0</v>
      </c>
      <c r="AJ10" s="115" t="b">
        <f t="shared" ca="1" si="23"/>
        <v>1</v>
      </c>
      <c r="AK10" s="115" t="b">
        <f t="shared" si="24"/>
        <v>0</v>
      </c>
      <c r="AL10" s="113">
        <f t="shared" ca="1" si="25"/>
        <v>0</v>
      </c>
      <c r="AM10" s="113">
        <f t="shared" ca="1" si="26"/>
        <v>0.99930555555555556</v>
      </c>
      <c r="AN10" s="113">
        <f t="shared" ca="1" si="37"/>
        <v>0</v>
      </c>
      <c r="AO10" s="113">
        <f t="shared" ca="1" si="27"/>
        <v>0.99930555555555556</v>
      </c>
      <c r="AP10" s="115" t="b">
        <f t="shared" si="28"/>
        <v>1</v>
      </c>
      <c r="AQ10" s="115" t="b">
        <f t="shared" ca="1" si="29"/>
        <v>0</v>
      </c>
      <c r="AR10" s="115" t="b">
        <f t="shared" si="30"/>
        <v>1</v>
      </c>
      <c r="AS10" s="115" t="b">
        <f t="shared" ca="1" si="31"/>
        <v>0</v>
      </c>
      <c r="AT10" s="140">
        <f t="shared" si="32"/>
        <v>0</v>
      </c>
      <c r="AU10" s="342"/>
      <c r="AV10" s="342"/>
      <c r="AW10" s="342"/>
      <c r="AX10" s="342"/>
      <c r="AY10" s="342"/>
      <c r="AZ10" s="342"/>
      <c r="BA10" s="343"/>
      <c r="BB10" s="343"/>
      <c r="BC10" s="343"/>
    </row>
    <row r="11" spans="1:55" s="346" customFormat="1" ht="28.5" customHeight="1" x14ac:dyDescent="0.35">
      <c r="A11" s="397">
        <f t="shared" ca="1" si="0"/>
        <v>46026</v>
      </c>
      <c r="B11" s="77" t="str">
        <f t="shared" ca="1" si="1"/>
        <v>So</v>
      </c>
      <c r="C11" s="76" t="str">
        <f t="shared" ca="1" si="2"/>
        <v xml:space="preserve"> Wochenende</v>
      </c>
      <c r="D11" s="185"/>
      <c r="E11" s="126" t="str">
        <f t="shared" ca="1" si="33"/>
        <v/>
      </c>
      <c r="F11" s="386">
        <f t="shared" ca="1" si="3"/>
        <v>0</v>
      </c>
      <c r="G11" s="125">
        <f t="shared" ca="1" si="4"/>
        <v>0</v>
      </c>
      <c r="H11" s="127"/>
      <c r="I11" s="59"/>
      <c r="J11" s="141" t="str">
        <f t="shared" ca="1" si="5"/>
        <v/>
      </c>
      <c r="K11" s="388">
        <f t="shared" ca="1" si="6"/>
        <v>0</v>
      </c>
      <c r="L11" s="542"/>
      <c r="M11" s="543"/>
      <c r="N11" s="543"/>
      <c r="O11" s="543"/>
      <c r="P11" s="544"/>
      <c r="Q11" s="108">
        <f t="shared" ca="1" si="34"/>
        <v>46026</v>
      </c>
      <c r="R11" s="115" t="b">
        <f t="shared" ca="1" si="7"/>
        <v>1</v>
      </c>
      <c r="S11" s="109" t="str">
        <f t="shared" si="8"/>
        <v/>
      </c>
      <c r="T11" s="61" t="str">
        <f t="shared" ca="1" si="9"/>
        <v>F</v>
      </c>
      <c r="U11" s="61" t="str">
        <f t="shared" ca="1" si="10"/>
        <v>F</v>
      </c>
      <c r="V11" s="96">
        <f t="shared" si="35"/>
        <v>0</v>
      </c>
      <c r="W11" s="57">
        <f t="shared" ca="1" si="36"/>
        <v>0</v>
      </c>
      <c r="X11" s="164">
        <f t="shared" ca="1" si="11"/>
        <v>0</v>
      </c>
      <c r="Y11" s="115" t="b">
        <f t="shared" ca="1" si="12"/>
        <v>1</v>
      </c>
      <c r="Z11" s="115" t="b">
        <f t="shared" ca="1" si="13"/>
        <v>0</v>
      </c>
      <c r="AA11" s="115" t="b">
        <f t="shared" ca="1" si="14"/>
        <v>0</v>
      </c>
      <c r="AB11" s="78" t="str">
        <f t="shared" ca="1" si="15"/>
        <v/>
      </c>
      <c r="AC11" s="85" t="str">
        <f t="shared" ca="1" si="16"/>
        <v/>
      </c>
      <c r="AD11" s="88">
        <f t="shared" ca="1" si="17"/>
        <v>0</v>
      </c>
      <c r="AE11" s="85" t="str">
        <f t="shared" ca="1" si="18"/>
        <v/>
      </c>
      <c r="AF11" s="82" t="str">
        <f t="shared" ca="1" si="19"/>
        <v/>
      </c>
      <c r="AG11" s="115" t="b">
        <f t="shared" si="20"/>
        <v>0</v>
      </c>
      <c r="AH11" s="115" t="b">
        <f t="shared" ca="1" si="21"/>
        <v>0</v>
      </c>
      <c r="AI11" s="115" t="b">
        <f t="shared" ca="1" si="22"/>
        <v>0</v>
      </c>
      <c r="AJ11" s="115" t="b">
        <f t="shared" ca="1" si="23"/>
        <v>0</v>
      </c>
      <c r="AK11" s="115" t="b">
        <f t="shared" si="24"/>
        <v>0</v>
      </c>
      <c r="AL11" s="113" t="str">
        <f t="shared" ca="1" si="25"/>
        <v/>
      </c>
      <c r="AM11" s="113" t="str">
        <f t="shared" ca="1" si="26"/>
        <v/>
      </c>
      <c r="AN11" s="113" t="str">
        <f t="shared" ca="1" si="37"/>
        <v/>
      </c>
      <c r="AO11" s="113" t="str">
        <f t="shared" ca="1" si="27"/>
        <v/>
      </c>
      <c r="AP11" s="115" t="b">
        <f t="shared" si="28"/>
        <v>1</v>
      </c>
      <c r="AQ11" s="115" t="b">
        <f t="shared" ca="1" si="29"/>
        <v>0</v>
      </c>
      <c r="AR11" s="115" t="b">
        <f t="shared" si="30"/>
        <v>1</v>
      </c>
      <c r="AS11" s="115" t="b">
        <f t="shared" ca="1" si="31"/>
        <v>0</v>
      </c>
      <c r="AT11" s="140">
        <f t="shared" si="32"/>
        <v>0</v>
      </c>
      <c r="AU11" s="342"/>
      <c r="AV11" s="342"/>
      <c r="AW11" s="342"/>
      <c r="AX11" s="342"/>
      <c r="AY11" s="342"/>
      <c r="AZ11" s="342"/>
      <c r="BA11" s="343"/>
      <c r="BB11" s="343"/>
      <c r="BC11" s="343"/>
    </row>
    <row r="12" spans="1:55" s="346" customFormat="1" ht="28.5" customHeight="1" x14ac:dyDescent="0.35">
      <c r="A12" s="397">
        <f t="shared" ca="1" si="0"/>
        <v>46027</v>
      </c>
      <c r="B12" s="77" t="str">
        <f t="shared" ca="1" si="1"/>
        <v>Mo</v>
      </c>
      <c r="C12" s="76" t="str">
        <f t="shared" ca="1" si="2"/>
        <v xml:space="preserve"> </v>
      </c>
      <c r="D12" s="185"/>
      <c r="E12" s="126" t="str">
        <f t="shared" ca="1" si="33"/>
        <v>08:00-16:00</v>
      </c>
      <c r="F12" s="386">
        <f t="shared" ca="1" si="3"/>
        <v>0.33333333333333331</v>
      </c>
      <c r="G12" s="125">
        <f t="shared" ca="1" si="4"/>
        <v>0</v>
      </c>
      <c r="H12" s="184"/>
      <c r="I12" s="186"/>
      <c r="J12" s="141" t="str">
        <f t="shared" ca="1" si="5"/>
        <v/>
      </c>
      <c r="K12" s="388">
        <f t="shared" ca="1" si="6"/>
        <v>0</v>
      </c>
      <c r="L12" s="542"/>
      <c r="M12" s="543"/>
      <c r="N12" s="543"/>
      <c r="O12" s="543"/>
      <c r="P12" s="544"/>
      <c r="Q12" s="108">
        <f t="shared" ca="1" si="34"/>
        <v>46027</v>
      </c>
      <c r="R12" s="115" t="b">
        <f t="shared" ca="1" si="7"/>
        <v>1</v>
      </c>
      <c r="S12" s="109" t="str">
        <f t="shared" si="8"/>
        <v/>
      </c>
      <c r="T12" s="61" t="str">
        <f t="shared" ca="1" si="9"/>
        <v>A</v>
      </c>
      <c r="U12" s="61" t="str">
        <f t="shared" ca="1" si="10"/>
        <v>A</v>
      </c>
      <c r="V12" s="96">
        <f t="shared" si="35"/>
        <v>0</v>
      </c>
      <c r="W12" s="57">
        <f t="shared" ca="1" si="36"/>
        <v>-0.33333333333333298</v>
      </c>
      <c r="X12" s="164">
        <f t="shared" ca="1" si="11"/>
        <v>0</v>
      </c>
      <c r="Y12" s="115" t="b">
        <f t="shared" ca="1" si="12"/>
        <v>0</v>
      </c>
      <c r="Z12" s="115" t="b">
        <f t="shared" ca="1" si="13"/>
        <v>0</v>
      </c>
      <c r="AA12" s="115" t="b">
        <f t="shared" ca="1" si="14"/>
        <v>1</v>
      </c>
      <c r="AB12" s="78">
        <f t="shared" ca="1" si="15"/>
        <v>0</v>
      </c>
      <c r="AC12" s="85">
        <f t="shared" ca="1" si="16"/>
        <v>0.33333333333333331</v>
      </c>
      <c r="AD12" s="88">
        <f t="shared" ca="1" si="17"/>
        <v>0</v>
      </c>
      <c r="AE12" s="85">
        <f t="shared" ca="1" si="18"/>
        <v>0.66666666666666663</v>
      </c>
      <c r="AF12" s="82">
        <f t="shared" ca="1" si="19"/>
        <v>0.99930555555555556</v>
      </c>
      <c r="AG12" s="115" t="b">
        <f t="shared" si="20"/>
        <v>0</v>
      </c>
      <c r="AH12" s="115" t="b">
        <f t="shared" ca="1" si="21"/>
        <v>1</v>
      </c>
      <c r="AI12" s="115" t="b">
        <f t="shared" ca="1" si="22"/>
        <v>0</v>
      </c>
      <c r="AJ12" s="115" t="b">
        <f t="shared" ca="1" si="23"/>
        <v>1</v>
      </c>
      <c r="AK12" s="115" t="b">
        <f t="shared" si="24"/>
        <v>0</v>
      </c>
      <c r="AL12" s="113">
        <f t="shared" ca="1" si="25"/>
        <v>0</v>
      </c>
      <c r="AM12" s="113">
        <f t="shared" ca="1" si="26"/>
        <v>0.99930555555555556</v>
      </c>
      <c r="AN12" s="113">
        <f t="shared" ca="1" si="37"/>
        <v>0</v>
      </c>
      <c r="AO12" s="113">
        <f t="shared" ca="1" si="27"/>
        <v>0.99930555555555556</v>
      </c>
      <c r="AP12" s="115" t="b">
        <f t="shared" si="28"/>
        <v>1</v>
      </c>
      <c r="AQ12" s="115" t="b">
        <f t="shared" ca="1" si="29"/>
        <v>0</v>
      </c>
      <c r="AR12" s="115" t="b">
        <f t="shared" si="30"/>
        <v>1</v>
      </c>
      <c r="AS12" s="115" t="b">
        <f t="shared" ca="1" si="31"/>
        <v>0</v>
      </c>
      <c r="AT12" s="140">
        <f t="shared" si="32"/>
        <v>0</v>
      </c>
      <c r="AU12" s="342"/>
      <c r="AV12" s="342"/>
      <c r="AW12" s="342"/>
      <c r="AX12" s="342"/>
      <c r="AY12" s="342"/>
      <c r="AZ12" s="342"/>
      <c r="BA12" s="343"/>
      <c r="BB12" s="343"/>
      <c r="BC12" s="343"/>
    </row>
    <row r="13" spans="1:55" s="346" customFormat="1" ht="28.5" customHeight="1" x14ac:dyDescent="0.35">
      <c r="A13" s="397">
        <f t="shared" ca="1" si="0"/>
        <v>46028</v>
      </c>
      <c r="B13" s="77" t="str">
        <f t="shared" ca="1" si="1"/>
        <v>Di</v>
      </c>
      <c r="C13" s="76" t="str">
        <f t="shared" ca="1" si="2"/>
        <v xml:space="preserve"> Hl. drei Könige</v>
      </c>
      <c r="D13" s="185"/>
      <c r="E13" s="126" t="str">
        <f t="shared" ca="1" si="33"/>
        <v/>
      </c>
      <c r="F13" s="386">
        <f t="shared" ca="1" si="3"/>
        <v>0</v>
      </c>
      <c r="G13" s="125">
        <f t="shared" ca="1" si="4"/>
        <v>0</v>
      </c>
      <c r="H13" s="184"/>
      <c r="I13" s="186"/>
      <c r="J13" s="141" t="str">
        <f t="shared" ca="1" si="5"/>
        <v/>
      </c>
      <c r="K13" s="388">
        <f t="shared" ca="1" si="6"/>
        <v>0</v>
      </c>
      <c r="L13" s="542"/>
      <c r="M13" s="543"/>
      <c r="N13" s="543"/>
      <c r="O13" s="543"/>
      <c r="P13" s="544"/>
      <c r="Q13" s="108">
        <f t="shared" ca="1" si="34"/>
        <v>46028</v>
      </c>
      <c r="R13" s="115" t="b">
        <f t="shared" ca="1" si="7"/>
        <v>1</v>
      </c>
      <c r="S13" s="109" t="str">
        <f t="shared" si="8"/>
        <v/>
      </c>
      <c r="T13" s="61" t="str">
        <f t="shared" ca="1" si="9"/>
        <v>F</v>
      </c>
      <c r="U13" s="61" t="str">
        <f t="shared" ca="1" si="10"/>
        <v>F</v>
      </c>
      <c r="V13" s="96">
        <f t="shared" si="35"/>
        <v>0</v>
      </c>
      <c r="W13" s="57">
        <f t="shared" ca="1" si="36"/>
        <v>0</v>
      </c>
      <c r="X13" s="164">
        <f t="shared" ca="1" si="11"/>
        <v>0</v>
      </c>
      <c r="Y13" s="115" t="b">
        <f t="shared" ca="1" si="12"/>
        <v>1</v>
      </c>
      <c r="Z13" s="115" t="b">
        <f t="shared" ca="1" si="13"/>
        <v>0</v>
      </c>
      <c r="AA13" s="115" t="b">
        <f t="shared" ca="1" si="14"/>
        <v>0</v>
      </c>
      <c r="AB13" s="78" t="str">
        <f t="shared" ca="1" si="15"/>
        <v/>
      </c>
      <c r="AC13" s="85" t="str">
        <f t="shared" ca="1" si="16"/>
        <v/>
      </c>
      <c r="AD13" s="88">
        <f t="shared" ca="1" si="17"/>
        <v>0</v>
      </c>
      <c r="AE13" s="85" t="str">
        <f t="shared" ca="1" si="18"/>
        <v/>
      </c>
      <c r="AF13" s="82" t="str">
        <f t="shared" ca="1" si="19"/>
        <v/>
      </c>
      <c r="AG13" s="115" t="b">
        <f t="shared" si="20"/>
        <v>0</v>
      </c>
      <c r="AH13" s="115" t="b">
        <f t="shared" ca="1" si="21"/>
        <v>0</v>
      </c>
      <c r="AI13" s="115" t="b">
        <f t="shared" ca="1" si="22"/>
        <v>0</v>
      </c>
      <c r="AJ13" s="115" t="b">
        <f t="shared" ca="1" si="23"/>
        <v>0</v>
      </c>
      <c r="AK13" s="115" t="b">
        <f t="shared" si="24"/>
        <v>0</v>
      </c>
      <c r="AL13" s="113" t="str">
        <f t="shared" ca="1" si="25"/>
        <v/>
      </c>
      <c r="AM13" s="113" t="str">
        <f t="shared" ca="1" si="26"/>
        <v/>
      </c>
      <c r="AN13" s="113" t="str">
        <f t="shared" ca="1" si="37"/>
        <v/>
      </c>
      <c r="AO13" s="113" t="str">
        <f t="shared" ca="1" si="27"/>
        <v/>
      </c>
      <c r="AP13" s="115" t="b">
        <f t="shared" si="28"/>
        <v>1</v>
      </c>
      <c r="AQ13" s="115" t="b">
        <f t="shared" ca="1" si="29"/>
        <v>0</v>
      </c>
      <c r="AR13" s="115" t="b">
        <f t="shared" si="30"/>
        <v>1</v>
      </c>
      <c r="AS13" s="115" t="b">
        <f t="shared" ca="1" si="31"/>
        <v>0</v>
      </c>
      <c r="AT13" s="140">
        <f t="shared" si="32"/>
        <v>0</v>
      </c>
      <c r="AU13" s="342"/>
      <c r="AV13" s="342"/>
      <c r="AW13" s="342"/>
      <c r="AX13" s="342"/>
      <c r="AY13" s="342"/>
      <c r="AZ13" s="342"/>
      <c r="BA13" s="343"/>
      <c r="BB13" s="343"/>
      <c r="BC13" s="343"/>
    </row>
    <row r="14" spans="1:55" s="346" customFormat="1" ht="28.5" customHeight="1" x14ac:dyDescent="0.35">
      <c r="A14" s="397">
        <f t="shared" ca="1" si="0"/>
        <v>46029</v>
      </c>
      <c r="B14" s="77" t="str">
        <f t="shared" ca="1" si="1"/>
        <v>Mi</v>
      </c>
      <c r="C14" s="76" t="str">
        <f t="shared" ca="1" si="2"/>
        <v xml:space="preserve"> </v>
      </c>
      <c r="D14" s="171"/>
      <c r="E14" s="126" t="str">
        <f t="shared" ca="1" si="33"/>
        <v>08:00-16:00</v>
      </c>
      <c r="F14" s="386">
        <f t="shared" ca="1" si="3"/>
        <v>0.33333333333333331</v>
      </c>
      <c r="G14" s="125">
        <f t="shared" ca="1" si="4"/>
        <v>0</v>
      </c>
      <c r="H14" s="127"/>
      <c r="I14" s="59"/>
      <c r="J14" s="141" t="str">
        <f t="shared" ca="1" si="5"/>
        <v/>
      </c>
      <c r="K14" s="388">
        <f t="shared" ca="1" si="6"/>
        <v>0</v>
      </c>
      <c r="L14" s="542"/>
      <c r="M14" s="543"/>
      <c r="N14" s="543"/>
      <c r="O14" s="543"/>
      <c r="P14" s="544"/>
      <c r="Q14" s="108">
        <f t="shared" ca="1" si="34"/>
        <v>46029</v>
      </c>
      <c r="R14" s="115" t="b">
        <f t="shared" ca="1" si="7"/>
        <v>1</v>
      </c>
      <c r="S14" s="109" t="str">
        <f t="shared" si="8"/>
        <v/>
      </c>
      <c r="T14" s="61" t="str">
        <f t="shared" ca="1" si="9"/>
        <v>A</v>
      </c>
      <c r="U14" s="61" t="str">
        <f t="shared" ca="1" si="10"/>
        <v>A</v>
      </c>
      <c r="V14" s="96">
        <f t="shared" si="35"/>
        <v>0</v>
      </c>
      <c r="W14" s="57">
        <f t="shared" ca="1" si="36"/>
        <v>-0.33333333333333298</v>
      </c>
      <c r="X14" s="164">
        <f t="shared" ca="1" si="11"/>
        <v>0</v>
      </c>
      <c r="Y14" s="115" t="b">
        <f t="shared" ca="1" si="12"/>
        <v>0</v>
      </c>
      <c r="Z14" s="115" t="b">
        <f t="shared" ca="1" si="13"/>
        <v>0</v>
      </c>
      <c r="AA14" s="115" t="b">
        <f t="shared" ca="1" si="14"/>
        <v>1</v>
      </c>
      <c r="AB14" s="78">
        <f t="shared" ca="1" si="15"/>
        <v>0</v>
      </c>
      <c r="AC14" s="85">
        <f t="shared" ca="1" si="16"/>
        <v>0.33333333333333331</v>
      </c>
      <c r="AD14" s="88">
        <f t="shared" ca="1" si="17"/>
        <v>0</v>
      </c>
      <c r="AE14" s="85">
        <f t="shared" ca="1" si="18"/>
        <v>0.66666666666666663</v>
      </c>
      <c r="AF14" s="82">
        <f t="shared" ca="1" si="19"/>
        <v>0.99930555555555556</v>
      </c>
      <c r="AG14" s="115" t="b">
        <f t="shared" si="20"/>
        <v>0</v>
      </c>
      <c r="AH14" s="115" t="b">
        <f t="shared" ca="1" si="21"/>
        <v>1</v>
      </c>
      <c r="AI14" s="115" t="b">
        <f t="shared" ca="1" si="22"/>
        <v>0</v>
      </c>
      <c r="AJ14" s="115" t="b">
        <f t="shared" ca="1" si="23"/>
        <v>1</v>
      </c>
      <c r="AK14" s="115" t="b">
        <f t="shared" si="24"/>
        <v>0</v>
      </c>
      <c r="AL14" s="113">
        <f t="shared" ca="1" si="25"/>
        <v>0</v>
      </c>
      <c r="AM14" s="113">
        <f t="shared" ca="1" si="26"/>
        <v>0.99930555555555556</v>
      </c>
      <c r="AN14" s="113">
        <f t="shared" ca="1" si="37"/>
        <v>0</v>
      </c>
      <c r="AO14" s="113">
        <f t="shared" ca="1" si="27"/>
        <v>0.99930555555555556</v>
      </c>
      <c r="AP14" s="115" t="b">
        <f t="shared" si="28"/>
        <v>1</v>
      </c>
      <c r="AQ14" s="115" t="b">
        <f t="shared" ca="1" si="29"/>
        <v>0</v>
      </c>
      <c r="AR14" s="115" t="b">
        <f t="shared" si="30"/>
        <v>1</v>
      </c>
      <c r="AS14" s="115" t="b">
        <f t="shared" ca="1" si="31"/>
        <v>0</v>
      </c>
      <c r="AT14" s="140">
        <f t="shared" si="32"/>
        <v>0</v>
      </c>
      <c r="AU14" s="342"/>
      <c r="AV14" s="342"/>
      <c r="AW14" s="342"/>
      <c r="AX14" s="342"/>
      <c r="AY14" s="342"/>
      <c r="AZ14" s="342"/>
      <c r="BA14" s="343"/>
      <c r="BB14" s="343"/>
      <c r="BC14" s="343"/>
    </row>
    <row r="15" spans="1:55" s="346" customFormat="1" ht="28.5" customHeight="1" x14ac:dyDescent="0.35">
      <c r="A15" s="397">
        <f t="shared" ca="1" si="0"/>
        <v>46030</v>
      </c>
      <c r="B15" s="77" t="str">
        <f t="shared" ca="1" si="1"/>
        <v>Do</v>
      </c>
      <c r="C15" s="76" t="str">
        <f t="shared" ca="1" si="2"/>
        <v xml:space="preserve"> </v>
      </c>
      <c r="D15" s="171"/>
      <c r="E15" s="126" t="str">
        <f t="shared" ca="1" si="33"/>
        <v>08:00-16:00</v>
      </c>
      <c r="F15" s="386">
        <f t="shared" ca="1" si="3"/>
        <v>0.33333333333333331</v>
      </c>
      <c r="G15" s="125">
        <f t="shared" ca="1" si="4"/>
        <v>0</v>
      </c>
      <c r="H15" s="127"/>
      <c r="I15" s="59"/>
      <c r="J15" s="141" t="str">
        <f t="shared" ca="1" si="5"/>
        <v/>
      </c>
      <c r="K15" s="388">
        <f t="shared" ca="1" si="6"/>
        <v>0</v>
      </c>
      <c r="L15" s="542"/>
      <c r="M15" s="543"/>
      <c r="N15" s="543"/>
      <c r="O15" s="543"/>
      <c r="P15" s="544"/>
      <c r="Q15" s="108">
        <f t="shared" ca="1" si="34"/>
        <v>46030</v>
      </c>
      <c r="R15" s="115" t="b">
        <f t="shared" ca="1" si="7"/>
        <v>1</v>
      </c>
      <c r="S15" s="109" t="str">
        <f t="shared" si="8"/>
        <v/>
      </c>
      <c r="T15" s="61" t="str">
        <f t="shared" ca="1" si="9"/>
        <v>A</v>
      </c>
      <c r="U15" s="61" t="str">
        <f t="shared" ca="1" si="10"/>
        <v>A</v>
      </c>
      <c r="V15" s="96">
        <f t="shared" si="35"/>
        <v>0</v>
      </c>
      <c r="W15" s="57">
        <f t="shared" ca="1" si="36"/>
        <v>-0.33333333333333298</v>
      </c>
      <c r="X15" s="164">
        <f t="shared" ca="1" si="11"/>
        <v>0</v>
      </c>
      <c r="Y15" s="115" t="b">
        <f t="shared" ca="1" si="12"/>
        <v>0</v>
      </c>
      <c r="Z15" s="115" t="b">
        <f t="shared" ca="1" si="13"/>
        <v>0</v>
      </c>
      <c r="AA15" s="115" t="b">
        <f t="shared" ca="1" si="14"/>
        <v>1</v>
      </c>
      <c r="AB15" s="78">
        <f t="shared" ca="1" si="15"/>
        <v>0</v>
      </c>
      <c r="AC15" s="85">
        <f t="shared" ca="1" si="16"/>
        <v>0.33333333333333331</v>
      </c>
      <c r="AD15" s="88">
        <f t="shared" ca="1" si="17"/>
        <v>0</v>
      </c>
      <c r="AE15" s="85">
        <f t="shared" ca="1" si="18"/>
        <v>0.66666666666666663</v>
      </c>
      <c r="AF15" s="82">
        <f t="shared" ca="1" si="19"/>
        <v>0.99930555555555556</v>
      </c>
      <c r="AG15" s="115" t="b">
        <f t="shared" si="20"/>
        <v>0</v>
      </c>
      <c r="AH15" s="115" t="b">
        <f t="shared" ca="1" si="21"/>
        <v>1</v>
      </c>
      <c r="AI15" s="115" t="b">
        <f t="shared" ca="1" si="22"/>
        <v>0</v>
      </c>
      <c r="AJ15" s="115" t="b">
        <f t="shared" ca="1" si="23"/>
        <v>1</v>
      </c>
      <c r="AK15" s="115" t="b">
        <f t="shared" si="24"/>
        <v>0</v>
      </c>
      <c r="AL15" s="113">
        <f t="shared" ca="1" si="25"/>
        <v>0</v>
      </c>
      <c r="AM15" s="113">
        <f t="shared" ca="1" si="26"/>
        <v>0.99930555555555556</v>
      </c>
      <c r="AN15" s="113">
        <f t="shared" ca="1" si="37"/>
        <v>0</v>
      </c>
      <c r="AO15" s="113">
        <f t="shared" ca="1" si="27"/>
        <v>0.99930555555555556</v>
      </c>
      <c r="AP15" s="115" t="b">
        <f t="shared" si="28"/>
        <v>1</v>
      </c>
      <c r="AQ15" s="115" t="b">
        <f t="shared" ca="1" si="29"/>
        <v>0</v>
      </c>
      <c r="AR15" s="115" t="b">
        <f t="shared" si="30"/>
        <v>1</v>
      </c>
      <c r="AS15" s="115" t="b">
        <f t="shared" ca="1" si="31"/>
        <v>0</v>
      </c>
      <c r="AT15" s="140">
        <f t="shared" si="32"/>
        <v>0</v>
      </c>
      <c r="AU15" s="342"/>
      <c r="AV15" s="342"/>
      <c r="AW15" s="342"/>
      <c r="AX15" s="342"/>
      <c r="AY15" s="342"/>
      <c r="AZ15" s="342"/>
      <c r="BA15" s="343"/>
      <c r="BB15" s="343"/>
      <c r="BC15" s="343"/>
    </row>
    <row r="16" spans="1:55" s="346" customFormat="1" ht="28.5" customHeight="1" x14ac:dyDescent="0.35">
      <c r="A16" s="397">
        <f t="shared" ca="1" si="0"/>
        <v>46031</v>
      </c>
      <c r="B16" s="77" t="str">
        <f t="shared" ca="1" si="1"/>
        <v>Fr</v>
      </c>
      <c r="C16" s="76" t="str">
        <f t="shared" ca="1" si="2"/>
        <v xml:space="preserve"> </v>
      </c>
      <c r="D16" s="171"/>
      <c r="E16" s="126" t="str">
        <f t="shared" ca="1" si="33"/>
        <v>08:00-16:00</v>
      </c>
      <c r="F16" s="386">
        <f t="shared" ca="1" si="3"/>
        <v>0.33333333333333331</v>
      </c>
      <c r="G16" s="125">
        <f t="shared" ca="1" si="4"/>
        <v>0</v>
      </c>
      <c r="H16" s="127"/>
      <c r="I16" s="59"/>
      <c r="J16" s="141" t="str">
        <f t="shared" ca="1" si="5"/>
        <v/>
      </c>
      <c r="K16" s="388">
        <f t="shared" ca="1" si="6"/>
        <v>0</v>
      </c>
      <c r="L16" s="542"/>
      <c r="M16" s="543"/>
      <c r="N16" s="543"/>
      <c r="O16" s="543"/>
      <c r="P16" s="544"/>
      <c r="Q16" s="108">
        <f t="shared" ca="1" si="34"/>
        <v>46031</v>
      </c>
      <c r="R16" s="115" t="b">
        <f t="shared" ca="1" si="7"/>
        <v>1</v>
      </c>
      <c r="S16" s="109" t="str">
        <f t="shared" si="8"/>
        <v/>
      </c>
      <c r="T16" s="61" t="str">
        <f t="shared" ca="1" si="9"/>
        <v>A</v>
      </c>
      <c r="U16" s="61" t="str">
        <f t="shared" ca="1" si="10"/>
        <v>A</v>
      </c>
      <c r="V16" s="96">
        <f t="shared" si="35"/>
        <v>0</v>
      </c>
      <c r="W16" s="57">
        <f t="shared" ca="1" si="36"/>
        <v>-0.33333333333333298</v>
      </c>
      <c r="X16" s="164">
        <f t="shared" ca="1" si="11"/>
        <v>0</v>
      </c>
      <c r="Y16" s="115" t="b">
        <f t="shared" ca="1" si="12"/>
        <v>0</v>
      </c>
      <c r="Z16" s="115" t="b">
        <f t="shared" ca="1" si="13"/>
        <v>0</v>
      </c>
      <c r="AA16" s="115" t="b">
        <f t="shared" ca="1" si="14"/>
        <v>1</v>
      </c>
      <c r="AB16" s="78">
        <f t="shared" ca="1" si="15"/>
        <v>0</v>
      </c>
      <c r="AC16" s="85">
        <f t="shared" ca="1" si="16"/>
        <v>0.33333333333333331</v>
      </c>
      <c r="AD16" s="88">
        <f t="shared" ca="1" si="17"/>
        <v>0</v>
      </c>
      <c r="AE16" s="85">
        <f t="shared" ca="1" si="18"/>
        <v>0.66666666666666663</v>
      </c>
      <c r="AF16" s="82">
        <f t="shared" ca="1" si="19"/>
        <v>0.99930555555555556</v>
      </c>
      <c r="AG16" s="115" t="b">
        <f t="shared" si="20"/>
        <v>0</v>
      </c>
      <c r="AH16" s="115" t="b">
        <f t="shared" ca="1" si="21"/>
        <v>1</v>
      </c>
      <c r="AI16" s="115" t="b">
        <f t="shared" ca="1" si="22"/>
        <v>0</v>
      </c>
      <c r="AJ16" s="115" t="b">
        <f t="shared" ca="1" si="23"/>
        <v>1</v>
      </c>
      <c r="AK16" s="115" t="b">
        <f t="shared" si="24"/>
        <v>0</v>
      </c>
      <c r="AL16" s="113">
        <f t="shared" ca="1" si="25"/>
        <v>0</v>
      </c>
      <c r="AM16" s="113">
        <f t="shared" ca="1" si="26"/>
        <v>0.99930555555555556</v>
      </c>
      <c r="AN16" s="113">
        <f t="shared" ca="1" si="37"/>
        <v>0</v>
      </c>
      <c r="AO16" s="113">
        <f t="shared" ca="1" si="27"/>
        <v>0.99930555555555556</v>
      </c>
      <c r="AP16" s="115" t="b">
        <f t="shared" si="28"/>
        <v>1</v>
      </c>
      <c r="AQ16" s="115" t="b">
        <f t="shared" ca="1" si="29"/>
        <v>0</v>
      </c>
      <c r="AR16" s="115" t="b">
        <f t="shared" si="30"/>
        <v>1</v>
      </c>
      <c r="AS16" s="115" t="b">
        <f t="shared" ca="1" si="31"/>
        <v>0</v>
      </c>
      <c r="AT16" s="140">
        <f t="shared" si="32"/>
        <v>0</v>
      </c>
      <c r="AU16" s="342"/>
      <c r="AV16" s="342"/>
      <c r="AW16" s="342"/>
      <c r="AX16" s="342"/>
      <c r="AY16" s="342"/>
      <c r="AZ16" s="342"/>
      <c r="BA16" s="343"/>
      <c r="BB16" s="343"/>
      <c r="BC16" s="343"/>
    </row>
    <row r="17" spans="1:55" s="346" customFormat="1" ht="28.5" customHeight="1" x14ac:dyDescent="0.35">
      <c r="A17" s="397">
        <f t="shared" ca="1" si="0"/>
        <v>46032</v>
      </c>
      <c r="B17" s="77" t="str">
        <f t="shared" ca="1" si="1"/>
        <v>Sa</v>
      </c>
      <c r="C17" s="76" t="str">
        <f t="shared" ca="1" si="2"/>
        <v xml:space="preserve"> Wochenende</v>
      </c>
      <c r="D17" s="171"/>
      <c r="E17" s="126" t="str">
        <f t="shared" ca="1" si="33"/>
        <v/>
      </c>
      <c r="F17" s="386">
        <f t="shared" ca="1" si="3"/>
        <v>0</v>
      </c>
      <c r="G17" s="125">
        <f t="shared" ca="1" si="4"/>
        <v>0</v>
      </c>
      <c r="H17" s="127"/>
      <c r="I17" s="59"/>
      <c r="J17" s="141" t="str">
        <f t="shared" ca="1" si="5"/>
        <v/>
      </c>
      <c r="K17" s="388">
        <f t="shared" ca="1" si="6"/>
        <v>0</v>
      </c>
      <c r="L17" s="542"/>
      <c r="M17" s="543"/>
      <c r="N17" s="543"/>
      <c r="O17" s="543"/>
      <c r="P17" s="544"/>
      <c r="Q17" s="108">
        <f t="shared" ca="1" si="34"/>
        <v>46032</v>
      </c>
      <c r="R17" s="115" t="b">
        <f t="shared" ca="1" si="7"/>
        <v>1</v>
      </c>
      <c r="S17" s="109" t="str">
        <f t="shared" si="8"/>
        <v/>
      </c>
      <c r="T17" s="61" t="str">
        <f t="shared" ca="1" si="9"/>
        <v>F</v>
      </c>
      <c r="U17" s="61" t="str">
        <f t="shared" ca="1" si="10"/>
        <v>A</v>
      </c>
      <c r="V17" s="96">
        <f t="shared" si="35"/>
        <v>0</v>
      </c>
      <c r="W17" s="57">
        <f t="shared" ca="1" si="36"/>
        <v>0</v>
      </c>
      <c r="X17" s="164">
        <f t="shared" ca="1" si="11"/>
        <v>0</v>
      </c>
      <c r="Y17" s="115" t="b">
        <f t="shared" ca="1" si="12"/>
        <v>1</v>
      </c>
      <c r="Z17" s="115" t="b">
        <f t="shared" ca="1" si="13"/>
        <v>0</v>
      </c>
      <c r="AA17" s="115" t="b">
        <f t="shared" ca="1" si="14"/>
        <v>0</v>
      </c>
      <c r="AB17" s="78">
        <f t="shared" ca="1" si="15"/>
        <v>0</v>
      </c>
      <c r="AC17" s="85">
        <f t="shared" ca="1" si="16"/>
        <v>0</v>
      </c>
      <c r="AD17" s="88">
        <f t="shared" ca="1" si="17"/>
        <v>0</v>
      </c>
      <c r="AE17" s="85">
        <f t="shared" ca="1" si="18"/>
        <v>0</v>
      </c>
      <c r="AF17" s="82">
        <f t="shared" ca="1" si="19"/>
        <v>0.99930555555555556</v>
      </c>
      <c r="AG17" s="115" t="b">
        <f t="shared" si="20"/>
        <v>0</v>
      </c>
      <c r="AH17" s="115" t="b">
        <f t="shared" ca="1" si="21"/>
        <v>0</v>
      </c>
      <c r="AI17" s="115" t="b">
        <f t="shared" ca="1" si="22"/>
        <v>0</v>
      </c>
      <c r="AJ17" s="115" t="b">
        <f t="shared" ca="1" si="23"/>
        <v>1</v>
      </c>
      <c r="AK17" s="115" t="b">
        <f t="shared" si="24"/>
        <v>0</v>
      </c>
      <c r="AL17" s="113">
        <f t="shared" ca="1" si="25"/>
        <v>0</v>
      </c>
      <c r="AM17" s="113">
        <f t="shared" ca="1" si="26"/>
        <v>0.99930555555555556</v>
      </c>
      <c r="AN17" s="113">
        <f t="shared" ca="1" si="37"/>
        <v>0</v>
      </c>
      <c r="AO17" s="113">
        <f t="shared" ca="1" si="27"/>
        <v>0.99930555555555556</v>
      </c>
      <c r="AP17" s="115" t="b">
        <f t="shared" si="28"/>
        <v>1</v>
      </c>
      <c r="AQ17" s="115" t="b">
        <f t="shared" ca="1" si="29"/>
        <v>0</v>
      </c>
      <c r="AR17" s="115" t="b">
        <f t="shared" si="30"/>
        <v>1</v>
      </c>
      <c r="AS17" s="115" t="b">
        <f t="shared" ca="1" si="31"/>
        <v>0</v>
      </c>
      <c r="AT17" s="140">
        <f t="shared" si="32"/>
        <v>0</v>
      </c>
      <c r="AU17" s="342"/>
      <c r="AV17" s="342"/>
      <c r="AW17" s="342"/>
      <c r="AX17" s="342"/>
      <c r="AY17" s="342"/>
      <c r="AZ17" s="342"/>
      <c r="BA17" s="343"/>
      <c r="BB17" s="343"/>
      <c r="BC17" s="343"/>
    </row>
    <row r="18" spans="1:55" s="346" customFormat="1" ht="28.5" customHeight="1" x14ac:dyDescent="0.35">
      <c r="A18" s="397">
        <f t="shared" ca="1" si="0"/>
        <v>46033</v>
      </c>
      <c r="B18" s="77" t="str">
        <f t="shared" ca="1" si="1"/>
        <v>So</v>
      </c>
      <c r="C18" s="76" t="str">
        <f t="shared" ca="1" si="2"/>
        <v xml:space="preserve"> Wochenende</v>
      </c>
      <c r="D18" s="185"/>
      <c r="E18" s="126" t="str">
        <f t="shared" ca="1" si="33"/>
        <v/>
      </c>
      <c r="F18" s="386">
        <f t="shared" ca="1" si="3"/>
        <v>0</v>
      </c>
      <c r="G18" s="125">
        <f t="shared" ca="1" si="4"/>
        <v>0</v>
      </c>
      <c r="H18" s="127"/>
      <c r="I18" s="59"/>
      <c r="J18" s="141" t="str">
        <f t="shared" ca="1" si="5"/>
        <v/>
      </c>
      <c r="K18" s="388">
        <f t="shared" ca="1" si="6"/>
        <v>0</v>
      </c>
      <c r="L18" s="542"/>
      <c r="M18" s="543"/>
      <c r="N18" s="543"/>
      <c r="O18" s="543"/>
      <c r="P18" s="544"/>
      <c r="Q18" s="108">
        <f t="shared" ca="1" si="34"/>
        <v>46033</v>
      </c>
      <c r="R18" s="115" t="b">
        <f t="shared" ca="1" si="7"/>
        <v>1</v>
      </c>
      <c r="S18" s="109" t="str">
        <f t="shared" si="8"/>
        <v/>
      </c>
      <c r="T18" s="61" t="str">
        <f t="shared" ca="1" si="9"/>
        <v>F</v>
      </c>
      <c r="U18" s="61" t="str">
        <f t="shared" ca="1" si="10"/>
        <v>F</v>
      </c>
      <c r="V18" s="96">
        <f t="shared" si="35"/>
        <v>0</v>
      </c>
      <c r="W18" s="57">
        <f t="shared" ca="1" si="36"/>
        <v>0</v>
      </c>
      <c r="X18" s="164">
        <f t="shared" ca="1" si="11"/>
        <v>0</v>
      </c>
      <c r="Y18" s="115" t="b">
        <f t="shared" ca="1" si="12"/>
        <v>1</v>
      </c>
      <c r="Z18" s="115" t="b">
        <f t="shared" ca="1" si="13"/>
        <v>0</v>
      </c>
      <c r="AA18" s="115" t="b">
        <f t="shared" ca="1" si="14"/>
        <v>0</v>
      </c>
      <c r="AB18" s="78" t="str">
        <f t="shared" ca="1" si="15"/>
        <v/>
      </c>
      <c r="AC18" s="85" t="str">
        <f t="shared" ca="1" si="16"/>
        <v/>
      </c>
      <c r="AD18" s="88">
        <f t="shared" ca="1" si="17"/>
        <v>0</v>
      </c>
      <c r="AE18" s="85" t="str">
        <f t="shared" ca="1" si="18"/>
        <v/>
      </c>
      <c r="AF18" s="82" t="str">
        <f t="shared" ca="1" si="19"/>
        <v/>
      </c>
      <c r="AG18" s="115" t="b">
        <f t="shared" si="20"/>
        <v>0</v>
      </c>
      <c r="AH18" s="115" t="b">
        <f t="shared" ca="1" si="21"/>
        <v>0</v>
      </c>
      <c r="AI18" s="115" t="b">
        <f t="shared" ca="1" si="22"/>
        <v>0</v>
      </c>
      <c r="AJ18" s="115" t="b">
        <f t="shared" ca="1" si="23"/>
        <v>0</v>
      </c>
      <c r="AK18" s="115" t="b">
        <f t="shared" si="24"/>
        <v>0</v>
      </c>
      <c r="AL18" s="113" t="str">
        <f t="shared" ca="1" si="25"/>
        <v/>
      </c>
      <c r="AM18" s="113" t="str">
        <f t="shared" ca="1" si="26"/>
        <v/>
      </c>
      <c r="AN18" s="113" t="str">
        <f t="shared" ca="1" si="37"/>
        <v/>
      </c>
      <c r="AO18" s="113" t="str">
        <f t="shared" ca="1" si="27"/>
        <v/>
      </c>
      <c r="AP18" s="115" t="b">
        <f t="shared" si="28"/>
        <v>1</v>
      </c>
      <c r="AQ18" s="115" t="b">
        <f t="shared" ca="1" si="29"/>
        <v>0</v>
      </c>
      <c r="AR18" s="115" t="b">
        <f t="shared" si="30"/>
        <v>1</v>
      </c>
      <c r="AS18" s="115" t="b">
        <f t="shared" ca="1" si="31"/>
        <v>0</v>
      </c>
      <c r="AT18" s="140">
        <f t="shared" si="32"/>
        <v>0</v>
      </c>
      <c r="AU18" s="342"/>
      <c r="AV18" s="342"/>
      <c r="AW18" s="342"/>
      <c r="AX18" s="342"/>
      <c r="AY18" s="342"/>
      <c r="AZ18" s="342"/>
      <c r="BA18" s="343"/>
      <c r="BB18" s="343"/>
      <c r="BC18" s="343"/>
    </row>
    <row r="19" spans="1:55" s="346" customFormat="1" ht="28.5" customHeight="1" x14ac:dyDescent="0.35">
      <c r="A19" s="397">
        <f t="shared" ca="1" si="0"/>
        <v>46034</v>
      </c>
      <c r="B19" s="77" t="str">
        <f t="shared" ca="1" si="1"/>
        <v>Mo</v>
      </c>
      <c r="C19" s="76" t="str">
        <f t="shared" ca="1" si="2"/>
        <v xml:space="preserve"> </v>
      </c>
      <c r="D19" s="185"/>
      <c r="E19" s="126" t="str">
        <f t="shared" ca="1" si="33"/>
        <v>08:00-16:00</v>
      </c>
      <c r="F19" s="386">
        <f t="shared" ca="1" si="3"/>
        <v>0.33333333333333331</v>
      </c>
      <c r="G19" s="125">
        <f t="shared" ca="1" si="4"/>
        <v>0</v>
      </c>
      <c r="H19" s="184"/>
      <c r="I19" s="186"/>
      <c r="J19" s="141" t="str">
        <f t="shared" ca="1" si="5"/>
        <v/>
      </c>
      <c r="K19" s="388">
        <f t="shared" ca="1" si="6"/>
        <v>0</v>
      </c>
      <c r="L19" s="542"/>
      <c r="M19" s="543"/>
      <c r="N19" s="543"/>
      <c r="O19" s="543"/>
      <c r="P19" s="544"/>
      <c r="Q19" s="108">
        <f t="shared" ca="1" si="34"/>
        <v>46034</v>
      </c>
      <c r="R19" s="115" t="b">
        <f t="shared" ca="1" si="7"/>
        <v>1</v>
      </c>
      <c r="S19" s="109" t="str">
        <f t="shared" si="8"/>
        <v/>
      </c>
      <c r="T19" s="61" t="str">
        <f t="shared" ca="1" si="9"/>
        <v>A</v>
      </c>
      <c r="U19" s="61" t="str">
        <f t="shared" ca="1" si="10"/>
        <v>A</v>
      </c>
      <c r="V19" s="96">
        <f t="shared" si="35"/>
        <v>0</v>
      </c>
      <c r="W19" s="57">
        <f t="shared" ca="1" si="36"/>
        <v>-0.33333333333333298</v>
      </c>
      <c r="X19" s="164">
        <f t="shared" ca="1" si="11"/>
        <v>0</v>
      </c>
      <c r="Y19" s="115" t="b">
        <f t="shared" ca="1" si="12"/>
        <v>0</v>
      </c>
      <c r="Z19" s="115" t="b">
        <f t="shared" ca="1" si="13"/>
        <v>0</v>
      </c>
      <c r="AA19" s="115" t="b">
        <f t="shared" ca="1" si="14"/>
        <v>1</v>
      </c>
      <c r="AB19" s="78">
        <f t="shared" ca="1" si="15"/>
        <v>0</v>
      </c>
      <c r="AC19" s="85">
        <f t="shared" ca="1" si="16"/>
        <v>0.33333333333333331</v>
      </c>
      <c r="AD19" s="88">
        <f t="shared" ca="1" si="17"/>
        <v>0</v>
      </c>
      <c r="AE19" s="85">
        <f t="shared" ca="1" si="18"/>
        <v>0.66666666666666663</v>
      </c>
      <c r="AF19" s="82">
        <f t="shared" ca="1" si="19"/>
        <v>0.99930555555555556</v>
      </c>
      <c r="AG19" s="115" t="b">
        <f t="shared" si="20"/>
        <v>0</v>
      </c>
      <c r="AH19" s="115" t="b">
        <f t="shared" ca="1" si="21"/>
        <v>1</v>
      </c>
      <c r="AI19" s="115" t="b">
        <f t="shared" ca="1" si="22"/>
        <v>0</v>
      </c>
      <c r="AJ19" s="115" t="b">
        <f t="shared" ca="1" si="23"/>
        <v>1</v>
      </c>
      <c r="AK19" s="115" t="b">
        <f t="shared" si="24"/>
        <v>0</v>
      </c>
      <c r="AL19" s="113">
        <f t="shared" ca="1" si="25"/>
        <v>0</v>
      </c>
      <c r="AM19" s="113">
        <f t="shared" ca="1" si="26"/>
        <v>0.99930555555555556</v>
      </c>
      <c r="AN19" s="113">
        <f t="shared" ca="1" si="37"/>
        <v>0</v>
      </c>
      <c r="AO19" s="113">
        <f t="shared" ca="1" si="27"/>
        <v>0.99930555555555556</v>
      </c>
      <c r="AP19" s="115" t="b">
        <f t="shared" si="28"/>
        <v>1</v>
      </c>
      <c r="AQ19" s="115" t="b">
        <f t="shared" ca="1" si="29"/>
        <v>0</v>
      </c>
      <c r="AR19" s="115" t="b">
        <f t="shared" si="30"/>
        <v>1</v>
      </c>
      <c r="AS19" s="115" t="b">
        <f t="shared" ca="1" si="31"/>
        <v>0</v>
      </c>
      <c r="AT19" s="140">
        <f t="shared" si="32"/>
        <v>0</v>
      </c>
      <c r="AU19" s="342"/>
      <c r="AV19" s="342"/>
      <c r="AW19" s="342"/>
      <c r="AX19" s="342"/>
      <c r="AY19" s="342"/>
      <c r="AZ19" s="342"/>
      <c r="BA19" s="343"/>
      <c r="BB19" s="343"/>
      <c r="BC19" s="343"/>
    </row>
    <row r="20" spans="1:55" s="346" customFormat="1" ht="28.5" customHeight="1" x14ac:dyDescent="0.35">
      <c r="A20" s="397">
        <f t="shared" ca="1" si="0"/>
        <v>46035</v>
      </c>
      <c r="B20" s="77" t="str">
        <f t="shared" ca="1" si="1"/>
        <v>Di</v>
      </c>
      <c r="C20" s="76" t="str">
        <f t="shared" ca="1" si="2"/>
        <v xml:space="preserve"> </v>
      </c>
      <c r="D20" s="171"/>
      <c r="E20" s="126" t="str">
        <f t="shared" ca="1" si="33"/>
        <v>08:00-16:00</v>
      </c>
      <c r="F20" s="386">
        <f t="shared" ca="1" si="3"/>
        <v>0.33333333333333331</v>
      </c>
      <c r="G20" s="125">
        <f t="shared" ca="1" si="4"/>
        <v>0</v>
      </c>
      <c r="H20" s="127"/>
      <c r="I20" s="59"/>
      <c r="J20" s="141" t="str">
        <f t="shared" ca="1" si="5"/>
        <v/>
      </c>
      <c r="K20" s="388">
        <f t="shared" ca="1" si="6"/>
        <v>0</v>
      </c>
      <c r="L20" s="542"/>
      <c r="M20" s="543"/>
      <c r="N20" s="543"/>
      <c r="O20" s="543"/>
      <c r="P20" s="544"/>
      <c r="Q20" s="108">
        <f t="shared" ca="1" si="34"/>
        <v>46035</v>
      </c>
      <c r="R20" s="115" t="b">
        <f t="shared" ca="1" si="7"/>
        <v>1</v>
      </c>
      <c r="S20" s="109" t="str">
        <f t="shared" si="8"/>
        <v/>
      </c>
      <c r="T20" s="61" t="str">
        <f t="shared" ca="1" si="9"/>
        <v>A</v>
      </c>
      <c r="U20" s="61" t="str">
        <f t="shared" ca="1" si="10"/>
        <v>A</v>
      </c>
      <c r="V20" s="96">
        <f t="shared" si="35"/>
        <v>0</v>
      </c>
      <c r="W20" s="57">
        <f t="shared" ca="1" si="36"/>
        <v>-0.33333333333333298</v>
      </c>
      <c r="X20" s="164">
        <f t="shared" ca="1" si="11"/>
        <v>0</v>
      </c>
      <c r="Y20" s="115" t="b">
        <f t="shared" ca="1" si="12"/>
        <v>0</v>
      </c>
      <c r="Z20" s="115" t="b">
        <f t="shared" ca="1" si="13"/>
        <v>0</v>
      </c>
      <c r="AA20" s="115" t="b">
        <f t="shared" ca="1" si="14"/>
        <v>1</v>
      </c>
      <c r="AB20" s="78">
        <f t="shared" ca="1" si="15"/>
        <v>0</v>
      </c>
      <c r="AC20" s="85">
        <f t="shared" ca="1" si="16"/>
        <v>0.33333333333333331</v>
      </c>
      <c r="AD20" s="88">
        <f t="shared" ca="1" si="17"/>
        <v>0</v>
      </c>
      <c r="AE20" s="85">
        <f t="shared" ca="1" si="18"/>
        <v>0.66666666666666663</v>
      </c>
      <c r="AF20" s="82">
        <f t="shared" ca="1" si="19"/>
        <v>0.99930555555555556</v>
      </c>
      <c r="AG20" s="115" t="b">
        <f t="shared" si="20"/>
        <v>0</v>
      </c>
      <c r="AH20" s="115" t="b">
        <f t="shared" ca="1" si="21"/>
        <v>1</v>
      </c>
      <c r="AI20" s="115" t="b">
        <f t="shared" ca="1" si="22"/>
        <v>0</v>
      </c>
      <c r="AJ20" s="115" t="b">
        <f t="shared" ca="1" si="23"/>
        <v>1</v>
      </c>
      <c r="AK20" s="115" t="b">
        <f t="shared" si="24"/>
        <v>0</v>
      </c>
      <c r="AL20" s="113">
        <f t="shared" ca="1" si="25"/>
        <v>0</v>
      </c>
      <c r="AM20" s="113">
        <f t="shared" ca="1" si="26"/>
        <v>0.99930555555555556</v>
      </c>
      <c r="AN20" s="113">
        <f t="shared" ca="1" si="37"/>
        <v>0</v>
      </c>
      <c r="AO20" s="113">
        <f t="shared" ca="1" si="27"/>
        <v>0.99930555555555556</v>
      </c>
      <c r="AP20" s="115" t="b">
        <f t="shared" si="28"/>
        <v>1</v>
      </c>
      <c r="AQ20" s="115" t="b">
        <f t="shared" ca="1" si="29"/>
        <v>0</v>
      </c>
      <c r="AR20" s="115" t="b">
        <f t="shared" si="30"/>
        <v>1</v>
      </c>
      <c r="AS20" s="115" t="b">
        <f t="shared" ca="1" si="31"/>
        <v>0</v>
      </c>
      <c r="AT20" s="140">
        <f t="shared" si="32"/>
        <v>0</v>
      </c>
      <c r="AU20" s="342"/>
      <c r="AV20" s="342"/>
      <c r="AW20" s="342"/>
      <c r="AX20" s="342"/>
      <c r="AY20" s="342"/>
      <c r="AZ20" s="342"/>
      <c r="BA20" s="343"/>
      <c r="BB20" s="343"/>
      <c r="BC20" s="343"/>
    </row>
    <row r="21" spans="1:55" s="346" customFormat="1" ht="28.5" customHeight="1" x14ac:dyDescent="0.35">
      <c r="A21" s="397">
        <f t="shared" ca="1" si="0"/>
        <v>46036</v>
      </c>
      <c r="B21" s="77" t="str">
        <f t="shared" ca="1" si="1"/>
        <v>Mi</v>
      </c>
      <c r="C21" s="76" t="str">
        <f t="shared" ca="1" si="2"/>
        <v xml:space="preserve"> </v>
      </c>
      <c r="D21" s="171"/>
      <c r="E21" s="126" t="str">
        <f t="shared" ca="1" si="33"/>
        <v>08:00-16:00</v>
      </c>
      <c r="F21" s="386">
        <f t="shared" ca="1" si="3"/>
        <v>0.33333333333333331</v>
      </c>
      <c r="G21" s="125">
        <f t="shared" ca="1" si="4"/>
        <v>0</v>
      </c>
      <c r="H21" s="127"/>
      <c r="I21" s="59"/>
      <c r="J21" s="141" t="str">
        <f t="shared" ca="1" si="5"/>
        <v/>
      </c>
      <c r="K21" s="388">
        <f t="shared" ca="1" si="6"/>
        <v>0</v>
      </c>
      <c r="L21" s="542"/>
      <c r="M21" s="543"/>
      <c r="N21" s="543"/>
      <c r="O21" s="543"/>
      <c r="P21" s="544"/>
      <c r="Q21" s="108">
        <f t="shared" ca="1" si="34"/>
        <v>46036</v>
      </c>
      <c r="R21" s="115" t="b">
        <f t="shared" ca="1" si="7"/>
        <v>1</v>
      </c>
      <c r="S21" s="109" t="str">
        <f t="shared" si="8"/>
        <v/>
      </c>
      <c r="T21" s="61" t="str">
        <f t="shared" ca="1" si="9"/>
        <v>A</v>
      </c>
      <c r="U21" s="61" t="str">
        <f t="shared" ca="1" si="10"/>
        <v>A</v>
      </c>
      <c r="V21" s="96">
        <f t="shared" si="35"/>
        <v>0</v>
      </c>
      <c r="W21" s="57">
        <f t="shared" ca="1" si="36"/>
        <v>-0.33333333333333298</v>
      </c>
      <c r="X21" s="164">
        <f t="shared" ca="1" si="11"/>
        <v>0</v>
      </c>
      <c r="Y21" s="115" t="b">
        <f t="shared" ca="1" si="12"/>
        <v>0</v>
      </c>
      <c r="Z21" s="115" t="b">
        <f t="shared" ca="1" si="13"/>
        <v>0</v>
      </c>
      <c r="AA21" s="115" t="b">
        <f t="shared" ca="1" si="14"/>
        <v>1</v>
      </c>
      <c r="AB21" s="78">
        <f t="shared" ca="1" si="15"/>
        <v>0</v>
      </c>
      <c r="AC21" s="85">
        <f t="shared" ca="1" si="16"/>
        <v>0.33333333333333331</v>
      </c>
      <c r="AD21" s="88">
        <f t="shared" ca="1" si="17"/>
        <v>0</v>
      </c>
      <c r="AE21" s="85">
        <f t="shared" ca="1" si="18"/>
        <v>0.66666666666666663</v>
      </c>
      <c r="AF21" s="82">
        <f t="shared" ca="1" si="19"/>
        <v>0.99930555555555556</v>
      </c>
      <c r="AG21" s="115" t="b">
        <f t="shared" si="20"/>
        <v>0</v>
      </c>
      <c r="AH21" s="115" t="b">
        <f t="shared" ca="1" si="21"/>
        <v>1</v>
      </c>
      <c r="AI21" s="115" t="b">
        <f t="shared" ca="1" si="22"/>
        <v>0</v>
      </c>
      <c r="AJ21" s="115" t="b">
        <f t="shared" ca="1" si="23"/>
        <v>1</v>
      </c>
      <c r="AK21" s="115" t="b">
        <f t="shared" si="24"/>
        <v>0</v>
      </c>
      <c r="AL21" s="113">
        <f t="shared" ca="1" si="25"/>
        <v>0</v>
      </c>
      <c r="AM21" s="113">
        <f t="shared" ca="1" si="26"/>
        <v>0.99930555555555556</v>
      </c>
      <c r="AN21" s="113">
        <f t="shared" ca="1" si="37"/>
        <v>0</v>
      </c>
      <c r="AO21" s="113">
        <f t="shared" ca="1" si="27"/>
        <v>0.99930555555555556</v>
      </c>
      <c r="AP21" s="115" t="b">
        <f t="shared" si="28"/>
        <v>1</v>
      </c>
      <c r="AQ21" s="115" t="b">
        <f t="shared" ca="1" si="29"/>
        <v>0</v>
      </c>
      <c r="AR21" s="115" t="b">
        <f t="shared" si="30"/>
        <v>1</v>
      </c>
      <c r="AS21" s="115" t="b">
        <f t="shared" ca="1" si="31"/>
        <v>0</v>
      </c>
      <c r="AT21" s="140">
        <f t="shared" si="32"/>
        <v>0</v>
      </c>
      <c r="AU21" s="342"/>
      <c r="AV21" s="342"/>
      <c r="AW21" s="342"/>
      <c r="AX21" s="342"/>
      <c r="AY21" s="342"/>
      <c r="AZ21" s="342"/>
      <c r="BA21" s="343"/>
      <c r="BB21" s="343"/>
      <c r="BC21" s="343"/>
    </row>
    <row r="22" spans="1:55" s="346" customFormat="1" ht="28.5" customHeight="1" x14ac:dyDescent="0.35">
      <c r="A22" s="397">
        <f t="shared" ca="1" si="0"/>
        <v>46037</v>
      </c>
      <c r="B22" s="77" t="str">
        <f t="shared" ca="1" si="1"/>
        <v>Do</v>
      </c>
      <c r="C22" s="76" t="str">
        <f t="shared" ca="1" si="2"/>
        <v xml:space="preserve"> </v>
      </c>
      <c r="D22" s="171"/>
      <c r="E22" s="126" t="str">
        <f t="shared" ca="1" si="33"/>
        <v>08:00-16:00</v>
      </c>
      <c r="F22" s="386">
        <f t="shared" ca="1" si="3"/>
        <v>0.33333333333333331</v>
      </c>
      <c r="G22" s="125">
        <f t="shared" ca="1" si="4"/>
        <v>0</v>
      </c>
      <c r="H22" s="127"/>
      <c r="I22" s="59"/>
      <c r="J22" s="141" t="str">
        <f t="shared" ca="1" si="5"/>
        <v/>
      </c>
      <c r="K22" s="388">
        <f t="shared" ca="1" si="6"/>
        <v>0</v>
      </c>
      <c r="L22" s="542"/>
      <c r="M22" s="543"/>
      <c r="N22" s="543"/>
      <c r="O22" s="543"/>
      <c r="P22" s="544"/>
      <c r="Q22" s="108">
        <f t="shared" ca="1" si="34"/>
        <v>46037</v>
      </c>
      <c r="R22" s="115" t="b">
        <f t="shared" ca="1" si="7"/>
        <v>1</v>
      </c>
      <c r="S22" s="109" t="str">
        <f t="shared" si="8"/>
        <v/>
      </c>
      <c r="T22" s="61" t="str">
        <f t="shared" ca="1" si="9"/>
        <v>A</v>
      </c>
      <c r="U22" s="61" t="str">
        <f t="shared" ca="1" si="10"/>
        <v>A</v>
      </c>
      <c r="V22" s="96">
        <f t="shared" si="35"/>
        <v>0</v>
      </c>
      <c r="W22" s="57">
        <f t="shared" ca="1" si="36"/>
        <v>-0.33333333333333298</v>
      </c>
      <c r="X22" s="164">
        <f t="shared" ca="1" si="11"/>
        <v>0</v>
      </c>
      <c r="Y22" s="115" t="b">
        <f t="shared" ca="1" si="12"/>
        <v>0</v>
      </c>
      <c r="Z22" s="115" t="b">
        <f t="shared" ca="1" si="13"/>
        <v>0</v>
      </c>
      <c r="AA22" s="115" t="b">
        <f t="shared" ca="1" si="14"/>
        <v>1</v>
      </c>
      <c r="AB22" s="78">
        <f t="shared" ca="1" si="15"/>
        <v>0</v>
      </c>
      <c r="AC22" s="85">
        <f t="shared" ca="1" si="16"/>
        <v>0.33333333333333331</v>
      </c>
      <c r="AD22" s="88">
        <f t="shared" ca="1" si="17"/>
        <v>0</v>
      </c>
      <c r="AE22" s="85">
        <f t="shared" ca="1" si="18"/>
        <v>0.66666666666666663</v>
      </c>
      <c r="AF22" s="82">
        <f t="shared" ca="1" si="19"/>
        <v>0.99930555555555556</v>
      </c>
      <c r="AG22" s="115" t="b">
        <f t="shared" si="20"/>
        <v>0</v>
      </c>
      <c r="AH22" s="115" t="b">
        <f t="shared" ca="1" si="21"/>
        <v>1</v>
      </c>
      <c r="AI22" s="115" t="b">
        <f t="shared" ca="1" si="22"/>
        <v>0</v>
      </c>
      <c r="AJ22" s="115" t="b">
        <f t="shared" ca="1" si="23"/>
        <v>1</v>
      </c>
      <c r="AK22" s="115" t="b">
        <f t="shared" si="24"/>
        <v>0</v>
      </c>
      <c r="AL22" s="113">
        <f t="shared" ca="1" si="25"/>
        <v>0</v>
      </c>
      <c r="AM22" s="113">
        <f t="shared" ca="1" si="26"/>
        <v>0.99930555555555556</v>
      </c>
      <c r="AN22" s="113">
        <f t="shared" ca="1" si="37"/>
        <v>0</v>
      </c>
      <c r="AO22" s="113">
        <f t="shared" ca="1" si="27"/>
        <v>0.99930555555555556</v>
      </c>
      <c r="AP22" s="115" t="b">
        <f t="shared" si="28"/>
        <v>1</v>
      </c>
      <c r="AQ22" s="115" t="b">
        <f t="shared" ca="1" si="29"/>
        <v>0</v>
      </c>
      <c r="AR22" s="115" t="b">
        <f t="shared" si="30"/>
        <v>1</v>
      </c>
      <c r="AS22" s="115" t="b">
        <f t="shared" ca="1" si="31"/>
        <v>0</v>
      </c>
      <c r="AT22" s="140">
        <f t="shared" si="32"/>
        <v>0</v>
      </c>
      <c r="AU22" s="342"/>
      <c r="AV22" s="342"/>
      <c r="AW22" s="342"/>
      <c r="AX22" s="342"/>
      <c r="AY22" s="342"/>
      <c r="AZ22" s="342"/>
      <c r="BA22" s="343"/>
      <c r="BB22" s="343"/>
      <c r="BC22" s="343"/>
    </row>
    <row r="23" spans="1:55" s="346" customFormat="1" ht="28.5" customHeight="1" x14ac:dyDescent="0.35">
      <c r="A23" s="397">
        <f t="shared" ca="1" si="0"/>
        <v>46038</v>
      </c>
      <c r="B23" s="77" t="str">
        <f t="shared" ca="1" si="1"/>
        <v>Fr</v>
      </c>
      <c r="C23" s="76" t="str">
        <f t="shared" ca="1" si="2"/>
        <v xml:space="preserve"> </v>
      </c>
      <c r="D23" s="171"/>
      <c r="E23" s="126" t="str">
        <f t="shared" ca="1" si="33"/>
        <v>08:00-16:00</v>
      </c>
      <c r="F23" s="386">
        <f t="shared" ca="1" si="3"/>
        <v>0.33333333333333331</v>
      </c>
      <c r="G23" s="125">
        <f t="shared" ca="1" si="4"/>
        <v>0</v>
      </c>
      <c r="H23" s="127"/>
      <c r="I23" s="59"/>
      <c r="J23" s="141" t="str">
        <f t="shared" ca="1" si="5"/>
        <v/>
      </c>
      <c r="K23" s="388">
        <f t="shared" ca="1" si="6"/>
        <v>0</v>
      </c>
      <c r="L23" s="542"/>
      <c r="M23" s="543"/>
      <c r="N23" s="543"/>
      <c r="O23" s="543"/>
      <c r="P23" s="544"/>
      <c r="Q23" s="108">
        <f t="shared" ca="1" si="34"/>
        <v>46038</v>
      </c>
      <c r="R23" s="115" t="b">
        <f t="shared" ca="1" si="7"/>
        <v>1</v>
      </c>
      <c r="S23" s="109" t="str">
        <f t="shared" si="8"/>
        <v/>
      </c>
      <c r="T23" s="61" t="str">
        <f t="shared" ca="1" si="9"/>
        <v>A</v>
      </c>
      <c r="U23" s="61" t="str">
        <f t="shared" ca="1" si="10"/>
        <v>A</v>
      </c>
      <c r="V23" s="96">
        <f t="shared" si="35"/>
        <v>0</v>
      </c>
      <c r="W23" s="57">
        <f t="shared" ca="1" si="36"/>
        <v>-0.33333333333333298</v>
      </c>
      <c r="X23" s="164">
        <f t="shared" ca="1" si="11"/>
        <v>0</v>
      </c>
      <c r="Y23" s="115" t="b">
        <f t="shared" ca="1" si="12"/>
        <v>0</v>
      </c>
      <c r="Z23" s="115" t="b">
        <f t="shared" ca="1" si="13"/>
        <v>0</v>
      </c>
      <c r="AA23" s="115" t="b">
        <f t="shared" ca="1" si="14"/>
        <v>1</v>
      </c>
      <c r="AB23" s="78">
        <f t="shared" ca="1" si="15"/>
        <v>0</v>
      </c>
      <c r="AC23" s="85">
        <f t="shared" ca="1" si="16"/>
        <v>0.33333333333333331</v>
      </c>
      <c r="AD23" s="88">
        <f t="shared" ca="1" si="17"/>
        <v>0</v>
      </c>
      <c r="AE23" s="85">
        <f t="shared" ca="1" si="18"/>
        <v>0.66666666666666663</v>
      </c>
      <c r="AF23" s="82">
        <f t="shared" ca="1" si="19"/>
        <v>0.99930555555555556</v>
      </c>
      <c r="AG23" s="115" t="b">
        <f t="shared" si="20"/>
        <v>0</v>
      </c>
      <c r="AH23" s="115" t="b">
        <f t="shared" ca="1" si="21"/>
        <v>1</v>
      </c>
      <c r="AI23" s="115" t="b">
        <f t="shared" ca="1" si="22"/>
        <v>0</v>
      </c>
      <c r="AJ23" s="115" t="b">
        <f t="shared" ca="1" si="23"/>
        <v>1</v>
      </c>
      <c r="AK23" s="115" t="b">
        <f t="shared" si="24"/>
        <v>0</v>
      </c>
      <c r="AL23" s="113">
        <f t="shared" ca="1" si="25"/>
        <v>0</v>
      </c>
      <c r="AM23" s="113">
        <f t="shared" ca="1" si="26"/>
        <v>0.99930555555555556</v>
      </c>
      <c r="AN23" s="113">
        <f t="shared" ca="1" si="37"/>
        <v>0</v>
      </c>
      <c r="AO23" s="113">
        <f t="shared" ca="1" si="27"/>
        <v>0.99930555555555556</v>
      </c>
      <c r="AP23" s="115" t="b">
        <f t="shared" si="28"/>
        <v>1</v>
      </c>
      <c r="AQ23" s="115" t="b">
        <f t="shared" ca="1" si="29"/>
        <v>0</v>
      </c>
      <c r="AR23" s="115" t="b">
        <f t="shared" si="30"/>
        <v>1</v>
      </c>
      <c r="AS23" s="115" t="b">
        <f t="shared" ca="1" si="31"/>
        <v>0</v>
      </c>
      <c r="AT23" s="140">
        <f t="shared" si="32"/>
        <v>0</v>
      </c>
      <c r="AU23" s="342"/>
      <c r="AV23" s="342"/>
      <c r="AW23" s="342"/>
      <c r="AX23" s="342"/>
      <c r="AY23" s="342"/>
      <c r="AZ23" s="342"/>
      <c r="BA23" s="343"/>
      <c r="BB23" s="343"/>
      <c r="BC23" s="343"/>
    </row>
    <row r="24" spans="1:55" s="346" customFormat="1" ht="28.5" customHeight="1" x14ac:dyDescent="0.35">
      <c r="A24" s="397">
        <f t="shared" ca="1" si="0"/>
        <v>46039</v>
      </c>
      <c r="B24" s="77" t="str">
        <f t="shared" ca="1" si="1"/>
        <v>Sa</v>
      </c>
      <c r="C24" s="76" t="str">
        <f t="shared" ca="1" si="2"/>
        <v xml:space="preserve"> Wochenende</v>
      </c>
      <c r="D24" s="171"/>
      <c r="E24" s="126" t="str">
        <f t="shared" ca="1" si="33"/>
        <v/>
      </c>
      <c r="F24" s="386">
        <f t="shared" ca="1" si="3"/>
        <v>0</v>
      </c>
      <c r="G24" s="125">
        <f t="shared" ca="1" si="4"/>
        <v>0</v>
      </c>
      <c r="H24" s="127"/>
      <c r="I24" s="59"/>
      <c r="J24" s="141" t="str">
        <f t="shared" ca="1" si="5"/>
        <v/>
      </c>
      <c r="K24" s="388">
        <f t="shared" ca="1" si="6"/>
        <v>0</v>
      </c>
      <c r="L24" s="542"/>
      <c r="M24" s="543"/>
      <c r="N24" s="543"/>
      <c r="O24" s="543"/>
      <c r="P24" s="544"/>
      <c r="Q24" s="108">
        <f t="shared" ca="1" si="34"/>
        <v>46039</v>
      </c>
      <c r="R24" s="115" t="b">
        <f t="shared" ca="1" si="7"/>
        <v>1</v>
      </c>
      <c r="S24" s="109" t="str">
        <f t="shared" si="8"/>
        <v/>
      </c>
      <c r="T24" s="61" t="str">
        <f t="shared" ca="1" si="9"/>
        <v>F</v>
      </c>
      <c r="U24" s="61" t="str">
        <f t="shared" ca="1" si="10"/>
        <v>A</v>
      </c>
      <c r="V24" s="96">
        <f t="shared" si="35"/>
        <v>0</v>
      </c>
      <c r="W24" s="57">
        <f t="shared" ca="1" si="36"/>
        <v>0</v>
      </c>
      <c r="X24" s="164">
        <f t="shared" ca="1" si="11"/>
        <v>0</v>
      </c>
      <c r="Y24" s="115" t="b">
        <f t="shared" ca="1" si="12"/>
        <v>1</v>
      </c>
      <c r="Z24" s="115" t="b">
        <f t="shared" ca="1" si="13"/>
        <v>0</v>
      </c>
      <c r="AA24" s="115" t="b">
        <f t="shared" ca="1" si="14"/>
        <v>0</v>
      </c>
      <c r="AB24" s="78">
        <f t="shared" ca="1" si="15"/>
        <v>0</v>
      </c>
      <c r="AC24" s="85">
        <f t="shared" ca="1" si="16"/>
        <v>0</v>
      </c>
      <c r="AD24" s="88">
        <f t="shared" ca="1" si="17"/>
        <v>0</v>
      </c>
      <c r="AE24" s="85">
        <f t="shared" ca="1" si="18"/>
        <v>0</v>
      </c>
      <c r="AF24" s="82">
        <f t="shared" ca="1" si="19"/>
        <v>0.99930555555555556</v>
      </c>
      <c r="AG24" s="115" t="b">
        <f t="shared" si="20"/>
        <v>0</v>
      </c>
      <c r="AH24" s="115" t="b">
        <f t="shared" ca="1" si="21"/>
        <v>0</v>
      </c>
      <c r="AI24" s="115" t="b">
        <f t="shared" ca="1" si="22"/>
        <v>0</v>
      </c>
      <c r="AJ24" s="115" t="b">
        <f t="shared" ca="1" si="23"/>
        <v>1</v>
      </c>
      <c r="AK24" s="115" t="b">
        <f t="shared" si="24"/>
        <v>0</v>
      </c>
      <c r="AL24" s="113">
        <f t="shared" ca="1" si="25"/>
        <v>0</v>
      </c>
      <c r="AM24" s="113">
        <f t="shared" ca="1" si="26"/>
        <v>0.99930555555555556</v>
      </c>
      <c r="AN24" s="113">
        <f t="shared" ca="1" si="37"/>
        <v>0</v>
      </c>
      <c r="AO24" s="113">
        <f t="shared" ca="1" si="27"/>
        <v>0.99930555555555556</v>
      </c>
      <c r="AP24" s="115" t="b">
        <f t="shared" si="28"/>
        <v>1</v>
      </c>
      <c r="AQ24" s="115" t="b">
        <f t="shared" ca="1" si="29"/>
        <v>0</v>
      </c>
      <c r="AR24" s="115" t="b">
        <f t="shared" si="30"/>
        <v>1</v>
      </c>
      <c r="AS24" s="115" t="b">
        <f t="shared" ca="1" si="31"/>
        <v>0</v>
      </c>
      <c r="AT24" s="140">
        <f t="shared" si="32"/>
        <v>0</v>
      </c>
      <c r="AU24" s="342"/>
      <c r="AV24" s="342"/>
      <c r="AW24" s="342"/>
      <c r="AX24" s="342"/>
      <c r="AY24" s="342"/>
      <c r="AZ24" s="342"/>
      <c r="BA24" s="343"/>
      <c r="BB24" s="343"/>
      <c r="BC24" s="343"/>
    </row>
    <row r="25" spans="1:55" s="346" customFormat="1" ht="28.5" customHeight="1" x14ac:dyDescent="0.35">
      <c r="A25" s="397">
        <f t="shared" ca="1" si="0"/>
        <v>46040</v>
      </c>
      <c r="B25" s="77" t="str">
        <f t="shared" ca="1" si="1"/>
        <v>So</v>
      </c>
      <c r="C25" s="76" t="str">
        <f t="shared" ca="1" si="2"/>
        <v xml:space="preserve"> Wochenende</v>
      </c>
      <c r="D25" s="185"/>
      <c r="E25" s="126" t="str">
        <f t="shared" ca="1" si="33"/>
        <v/>
      </c>
      <c r="F25" s="386">
        <f t="shared" ca="1" si="3"/>
        <v>0</v>
      </c>
      <c r="G25" s="125">
        <f t="shared" ca="1" si="4"/>
        <v>0</v>
      </c>
      <c r="H25" s="127"/>
      <c r="I25" s="59"/>
      <c r="J25" s="141" t="str">
        <f t="shared" ca="1" si="5"/>
        <v/>
      </c>
      <c r="K25" s="388">
        <f t="shared" ca="1" si="6"/>
        <v>0</v>
      </c>
      <c r="L25" s="542"/>
      <c r="M25" s="543"/>
      <c r="N25" s="543"/>
      <c r="O25" s="543"/>
      <c r="P25" s="544"/>
      <c r="Q25" s="108">
        <f t="shared" ca="1" si="34"/>
        <v>46040</v>
      </c>
      <c r="R25" s="115" t="b">
        <f t="shared" ca="1" si="7"/>
        <v>1</v>
      </c>
      <c r="S25" s="109" t="str">
        <f t="shared" si="8"/>
        <v/>
      </c>
      <c r="T25" s="61" t="str">
        <f t="shared" ca="1" si="9"/>
        <v>F</v>
      </c>
      <c r="U25" s="61" t="str">
        <f t="shared" ca="1" si="10"/>
        <v>F</v>
      </c>
      <c r="V25" s="96">
        <f t="shared" si="35"/>
        <v>0</v>
      </c>
      <c r="W25" s="57">
        <f t="shared" ca="1" si="36"/>
        <v>0</v>
      </c>
      <c r="X25" s="164">
        <f t="shared" ca="1" si="11"/>
        <v>0</v>
      </c>
      <c r="Y25" s="115" t="b">
        <f t="shared" ca="1" si="12"/>
        <v>1</v>
      </c>
      <c r="Z25" s="115" t="b">
        <f t="shared" ca="1" si="13"/>
        <v>0</v>
      </c>
      <c r="AA25" s="115" t="b">
        <f t="shared" ca="1" si="14"/>
        <v>0</v>
      </c>
      <c r="AB25" s="78" t="str">
        <f t="shared" ca="1" si="15"/>
        <v/>
      </c>
      <c r="AC25" s="85" t="str">
        <f t="shared" ca="1" si="16"/>
        <v/>
      </c>
      <c r="AD25" s="88">
        <f t="shared" ca="1" si="17"/>
        <v>0</v>
      </c>
      <c r="AE25" s="85" t="str">
        <f t="shared" ca="1" si="18"/>
        <v/>
      </c>
      <c r="AF25" s="82" t="str">
        <f t="shared" ca="1" si="19"/>
        <v/>
      </c>
      <c r="AG25" s="115" t="b">
        <f t="shared" si="20"/>
        <v>0</v>
      </c>
      <c r="AH25" s="115" t="b">
        <f t="shared" ca="1" si="21"/>
        <v>0</v>
      </c>
      <c r="AI25" s="115" t="b">
        <f t="shared" ca="1" si="22"/>
        <v>0</v>
      </c>
      <c r="AJ25" s="115" t="b">
        <f t="shared" ca="1" si="23"/>
        <v>0</v>
      </c>
      <c r="AK25" s="115" t="b">
        <f t="shared" si="24"/>
        <v>0</v>
      </c>
      <c r="AL25" s="113" t="str">
        <f t="shared" ca="1" si="25"/>
        <v/>
      </c>
      <c r="AM25" s="113" t="str">
        <f t="shared" ca="1" si="26"/>
        <v/>
      </c>
      <c r="AN25" s="113" t="str">
        <f t="shared" ca="1" si="37"/>
        <v/>
      </c>
      <c r="AO25" s="113" t="str">
        <f t="shared" ca="1" si="27"/>
        <v/>
      </c>
      <c r="AP25" s="115" t="b">
        <f t="shared" si="28"/>
        <v>1</v>
      </c>
      <c r="AQ25" s="115" t="b">
        <f t="shared" ca="1" si="29"/>
        <v>0</v>
      </c>
      <c r="AR25" s="115" t="b">
        <f t="shared" si="30"/>
        <v>1</v>
      </c>
      <c r="AS25" s="115" t="b">
        <f t="shared" ca="1" si="31"/>
        <v>0</v>
      </c>
      <c r="AT25" s="140">
        <f t="shared" si="32"/>
        <v>0</v>
      </c>
      <c r="AU25" s="342"/>
      <c r="AV25" s="342"/>
      <c r="AW25" s="342"/>
      <c r="AX25" s="342"/>
      <c r="AY25" s="342"/>
      <c r="AZ25" s="342"/>
      <c r="BA25" s="343"/>
      <c r="BB25" s="343"/>
      <c r="BC25" s="343"/>
    </row>
    <row r="26" spans="1:55" s="346" customFormat="1" ht="28.5" customHeight="1" x14ac:dyDescent="0.35">
      <c r="A26" s="397">
        <f t="shared" ca="1" si="0"/>
        <v>46041</v>
      </c>
      <c r="B26" s="77" t="str">
        <f t="shared" ca="1" si="1"/>
        <v>Mo</v>
      </c>
      <c r="C26" s="76" t="str">
        <f t="shared" ca="1" si="2"/>
        <v xml:space="preserve"> </v>
      </c>
      <c r="D26" s="185"/>
      <c r="E26" s="126" t="str">
        <f t="shared" ca="1" si="33"/>
        <v>08:00-16:00</v>
      </c>
      <c r="F26" s="386">
        <f t="shared" ca="1" si="3"/>
        <v>0.33333333333333331</v>
      </c>
      <c r="G26" s="125">
        <f t="shared" ca="1" si="4"/>
        <v>0</v>
      </c>
      <c r="H26" s="184"/>
      <c r="I26" s="186"/>
      <c r="J26" s="141" t="str">
        <f t="shared" ca="1" si="5"/>
        <v/>
      </c>
      <c r="K26" s="388">
        <f t="shared" ca="1" si="6"/>
        <v>0</v>
      </c>
      <c r="L26" s="542"/>
      <c r="M26" s="543"/>
      <c r="N26" s="543"/>
      <c r="O26" s="543"/>
      <c r="P26" s="544"/>
      <c r="Q26" s="108">
        <f t="shared" ca="1" si="34"/>
        <v>46041</v>
      </c>
      <c r="R26" s="115" t="b">
        <f t="shared" ca="1" si="7"/>
        <v>1</v>
      </c>
      <c r="S26" s="109" t="str">
        <f t="shared" si="8"/>
        <v/>
      </c>
      <c r="T26" s="61" t="str">
        <f t="shared" ca="1" si="9"/>
        <v>A</v>
      </c>
      <c r="U26" s="61" t="str">
        <f t="shared" ca="1" si="10"/>
        <v>A</v>
      </c>
      <c r="V26" s="96">
        <f t="shared" si="35"/>
        <v>0</v>
      </c>
      <c r="W26" s="57">
        <f t="shared" ca="1" si="36"/>
        <v>-0.33333333333333298</v>
      </c>
      <c r="X26" s="164">
        <f t="shared" ca="1" si="11"/>
        <v>0</v>
      </c>
      <c r="Y26" s="115" t="b">
        <f t="shared" ca="1" si="12"/>
        <v>0</v>
      </c>
      <c r="Z26" s="115" t="b">
        <f t="shared" ca="1" si="13"/>
        <v>0</v>
      </c>
      <c r="AA26" s="115" t="b">
        <f t="shared" ca="1" si="14"/>
        <v>1</v>
      </c>
      <c r="AB26" s="78">
        <f t="shared" ca="1" si="15"/>
        <v>0</v>
      </c>
      <c r="AC26" s="85">
        <f t="shared" ca="1" si="16"/>
        <v>0.33333333333333331</v>
      </c>
      <c r="AD26" s="88">
        <f t="shared" ca="1" si="17"/>
        <v>0</v>
      </c>
      <c r="AE26" s="85">
        <f t="shared" ca="1" si="18"/>
        <v>0.66666666666666663</v>
      </c>
      <c r="AF26" s="82">
        <f t="shared" ca="1" si="19"/>
        <v>0.99930555555555556</v>
      </c>
      <c r="AG26" s="115" t="b">
        <f t="shared" si="20"/>
        <v>0</v>
      </c>
      <c r="AH26" s="115" t="b">
        <f t="shared" ca="1" si="21"/>
        <v>1</v>
      </c>
      <c r="AI26" s="115" t="b">
        <f t="shared" ca="1" si="22"/>
        <v>0</v>
      </c>
      <c r="AJ26" s="115" t="b">
        <f t="shared" ca="1" si="23"/>
        <v>1</v>
      </c>
      <c r="AK26" s="115" t="b">
        <f t="shared" si="24"/>
        <v>0</v>
      </c>
      <c r="AL26" s="113">
        <f t="shared" ca="1" si="25"/>
        <v>0</v>
      </c>
      <c r="AM26" s="113">
        <f t="shared" ca="1" si="26"/>
        <v>0.99930555555555556</v>
      </c>
      <c r="AN26" s="113">
        <f t="shared" ca="1" si="37"/>
        <v>0</v>
      </c>
      <c r="AO26" s="113">
        <f t="shared" ca="1" si="27"/>
        <v>0.99930555555555556</v>
      </c>
      <c r="AP26" s="115" t="b">
        <f t="shared" si="28"/>
        <v>1</v>
      </c>
      <c r="AQ26" s="115" t="b">
        <f t="shared" ca="1" si="29"/>
        <v>0</v>
      </c>
      <c r="AR26" s="115" t="b">
        <f t="shared" si="30"/>
        <v>1</v>
      </c>
      <c r="AS26" s="115" t="b">
        <f t="shared" ca="1" si="31"/>
        <v>0</v>
      </c>
      <c r="AT26" s="140">
        <f t="shared" si="32"/>
        <v>0</v>
      </c>
      <c r="AU26" s="342"/>
      <c r="AV26" s="342"/>
      <c r="AW26" s="342"/>
      <c r="AX26" s="342"/>
      <c r="AY26" s="342"/>
      <c r="AZ26" s="342"/>
      <c r="BA26" s="343"/>
      <c r="BB26" s="343"/>
      <c r="BC26" s="343"/>
    </row>
    <row r="27" spans="1:55" s="346" customFormat="1" ht="28.5" customHeight="1" x14ac:dyDescent="0.35">
      <c r="A27" s="397">
        <f t="shared" ca="1" si="0"/>
        <v>46042</v>
      </c>
      <c r="B27" s="77" t="str">
        <f t="shared" ca="1" si="1"/>
        <v>Di</v>
      </c>
      <c r="C27" s="76" t="str">
        <f t="shared" ca="1" si="2"/>
        <v xml:space="preserve"> </v>
      </c>
      <c r="D27" s="171"/>
      <c r="E27" s="126" t="str">
        <f t="shared" ca="1" si="33"/>
        <v>08:00-16:00</v>
      </c>
      <c r="F27" s="386">
        <f t="shared" ca="1" si="3"/>
        <v>0.33333333333333331</v>
      </c>
      <c r="G27" s="125">
        <f t="shared" ca="1" si="4"/>
        <v>0</v>
      </c>
      <c r="H27" s="127"/>
      <c r="I27" s="59"/>
      <c r="J27" s="141" t="str">
        <f t="shared" ca="1" si="5"/>
        <v/>
      </c>
      <c r="K27" s="388">
        <f t="shared" ca="1" si="6"/>
        <v>0</v>
      </c>
      <c r="L27" s="542"/>
      <c r="M27" s="543"/>
      <c r="N27" s="543"/>
      <c r="O27" s="543"/>
      <c r="P27" s="544"/>
      <c r="Q27" s="108">
        <f t="shared" ca="1" si="34"/>
        <v>46042</v>
      </c>
      <c r="R27" s="115" t="b">
        <f t="shared" ca="1" si="7"/>
        <v>1</v>
      </c>
      <c r="S27" s="109" t="str">
        <f t="shared" si="8"/>
        <v/>
      </c>
      <c r="T27" s="61" t="str">
        <f t="shared" ca="1" si="9"/>
        <v>A</v>
      </c>
      <c r="U27" s="61" t="str">
        <f t="shared" ca="1" si="10"/>
        <v>A</v>
      </c>
      <c r="V27" s="96">
        <f t="shared" si="35"/>
        <v>0</v>
      </c>
      <c r="W27" s="57">
        <f t="shared" ca="1" si="36"/>
        <v>-0.33333333333333298</v>
      </c>
      <c r="X27" s="164">
        <f t="shared" ca="1" si="11"/>
        <v>0</v>
      </c>
      <c r="Y27" s="115" t="b">
        <f t="shared" ca="1" si="12"/>
        <v>0</v>
      </c>
      <c r="Z27" s="115" t="b">
        <f t="shared" ca="1" si="13"/>
        <v>0</v>
      </c>
      <c r="AA27" s="115" t="b">
        <f t="shared" ca="1" si="14"/>
        <v>1</v>
      </c>
      <c r="AB27" s="78">
        <f t="shared" ca="1" si="15"/>
        <v>0</v>
      </c>
      <c r="AC27" s="85">
        <f t="shared" ca="1" si="16"/>
        <v>0.33333333333333331</v>
      </c>
      <c r="AD27" s="88">
        <f t="shared" ca="1" si="17"/>
        <v>0</v>
      </c>
      <c r="AE27" s="85">
        <f t="shared" ca="1" si="18"/>
        <v>0.66666666666666663</v>
      </c>
      <c r="AF27" s="82">
        <f t="shared" ca="1" si="19"/>
        <v>0.99930555555555556</v>
      </c>
      <c r="AG27" s="115" t="b">
        <f t="shared" si="20"/>
        <v>0</v>
      </c>
      <c r="AH27" s="115" t="b">
        <f t="shared" ca="1" si="21"/>
        <v>1</v>
      </c>
      <c r="AI27" s="115" t="b">
        <f t="shared" ca="1" si="22"/>
        <v>0</v>
      </c>
      <c r="AJ27" s="115" t="b">
        <f t="shared" ca="1" si="23"/>
        <v>1</v>
      </c>
      <c r="AK27" s="115" t="b">
        <f t="shared" si="24"/>
        <v>0</v>
      </c>
      <c r="AL27" s="113">
        <f t="shared" ca="1" si="25"/>
        <v>0</v>
      </c>
      <c r="AM27" s="113">
        <f t="shared" ca="1" si="26"/>
        <v>0.99930555555555556</v>
      </c>
      <c r="AN27" s="113">
        <f t="shared" ca="1" si="37"/>
        <v>0</v>
      </c>
      <c r="AO27" s="113">
        <f t="shared" ca="1" si="27"/>
        <v>0.99930555555555556</v>
      </c>
      <c r="AP27" s="115" t="b">
        <f t="shared" si="28"/>
        <v>1</v>
      </c>
      <c r="AQ27" s="115" t="b">
        <f t="shared" ca="1" si="29"/>
        <v>0</v>
      </c>
      <c r="AR27" s="115" t="b">
        <f t="shared" si="30"/>
        <v>1</v>
      </c>
      <c r="AS27" s="115" t="b">
        <f t="shared" ca="1" si="31"/>
        <v>0</v>
      </c>
      <c r="AT27" s="140">
        <f t="shared" si="32"/>
        <v>0</v>
      </c>
      <c r="AU27" s="342"/>
      <c r="AV27" s="342"/>
      <c r="AW27" s="342"/>
      <c r="AX27" s="342"/>
      <c r="AY27" s="342"/>
      <c r="AZ27" s="342"/>
      <c r="BA27" s="343"/>
      <c r="BB27" s="343"/>
      <c r="BC27" s="343"/>
    </row>
    <row r="28" spans="1:55" s="346" customFormat="1" ht="28.5" customHeight="1" x14ac:dyDescent="0.35">
      <c r="A28" s="397">
        <f t="shared" ca="1" si="0"/>
        <v>46043</v>
      </c>
      <c r="B28" s="77" t="str">
        <f t="shared" ca="1" si="1"/>
        <v>Mi</v>
      </c>
      <c r="C28" s="76" t="str">
        <f t="shared" ca="1" si="2"/>
        <v xml:space="preserve"> </v>
      </c>
      <c r="D28" s="171"/>
      <c r="E28" s="126" t="str">
        <f t="shared" ca="1" si="33"/>
        <v>08:00-16:00</v>
      </c>
      <c r="F28" s="386">
        <f t="shared" ca="1" si="3"/>
        <v>0.33333333333333331</v>
      </c>
      <c r="G28" s="125">
        <f t="shared" ca="1" si="4"/>
        <v>0</v>
      </c>
      <c r="H28" s="127"/>
      <c r="I28" s="59"/>
      <c r="J28" s="141" t="str">
        <f t="shared" ca="1" si="5"/>
        <v/>
      </c>
      <c r="K28" s="388">
        <f t="shared" ca="1" si="6"/>
        <v>0</v>
      </c>
      <c r="L28" s="542"/>
      <c r="M28" s="543"/>
      <c r="N28" s="543"/>
      <c r="O28" s="543"/>
      <c r="P28" s="544"/>
      <c r="Q28" s="108">
        <f t="shared" ca="1" si="34"/>
        <v>46043</v>
      </c>
      <c r="R28" s="115" t="b">
        <f t="shared" ca="1" si="7"/>
        <v>1</v>
      </c>
      <c r="S28" s="109" t="str">
        <f t="shared" si="8"/>
        <v/>
      </c>
      <c r="T28" s="61" t="str">
        <f t="shared" ca="1" si="9"/>
        <v>A</v>
      </c>
      <c r="U28" s="61" t="str">
        <f t="shared" ca="1" si="10"/>
        <v>A</v>
      </c>
      <c r="V28" s="96">
        <f t="shared" si="35"/>
        <v>0</v>
      </c>
      <c r="W28" s="57">
        <f t="shared" ca="1" si="36"/>
        <v>-0.33333333333333298</v>
      </c>
      <c r="X28" s="164">
        <f t="shared" ca="1" si="11"/>
        <v>0</v>
      </c>
      <c r="Y28" s="115" t="b">
        <f t="shared" ca="1" si="12"/>
        <v>0</v>
      </c>
      <c r="Z28" s="115" t="b">
        <f t="shared" ca="1" si="13"/>
        <v>0</v>
      </c>
      <c r="AA28" s="115" t="b">
        <f t="shared" ca="1" si="14"/>
        <v>1</v>
      </c>
      <c r="AB28" s="78">
        <f t="shared" ca="1" si="15"/>
        <v>0</v>
      </c>
      <c r="AC28" s="85">
        <f t="shared" ca="1" si="16"/>
        <v>0.33333333333333331</v>
      </c>
      <c r="AD28" s="88">
        <f t="shared" ca="1" si="17"/>
        <v>0</v>
      </c>
      <c r="AE28" s="85">
        <f t="shared" ca="1" si="18"/>
        <v>0.66666666666666663</v>
      </c>
      <c r="AF28" s="82">
        <f t="shared" ca="1" si="19"/>
        <v>0.99930555555555556</v>
      </c>
      <c r="AG28" s="115" t="b">
        <f t="shared" si="20"/>
        <v>0</v>
      </c>
      <c r="AH28" s="115" t="b">
        <f t="shared" ca="1" si="21"/>
        <v>1</v>
      </c>
      <c r="AI28" s="115" t="b">
        <f t="shared" ca="1" si="22"/>
        <v>0</v>
      </c>
      <c r="AJ28" s="115" t="b">
        <f t="shared" ca="1" si="23"/>
        <v>1</v>
      </c>
      <c r="AK28" s="115" t="b">
        <f t="shared" si="24"/>
        <v>0</v>
      </c>
      <c r="AL28" s="113">
        <f t="shared" ca="1" si="25"/>
        <v>0</v>
      </c>
      <c r="AM28" s="113">
        <f t="shared" ca="1" si="26"/>
        <v>0.99930555555555556</v>
      </c>
      <c r="AN28" s="113">
        <f t="shared" ca="1" si="37"/>
        <v>0</v>
      </c>
      <c r="AO28" s="113">
        <f t="shared" ca="1" si="27"/>
        <v>0.99930555555555556</v>
      </c>
      <c r="AP28" s="115" t="b">
        <f t="shared" si="28"/>
        <v>1</v>
      </c>
      <c r="AQ28" s="115" t="b">
        <f t="shared" ca="1" si="29"/>
        <v>0</v>
      </c>
      <c r="AR28" s="115" t="b">
        <f t="shared" si="30"/>
        <v>1</v>
      </c>
      <c r="AS28" s="115" t="b">
        <f t="shared" ca="1" si="31"/>
        <v>0</v>
      </c>
      <c r="AT28" s="140">
        <f t="shared" si="32"/>
        <v>0</v>
      </c>
      <c r="AU28" s="342"/>
      <c r="AV28" s="342"/>
      <c r="AW28" s="342"/>
      <c r="AX28" s="342"/>
      <c r="AY28" s="342"/>
      <c r="AZ28" s="342"/>
      <c r="BA28" s="343"/>
      <c r="BB28" s="343"/>
      <c r="BC28" s="343"/>
    </row>
    <row r="29" spans="1:55" s="346" customFormat="1" ht="28.5" customHeight="1" x14ac:dyDescent="0.35">
      <c r="A29" s="397">
        <f t="shared" ca="1" si="0"/>
        <v>46044</v>
      </c>
      <c r="B29" s="77" t="str">
        <f t="shared" ca="1" si="1"/>
        <v>Do</v>
      </c>
      <c r="C29" s="76" t="str">
        <f t="shared" ca="1" si="2"/>
        <v xml:space="preserve"> </v>
      </c>
      <c r="D29" s="171"/>
      <c r="E29" s="126" t="str">
        <f t="shared" ca="1" si="33"/>
        <v>08:00-16:00</v>
      </c>
      <c r="F29" s="386">
        <f t="shared" ca="1" si="3"/>
        <v>0.33333333333333331</v>
      </c>
      <c r="G29" s="125">
        <f t="shared" ca="1" si="4"/>
        <v>0</v>
      </c>
      <c r="H29" s="127"/>
      <c r="I29" s="59"/>
      <c r="J29" s="141" t="str">
        <f t="shared" ca="1" si="5"/>
        <v/>
      </c>
      <c r="K29" s="388">
        <f t="shared" ca="1" si="6"/>
        <v>0</v>
      </c>
      <c r="L29" s="542"/>
      <c r="M29" s="543"/>
      <c r="N29" s="543"/>
      <c r="O29" s="543"/>
      <c r="P29" s="544"/>
      <c r="Q29" s="108">
        <f t="shared" ca="1" si="34"/>
        <v>46044</v>
      </c>
      <c r="R29" s="115" t="b">
        <f t="shared" ca="1" si="7"/>
        <v>1</v>
      </c>
      <c r="S29" s="109" t="str">
        <f t="shared" si="8"/>
        <v/>
      </c>
      <c r="T29" s="61" t="str">
        <f t="shared" ca="1" si="9"/>
        <v>A</v>
      </c>
      <c r="U29" s="61" t="str">
        <f t="shared" ca="1" si="10"/>
        <v>A</v>
      </c>
      <c r="V29" s="96">
        <f t="shared" si="35"/>
        <v>0</v>
      </c>
      <c r="W29" s="57">
        <f t="shared" ca="1" si="36"/>
        <v>-0.33333333333333298</v>
      </c>
      <c r="X29" s="164">
        <f t="shared" ca="1" si="11"/>
        <v>0</v>
      </c>
      <c r="Y29" s="115" t="b">
        <f t="shared" ca="1" si="12"/>
        <v>0</v>
      </c>
      <c r="Z29" s="115" t="b">
        <f t="shared" ca="1" si="13"/>
        <v>0</v>
      </c>
      <c r="AA29" s="115" t="b">
        <f t="shared" ca="1" si="14"/>
        <v>1</v>
      </c>
      <c r="AB29" s="78">
        <f t="shared" ca="1" si="15"/>
        <v>0</v>
      </c>
      <c r="AC29" s="85">
        <f t="shared" ca="1" si="16"/>
        <v>0.33333333333333331</v>
      </c>
      <c r="AD29" s="88">
        <f t="shared" ca="1" si="17"/>
        <v>0</v>
      </c>
      <c r="AE29" s="85">
        <f t="shared" ca="1" si="18"/>
        <v>0.66666666666666663</v>
      </c>
      <c r="AF29" s="82">
        <f t="shared" ca="1" si="19"/>
        <v>0.99930555555555556</v>
      </c>
      <c r="AG29" s="115" t="b">
        <f t="shared" si="20"/>
        <v>0</v>
      </c>
      <c r="AH29" s="115" t="b">
        <f t="shared" ca="1" si="21"/>
        <v>1</v>
      </c>
      <c r="AI29" s="115" t="b">
        <f t="shared" ca="1" si="22"/>
        <v>0</v>
      </c>
      <c r="AJ29" s="115" t="b">
        <f t="shared" ca="1" si="23"/>
        <v>1</v>
      </c>
      <c r="AK29" s="115" t="b">
        <f t="shared" si="24"/>
        <v>0</v>
      </c>
      <c r="AL29" s="113">
        <f t="shared" ca="1" si="25"/>
        <v>0</v>
      </c>
      <c r="AM29" s="113">
        <f t="shared" ca="1" si="26"/>
        <v>0.99930555555555556</v>
      </c>
      <c r="AN29" s="113">
        <f t="shared" ca="1" si="37"/>
        <v>0</v>
      </c>
      <c r="AO29" s="113">
        <f t="shared" ca="1" si="27"/>
        <v>0.99930555555555556</v>
      </c>
      <c r="AP29" s="115" t="b">
        <f t="shared" si="28"/>
        <v>1</v>
      </c>
      <c r="AQ29" s="115" t="b">
        <f t="shared" ca="1" si="29"/>
        <v>0</v>
      </c>
      <c r="AR29" s="115" t="b">
        <f t="shared" si="30"/>
        <v>1</v>
      </c>
      <c r="AS29" s="115" t="b">
        <f t="shared" ca="1" si="31"/>
        <v>0</v>
      </c>
      <c r="AT29" s="140">
        <f t="shared" si="32"/>
        <v>0</v>
      </c>
      <c r="AU29" s="342"/>
      <c r="AV29" s="342"/>
      <c r="AW29" s="342"/>
      <c r="AX29" s="342"/>
      <c r="AY29" s="342"/>
      <c r="AZ29" s="342"/>
      <c r="BA29" s="343"/>
      <c r="BB29" s="343"/>
      <c r="BC29" s="343"/>
    </row>
    <row r="30" spans="1:55" s="346" customFormat="1" ht="28.5" customHeight="1" x14ac:dyDescent="0.35">
      <c r="A30" s="397">
        <f t="shared" ca="1" si="0"/>
        <v>46045</v>
      </c>
      <c r="B30" s="77" t="str">
        <f t="shared" ca="1" si="1"/>
        <v>Fr</v>
      </c>
      <c r="C30" s="76" t="str">
        <f t="shared" ca="1" si="2"/>
        <v xml:space="preserve"> </v>
      </c>
      <c r="D30" s="171"/>
      <c r="E30" s="126" t="str">
        <f t="shared" ca="1" si="33"/>
        <v>08:00-16:00</v>
      </c>
      <c r="F30" s="386">
        <f t="shared" ca="1" si="3"/>
        <v>0.33333333333333331</v>
      </c>
      <c r="G30" s="125">
        <f t="shared" ca="1" si="4"/>
        <v>0</v>
      </c>
      <c r="H30" s="127"/>
      <c r="I30" s="59"/>
      <c r="J30" s="141" t="str">
        <f t="shared" ca="1" si="5"/>
        <v/>
      </c>
      <c r="K30" s="388">
        <f t="shared" ca="1" si="6"/>
        <v>0</v>
      </c>
      <c r="L30" s="542"/>
      <c r="M30" s="543"/>
      <c r="N30" s="543"/>
      <c r="O30" s="543"/>
      <c r="P30" s="544"/>
      <c r="Q30" s="108">
        <f t="shared" ca="1" si="34"/>
        <v>46045</v>
      </c>
      <c r="R30" s="115" t="b">
        <f t="shared" ca="1" si="7"/>
        <v>1</v>
      </c>
      <c r="S30" s="109" t="str">
        <f t="shared" si="8"/>
        <v/>
      </c>
      <c r="T30" s="61" t="str">
        <f t="shared" ca="1" si="9"/>
        <v>A</v>
      </c>
      <c r="U30" s="61" t="str">
        <f t="shared" ca="1" si="10"/>
        <v>A</v>
      </c>
      <c r="V30" s="96">
        <f t="shared" si="35"/>
        <v>0</v>
      </c>
      <c r="W30" s="57">
        <f t="shared" ca="1" si="36"/>
        <v>-0.33333333333333298</v>
      </c>
      <c r="X30" s="164">
        <f t="shared" ca="1" si="11"/>
        <v>0</v>
      </c>
      <c r="Y30" s="115" t="b">
        <f t="shared" ca="1" si="12"/>
        <v>0</v>
      </c>
      <c r="Z30" s="115" t="b">
        <f t="shared" ca="1" si="13"/>
        <v>0</v>
      </c>
      <c r="AA30" s="115" t="b">
        <f t="shared" ca="1" si="14"/>
        <v>1</v>
      </c>
      <c r="AB30" s="78">
        <f t="shared" ca="1" si="15"/>
        <v>0</v>
      </c>
      <c r="AC30" s="85">
        <f t="shared" ca="1" si="16"/>
        <v>0.33333333333333331</v>
      </c>
      <c r="AD30" s="88">
        <f t="shared" ca="1" si="17"/>
        <v>0</v>
      </c>
      <c r="AE30" s="85">
        <f t="shared" ca="1" si="18"/>
        <v>0.66666666666666663</v>
      </c>
      <c r="AF30" s="82">
        <f t="shared" ca="1" si="19"/>
        <v>0.99930555555555556</v>
      </c>
      <c r="AG30" s="115" t="b">
        <f t="shared" si="20"/>
        <v>0</v>
      </c>
      <c r="AH30" s="115" t="b">
        <f t="shared" ca="1" si="21"/>
        <v>1</v>
      </c>
      <c r="AI30" s="115" t="b">
        <f t="shared" ca="1" si="22"/>
        <v>0</v>
      </c>
      <c r="AJ30" s="115" t="b">
        <f t="shared" ca="1" si="23"/>
        <v>1</v>
      </c>
      <c r="AK30" s="115" t="b">
        <f t="shared" si="24"/>
        <v>0</v>
      </c>
      <c r="AL30" s="113">
        <f t="shared" ca="1" si="25"/>
        <v>0</v>
      </c>
      <c r="AM30" s="113">
        <f t="shared" ca="1" si="26"/>
        <v>0.99930555555555556</v>
      </c>
      <c r="AN30" s="113">
        <f t="shared" ca="1" si="37"/>
        <v>0</v>
      </c>
      <c r="AO30" s="113">
        <f t="shared" ca="1" si="27"/>
        <v>0.99930555555555556</v>
      </c>
      <c r="AP30" s="115" t="b">
        <f t="shared" si="28"/>
        <v>1</v>
      </c>
      <c r="AQ30" s="115" t="b">
        <f t="shared" ca="1" si="29"/>
        <v>0</v>
      </c>
      <c r="AR30" s="115" t="b">
        <f t="shared" si="30"/>
        <v>1</v>
      </c>
      <c r="AS30" s="115" t="b">
        <f t="shared" ca="1" si="31"/>
        <v>0</v>
      </c>
      <c r="AT30" s="140">
        <f t="shared" si="32"/>
        <v>0</v>
      </c>
      <c r="AU30" s="342"/>
      <c r="AV30" s="342"/>
      <c r="AW30" s="342"/>
      <c r="AX30" s="342"/>
      <c r="AY30" s="342"/>
      <c r="AZ30" s="342"/>
      <c r="BA30" s="343"/>
      <c r="BB30" s="343"/>
      <c r="BC30" s="343"/>
    </row>
    <row r="31" spans="1:55" s="346" customFormat="1" ht="28.5" customHeight="1" x14ac:dyDescent="0.35">
      <c r="A31" s="397">
        <f t="shared" ca="1" si="0"/>
        <v>46046</v>
      </c>
      <c r="B31" s="77" t="str">
        <f t="shared" ca="1" si="1"/>
        <v>Sa</v>
      </c>
      <c r="C31" s="76" t="str">
        <f t="shared" ca="1" si="2"/>
        <v xml:space="preserve"> Wochenende</v>
      </c>
      <c r="D31" s="171"/>
      <c r="E31" s="126" t="str">
        <f t="shared" ca="1" si="33"/>
        <v/>
      </c>
      <c r="F31" s="386">
        <f t="shared" ca="1" si="3"/>
        <v>0</v>
      </c>
      <c r="G31" s="125">
        <f t="shared" ca="1" si="4"/>
        <v>0</v>
      </c>
      <c r="H31" s="127"/>
      <c r="I31" s="59"/>
      <c r="J31" s="141" t="str">
        <f t="shared" ca="1" si="5"/>
        <v/>
      </c>
      <c r="K31" s="388">
        <f t="shared" ca="1" si="6"/>
        <v>0</v>
      </c>
      <c r="L31" s="542"/>
      <c r="M31" s="543"/>
      <c r="N31" s="543"/>
      <c r="O31" s="543"/>
      <c r="P31" s="544"/>
      <c r="Q31" s="108">
        <f t="shared" ca="1" si="34"/>
        <v>46046</v>
      </c>
      <c r="R31" s="115" t="b">
        <f t="shared" ca="1" si="7"/>
        <v>1</v>
      </c>
      <c r="S31" s="109" t="str">
        <f t="shared" si="8"/>
        <v/>
      </c>
      <c r="T31" s="61" t="str">
        <f t="shared" ca="1" si="9"/>
        <v>F</v>
      </c>
      <c r="U31" s="61" t="str">
        <f t="shared" ca="1" si="10"/>
        <v>A</v>
      </c>
      <c r="V31" s="96">
        <f t="shared" si="35"/>
        <v>0</v>
      </c>
      <c r="W31" s="57">
        <f t="shared" ca="1" si="36"/>
        <v>0</v>
      </c>
      <c r="X31" s="164">
        <f t="shared" ca="1" si="11"/>
        <v>0</v>
      </c>
      <c r="Y31" s="115" t="b">
        <f t="shared" ca="1" si="12"/>
        <v>1</v>
      </c>
      <c r="Z31" s="115" t="b">
        <f t="shared" ca="1" si="13"/>
        <v>0</v>
      </c>
      <c r="AA31" s="115" t="b">
        <f t="shared" ca="1" si="14"/>
        <v>0</v>
      </c>
      <c r="AB31" s="78">
        <f t="shared" ca="1" si="15"/>
        <v>0</v>
      </c>
      <c r="AC31" s="85">
        <f t="shared" ca="1" si="16"/>
        <v>0</v>
      </c>
      <c r="AD31" s="88">
        <f t="shared" ca="1" si="17"/>
        <v>0</v>
      </c>
      <c r="AE31" s="85">
        <f t="shared" ca="1" si="18"/>
        <v>0</v>
      </c>
      <c r="AF31" s="82">
        <f t="shared" ca="1" si="19"/>
        <v>0.99930555555555556</v>
      </c>
      <c r="AG31" s="115" t="b">
        <f t="shared" si="20"/>
        <v>0</v>
      </c>
      <c r="AH31" s="115" t="b">
        <f t="shared" ca="1" si="21"/>
        <v>0</v>
      </c>
      <c r="AI31" s="115" t="b">
        <f t="shared" ca="1" si="22"/>
        <v>0</v>
      </c>
      <c r="AJ31" s="115" t="b">
        <f t="shared" ca="1" si="23"/>
        <v>1</v>
      </c>
      <c r="AK31" s="115" t="b">
        <f t="shared" si="24"/>
        <v>0</v>
      </c>
      <c r="AL31" s="113">
        <f t="shared" ca="1" si="25"/>
        <v>0</v>
      </c>
      <c r="AM31" s="113">
        <f t="shared" ca="1" si="26"/>
        <v>0.99930555555555556</v>
      </c>
      <c r="AN31" s="113">
        <f t="shared" ca="1" si="37"/>
        <v>0</v>
      </c>
      <c r="AO31" s="113">
        <f t="shared" ca="1" si="27"/>
        <v>0.99930555555555556</v>
      </c>
      <c r="AP31" s="115" t="b">
        <f t="shared" si="28"/>
        <v>1</v>
      </c>
      <c r="AQ31" s="115" t="b">
        <f t="shared" ca="1" si="29"/>
        <v>0</v>
      </c>
      <c r="AR31" s="115" t="b">
        <f t="shared" si="30"/>
        <v>1</v>
      </c>
      <c r="AS31" s="115" t="b">
        <f t="shared" ca="1" si="31"/>
        <v>0</v>
      </c>
      <c r="AT31" s="140">
        <f t="shared" si="32"/>
        <v>0</v>
      </c>
      <c r="AU31" s="342"/>
      <c r="AV31" s="342"/>
      <c r="AW31" s="342"/>
      <c r="AX31" s="342"/>
      <c r="AY31" s="342"/>
      <c r="AZ31" s="342"/>
      <c r="BA31" s="343"/>
      <c r="BB31" s="343"/>
      <c r="BC31" s="343"/>
    </row>
    <row r="32" spans="1:55" s="346" customFormat="1" ht="28.5" customHeight="1" x14ac:dyDescent="0.35">
      <c r="A32" s="397">
        <f t="shared" ca="1" si="0"/>
        <v>46047</v>
      </c>
      <c r="B32" s="77" t="str">
        <f t="shared" ca="1" si="1"/>
        <v>So</v>
      </c>
      <c r="C32" s="76" t="str">
        <f t="shared" ca="1" si="2"/>
        <v xml:space="preserve"> Wochenende</v>
      </c>
      <c r="D32" s="185"/>
      <c r="E32" s="126" t="str">
        <f t="shared" ca="1" si="33"/>
        <v/>
      </c>
      <c r="F32" s="386">
        <f t="shared" ca="1" si="3"/>
        <v>0</v>
      </c>
      <c r="G32" s="125">
        <f t="shared" ca="1" si="4"/>
        <v>0</v>
      </c>
      <c r="H32" s="127"/>
      <c r="I32" s="59"/>
      <c r="J32" s="141" t="str">
        <f t="shared" ca="1" si="5"/>
        <v/>
      </c>
      <c r="K32" s="388">
        <f t="shared" ca="1" si="6"/>
        <v>0</v>
      </c>
      <c r="L32" s="542"/>
      <c r="M32" s="543"/>
      <c r="N32" s="543"/>
      <c r="O32" s="543"/>
      <c r="P32" s="544"/>
      <c r="Q32" s="108">
        <f t="shared" ca="1" si="34"/>
        <v>46047</v>
      </c>
      <c r="R32" s="115" t="b">
        <f t="shared" ca="1" si="7"/>
        <v>1</v>
      </c>
      <c r="S32" s="109" t="str">
        <f t="shared" si="8"/>
        <v/>
      </c>
      <c r="T32" s="61" t="str">
        <f t="shared" ca="1" si="9"/>
        <v>F</v>
      </c>
      <c r="U32" s="61" t="str">
        <f t="shared" ca="1" si="10"/>
        <v>F</v>
      </c>
      <c r="V32" s="96">
        <f t="shared" si="35"/>
        <v>0</v>
      </c>
      <c r="W32" s="57">
        <f t="shared" ca="1" si="36"/>
        <v>0</v>
      </c>
      <c r="X32" s="164">
        <f t="shared" ca="1" si="11"/>
        <v>0</v>
      </c>
      <c r="Y32" s="115" t="b">
        <f t="shared" ca="1" si="12"/>
        <v>1</v>
      </c>
      <c r="Z32" s="115" t="b">
        <f t="shared" ca="1" si="13"/>
        <v>0</v>
      </c>
      <c r="AA32" s="115" t="b">
        <f t="shared" ca="1" si="14"/>
        <v>0</v>
      </c>
      <c r="AB32" s="78" t="str">
        <f t="shared" ca="1" si="15"/>
        <v/>
      </c>
      <c r="AC32" s="85" t="str">
        <f t="shared" ca="1" si="16"/>
        <v/>
      </c>
      <c r="AD32" s="88">
        <f t="shared" ca="1" si="17"/>
        <v>0</v>
      </c>
      <c r="AE32" s="85" t="str">
        <f t="shared" ca="1" si="18"/>
        <v/>
      </c>
      <c r="AF32" s="82" t="str">
        <f t="shared" ca="1" si="19"/>
        <v/>
      </c>
      <c r="AG32" s="115" t="b">
        <f t="shared" si="20"/>
        <v>0</v>
      </c>
      <c r="AH32" s="115" t="b">
        <f t="shared" ca="1" si="21"/>
        <v>0</v>
      </c>
      <c r="AI32" s="115" t="b">
        <f t="shared" ca="1" si="22"/>
        <v>0</v>
      </c>
      <c r="AJ32" s="115" t="b">
        <f t="shared" ca="1" si="23"/>
        <v>0</v>
      </c>
      <c r="AK32" s="115" t="b">
        <f t="shared" si="24"/>
        <v>0</v>
      </c>
      <c r="AL32" s="113" t="str">
        <f t="shared" ca="1" si="25"/>
        <v/>
      </c>
      <c r="AM32" s="113" t="str">
        <f t="shared" ca="1" si="26"/>
        <v/>
      </c>
      <c r="AN32" s="113" t="str">
        <f t="shared" ca="1" si="37"/>
        <v/>
      </c>
      <c r="AO32" s="113" t="str">
        <f t="shared" ca="1" si="27"/>
        <v/>
      </c>
      <c r="AP32" s="115" t="b">
        <f t="shared" si="28"/>
        <v>1</v>
      </c>
      <c r="AQ32" s="115" t="b">
        <f t="shared" ca="1" si="29"/>
        <v>0</v>
      </c>
      <c r="AR32" s="115" t="b">
        <f t="shared" si="30"/>
        <v>1</v>
      </c>
      <c r="AS32" s="115" t="b">
        <f t="shared" ca="1" si="31"/>
        <v>0</v>
      </c>
      <c r="AT32" s="140">
        <f t="shared" si="32"/>
        <v>0</v>
      </c>
      <c r="AU32" s="342"/>
      <c r="AV32" s="342"/>
      <c r="AW32" s="342"/>
      <c r="AX32" s="342"/>
      <c r="AY32" s="342"/>
      <c r="AZ32" s="342"/>
      <c r="BA32" s="343"/>
      <c r="BB32" s="343"/>
      <c r="BC32" s="343"/>
    </row>
    <row r="33" spans="1:55" s="346" customFormat="1" ht="28.5" customHeight="1" x14ac:dyDescent="0.35">
      <c r="A33" s="397">
        <f t="shared" ca="1" si="0"/>
        <v>46048</v>
      </c>
      <c r="B33" s="77" t="str">
        <f t="shared" ca="1" si="1"/>
        <v>Mo</v>
      </c>
      <c r="C33" s="76" t="str">
        <f t="shared" ca="1" si="2"/>
        <v xml:space="preserve"> </v>
      </c>
      <c r="D33" s="185"/>
      <c r="E33" s="126" t="str">
        <f t="shared" ca="1" si="33"/>
        <v>08:00-16:00</v>
      </c>
      <c r="F33" s="386">
        <f t="shared" ca="1" si="3"/>
        <v>0.33333333333333331</v>
      </c>
      <c r="G33" s="125">
        <f t="shared" ca="1" si="4"/>
        <v>0</v>
      </c>
      <c r="H33" s="184"/>
      <c r="I33" s="186"/>
      <c r="J33" s="141" t="str">
        <f t="shared" ca="1" si="5"/>
        <v/>
      </c>
      <c r="K33" s="388">
        <f t="shared" ca="1" si="6"/>
        <v>0</v>
      </c>
      <c r="L33" s="542"/>
      <c r="M33" s="543"/>
      <c r="N33" s="543"/>
      <c r="O33" s="543"/>
      <c r="P33" s="544"/>
      <c r="Q33" s="108">
        <f t="shared" ca="1" si="34"/>
        <v>46048</v>
      </c>
      <c r="R33" s="115" t="b">
        <f t="shared" ca="1" si="7"/>
        <v>1</v>
      </c>
      <c r="S33" s="109" t="str">
        <f t="shared" si="8"/>
        <v/>
      </c>
      <c r="T33" s="61" t="str">
        <f t="shared" ca="1" si="9"/>
        <v>A</v>
      </c>
      <c r="U33" s="61" t="str">
        <f t="shared" ca="1" si="10"/>
        <v>A</v>
      </c>
      <c r="V33" s="96">
        <f t="shared" si="35"/>
        <v>0</v>
      </c>
      <c r="W33" s="57">
        <f t="shared" ca="1" si="36"/>
        <v>-0.33333333333333298</v>
      </c>
      <c r="X33" s="164">
        <f t="shared" ca="1" si="11"/>
        <v>0</v>
      </c>
      <c r="Y33" s="115" t="b">
        <f t="shared" ca="1" si="12"/>
        <v>0</v>
      </c>
      <c r="Z33" s="115" t="b">
        <f t="shared" ca="1" si="13"/>
        <v>0</v>
      </c>
      <c r="AA33" s="115" t="b">
        <f t="shared" ca="1" si="14"/>
        <v>1</v>
      </c>
      <c r="AB33" s="78">
        <f t="shared" ca="1" si="15"/>
        <v>0</v>
      </c>
      <c r="AC33" s="85">
        <f t="shared" ca="1" si="16"/>
        <v>0.33333333333333331</v>
      </c>
      <c r="AD33" s="88">
        <f t="shared" ca="1" si="17"/>
        <v>0</v>
      </c>
      <c r="AE33" s="85">
        <f t="shared" ca="1" si="18"/>
        <v>0.66666666666666663</v>
      </c>
      <c r="AF33" s="82">
        <f t="shared" ca="1" si="19"/>
        <v>0.99930555555555556</v>
      </c>
      <c r="AG33" s="115" t="b">
        <f t="shared" si="20"/>
        <v>0</v>
      </c>
      <c r="AH33" s="115" t="b">
        <f t="shared" ca="1" si="21"/>
        <v>1</v>
      </c>
      <c r="AI33" s="115" t="b">
        <f t="shared" ca="1" si="22"/>
        <v>0</v>
      </c>
      <c r="AJ33" s="115" t="b">
        <f t="shared" ca="1" si="23"/>
        <v>1</v>
      </c>
      <c r="AK33" s="115" t="b">
        <f t="shared" si="24"/>
        <v>0</v>
      </c>
      <c r="AL33" s="113">
        <f t="shared" ca="1" si="25"/>
        <v>0</v>
      </c>
      <c r="AM33" s="113">
        <f t="shared" ca="1" si="26"/>
        <v>0.99930555555555556</v>
      </c>
      <c r="AN33" s="113">
        <f t="shared" ca="1" si="37"/>
        <v>0</v>
      </c>
      <c r="AO33" s="113">
        <f t="shared" ca="1" si="27"/>
        <v>0.99930555555555556</v>
      </c>
      <c r="AP33" s="115" t="b">
        <f t="shared" si="28"/>
        <v>1</v>
      </c>
      <c r="AQ33" s="115" t="b">
        <f t="shared" ca="1" si="29"/>
        <v>0</v>
      </c>
      <c r="AR33" s="115" t="b">
        <f t="shared" si="30"/>
        <v>1</v>
      </c>
      <c r="AS33" s="115" t="b">
        <f t="shared" ca="1" si="31"/>
        <v>0</v>
      </c>
      <c r="AT33" s="140">
        <f t="shared" si="32"/>
        <v>0</v>
      </c>
      <c r="AU33" s="342"/>
      <c r="AV33" s="342"/>
      <c r="AW33" s="342"/>
      <c r="AX33" s="342"/>
      <c r="AY33" s="342"/>
      <c r="AZ33" s="342"/>
      <c r="BA33" s="343"/>
      <c r="BB33" s="343"/>
      <c r="BC33" s="343"/>
    </row>
    <row r="34" spans="1:55" s="346" customFormat="1" ht="28.5" customHeight="1" x14ac:dyDescent="0.35">
      <c r="A34" s="397">
        <f t="shared" ca="1" si="0"/>
        <v>46049</v>
      </c>
      <c r="B34" s="77" t="str">
        <f t="shared" ca="1" si="1"/>
        <v>Di</v>
      </c>
      <c r="C34" s="76" t="str">
        <f t="shared" ca="1" si="2"/>
        <v xml:space="preserve"> </v>
      </c>
      <c r="D34" s="171"/>
      <c r="E34" s="126" t="str">
        <f t="shared" ca="1" si="33"/>
        <v>08:00-16:00</v>
      </c>
      <c r="F34" s="386">
        <f t="shared" ca="1" si="3"/>
        <v>0.33333333333333331</v>
      </c>
      <c r="G34" s="125">
        <f t="shared" ca="1" si="4"/>
        <v>0</v>
      </c>
      <c r="H34" s="127"/>
      <c r="I34" s="59"/>
      <c r="J34" s="141" t="str">
        <f t="shared" ca="1" si="5"/>
        <v/>
      </c>
      <c r="K34" s="388">
        <f t="shared" ca="1" si="6"/>
        <v>0</v>
      </c>
      <c r="L34" s="542"/>
      <c r="M34" s="543"/>
      <c r="N34" s="543"/>
      <c r="O34" s="543"/>
      <c r="P34" s="544"/>
      <c r="Q34" s="108">
        <f t="shared" ca="1" si="34"/>
        <v>46049</v>
      </c>
      <c r="R34" s="115" t="b">
        <f t="shared" ca="1" si="7"/>
        <v>1</v>
      </c>
      <c r="S34" s="109" t="str">
        <f t="shared" si="8"/>
        <v/>
      </c>
      <c r="T34" s="61" t="str">
        <f t="shared" ca="1" si="9"/>
        <v>A</v>
      </c>
      <c r="U34" s="61" t="str">
        <f t="shared" ca="1" si="10"/>
        <v>A</v>
      </c>
      <c r="V34" s="96">
        <f t="shared" si="35"/>
        <v>0</v>
      </c>
      <c r="W34" s="57">
        <f t="shared" ca="1" si="36"/>
        <v>-0.33333333333333298</v>
      </c>
      <c r="X34" s="164">
        <f t="shared" ca="1" si="11"/>
        <v>0</v>
      </c>
      <c r="Y34" s="115" t="b">
        <f t="shared" ca="1" si="12"/>
        <v>0</v>
      </c>
      <c r="Z34" s="115" t="b">
        <f t="shared" ca="1" si="13"/>
        <v>0</v>
      </c>
      <c r="AA34" s="115" t="b">
        <f t="shared" ca="1" si="14"/>
        <v>1</v>
      </c>
      <c r="AB34" s="78">
        <f t="shared" ca="1" si="15"/>
        <v>0</v>
      </c>
      <c r="AC34" s="85">
        <f t="shared" ca="1" si="16"/>
        <v>0.33333333333333331</v>
      </c>
      <c r="AD34" s="88">
        <f t="shared" ca="1" si="17"/>
        <v>0</v>
      </c>
      <c r="AE34" s="85">
        <f t="shared" ca="1" si="18"/>
        <v>0.66666666666666663</v>
      </c>
      <c r="AF34" s="82">
        <f t="shared" ca="1" si="19"/>
        <v>0.99930555555555556</v>
      </c>
      <c r="AG34" s="115" t="b">
        <f t="shared" si="20"/>
        <v>0</v>
      </c>
      <c r="AH34" s="115" t="b">
        <f t="shared" ca="1" si="21"/>
        <v>1</v>
      </c>
      <c r="AI34" s="115" t="b">
        <f t="shared" ca="1" si="22"/>
        <v>0</v>
      </c>
      <c r="AJ34" s="115" t="b">
        <f t="shared" ca="1" si="23"/>
        <v>1</v>
      </c>
      <c r="AK34" s="115" t="b">
        <f t="shared" si="24"/>
        <v>0</v>
      </c>
      <c r="AL34" s="113">
        <f t="shared" ca="1" si="25"/>
        <v>0</v>
      </c>
      <c r="AM34" s="113">
        <f t="shared" ca="1" si="26"/>
        <v>0.99930555555555556</v>
      </c>
      <c r="AN34" s="113">
        <f t="shared" ca="1" si="37"/>
        <v>0</v>
      </c>
      <c r="AO34" s="113">
        <f t="shared" ca="1" si="27"/>
        <v>0.99930555555555556</v>
      </c>
      <c r="AP34" s="115" t="b">
        <f t="shared" si="28"/>
        <v>1</v>
      </c>
      <c r="AQ34" s="115" t="b">
        <f t="shared" ca="1" si="29"/>
        <v>0</v>
      </c>
      <c r="AR34" s="115" t="b">
        <f t="shared" si="30"/>
        <v>1</v>
      </c>
      <c r="AS34" s="115" t="b">
        <f t="shared" ca="1" si="31"/>
        <v>0</v>
      </c>
      <c r="AT34" s="140">
        <f t="shared" si="32"/>
        <v>0</v>
      </c>
      <c r="AU34" s="342"/>
      <c r="AV34" s="342"/>
      <c r="AW34" s="342"/>
      <c r="AX34" s="342"/>
      <c r="AY34" s="342"/>
      <c r="AZ34" s="342"/>
      <c r="BA34" s="343"/>
      <c r="BB34" s="343"/>
      <c r="BC34" s="343"/>
    </row>
    <row r="35" spans="1:55" s="346" customFormat="1" ht="28.5" customHeight="1" x14ac:dyDescent="0.35">
      <c r="A35" s="397">
        <f t="shared" ca="1" si="0"/>
        <v>46050</v>
      </c>
      <c r="B35" s="77" t="str">
        <f t="shared" ca="1" si="1"/>
        <v>Mi</v>
      </c>
      <c r="C35" s="76" t="str">
        <f t="shared" ca="1" si="2"/>
        <v xml:space="preserve"> </v>
      </c>
      <c r="D35" s="171"/>
      <c r="E35" s="126" t="str">
        <f t="shared" ca="1" si="33"/>
        <v>08:00-16:00</v>
      </c>
      <c r="F35" s="386">
        <f t="shared" ca="1" si="3"/>
        <v>0.33333333333333331</v>
      </c>
      <c r="G35" s="125">
        <f t="shared" ca="1" si="4"/>
        <v>0</v>
      </c>
      <c r="H35" s="127"/>
      <c r="I35" s="59"/>
      <c r="J35" s="141" t="str">
        <f t="shared" ca="1" si="5"/>
        <v/>
      </c>
      <c r="K35" s="388">
        <f t="shared" ca="1" si="6"/>
        <v>0</v>
      </c>
      <c r="L35" s="542"/>
      <c r="M35" s="543"/>
      <c r="N35" s="543"/>
      <c r="O35" s="543"/>
      <c r="P35" s="544"/>
      <c r="Q35" s="108">
        <f t="shared" ca="1" si="34"/>
        <v>46050</v>
      </c>
      <c r="R35" s="115" t="b">
        <f t="shared" ca="1" si="7"/>
        <v>1</v>
      </c>
      <c r="S35" s="109" t="str">
        <f t="shared" si="8"/>
        <v/>
      </c>
      <c r="T35" s="61" t="str">
        <f t="shared" ca="1" si="9"/>
        <v>A</v>
      </c>
      <c r="U35" s="61" t="str">
        <f t="shared" ca="1" si="10"/>
        <v>A</v>
      </c>
      <c r="V35" s="96">
        <f t="shared" si="35"/>
        <v>0</v>
      </c>
      <c r="W35" s="57">
        <f t="shared" ca="1" si="36"/>
        <v>-0.33333333333333298</v>
      </c>
      <c r="X35" s="164">
        <f t="shared" ca="1" si="11"/>
        <v>0</v>
      </c>
      <c r="Y35" s="115" t="b">
        <f t="shared" ca="1" si="12"/>
        <v>0</v>
      </c>
      <c r="Z35" s="115" t="b">
        <f t="shared" ca="1" si="13"/>
        <v>0</v>
      </c>
      <c r="AA35" s="115" t="b">
        <f t="shared" ca="1" si="14"/>
        <v>1</v>
      </c>
      <c r="AB35" s="78">
        <f t="shared" ca="1" si="15"/>
        <v>0</v>
      </c>
      <c r="AC35" s="85">
        <f t="shared" ca="1" si="16"/>
        <v>0.33333333333333331</v>
      </c>
      <c r="AD35" s="88">
        <f t="shared" ca="1" si="17"/>
        <v>0</v>
      </c>
      <c r="AE35" s="85">
        <f t="shared" ca="1" si="18"/>
        <v>0.66666666666666663</v>
      </c>
      <c r="AF35" s="82">
        <f t="shared" ca="1" si="19"/>
        <v>0.99930555555555556</v>
      </c>
      <c r="AG35" s="115" t="b">
        <f t="shared" si="20"/>
        <v>0</v>
      </c>
      <c r="AH35" s="115" t="b">
        <f t="shared" ca="1" si="21"/>
        <v>1</v>
      </c>
      <c r="AI35" s="115" t="b">
        <f t="shared" ca="1" si="22"/>
        <v>0</v>
      </c>
      <c r="AJ35" s="115" t="b">
        <f t="shared" ca="1" si="23"/>
        <v>1</v>
      </c>
      <c r="AK35" s="115" t="b">
        <f t="shared" si="24"/>
        <v>0</v>
      </c>
      <c r="AL35" s="113">
        <f t="shared" ca="1" si="25"/>
        <v>0</v>
      </c>
      <c r="AM35" s="113">
        <f t="shared" ca="1" si="26"/>
        <v>0.99930555555555556</v>
      </c>
      <c r="AN35" s="113">
        <f t="shared" ca="1" si="37"/>
        <v>0</v>
      </c>
      <c r="AO35" s="113">
        <f t="shared" ca="1" si="27"/>
        <v>0.99930555555555556</v>
      </c>
      <c r="AP35" s="115" t="b">
        <f t="shared" si="28"/>
        <v>1</v>
      </c>
      <c r="AQ35" s="115" t="b">
        <f t="shared" ca="1" si="29"/>
        <v>0</v>
      </c>
      <c r="AR35" s="115" t="b">
        <f t="shared" si="30"/>
        <v>1</v>
      </c>
      <c r="AS35" s="115" t="b">
        <f t="shared" ca="1" si="31"/>
        <v>0</v>
      </c>
      <c r="AT35" s="140">
        <f t="shared" si="32"/>
        <v>0</v>
      </c>
      <c r="AU35" s="342"/>
      <c r="AV35" s="342"/>
      <c r="AW35" s="342"/>
      <c r="AX35" s="342"/>
      <c r="AY35" s="342"/>
      <c r="AZ35" s="342"/>
      <c r="BA35" s="343"/>
      <c r="BB35" s="343"/>
      <c r="BC35" s="343"/>
    </row>
    <row r="36" spans="1:55" s="346" customFormat="1" ht="28.5" customHeight="1" x14ac:dyDescent="0.35">
      <c r="A36" s="397">
        <f t="shared" ca="1" si="0"/>
        <v>46051</v>
      </c>
      <c r="B36" s="77" t="str">
        <f t="shared" ca="1" si="1"/>
        <v>Do</v>
      </c>
      <c r="C36" s="76" t="str">
        <f t="shared" ca="1" si="2"/>
        <v xml:space="preserve"> </v>
      </c>
      <c r="D36" s="171"/>
      <c r="E36" s="126" t="str">
        <f t="shared" ca="1" si="33"/>
        <v>08:00-16:00</v>
      </c>
      <c r="F36" s="386">
        <f t="shared" ca="1" si="3"/>
        <v>0.33333333333333331</v>
      </c>
      <c r="G36" s="125">
        <f t="shared" ca="1" si="4"/>
        <v>0</v>
      </c>
      <c r="H36" s="127"/>
      <c r="I36" s="59"/>
      <c r="J36" s="141" t="str">
        <f t="shared" ca="1" si="5"/>
        <v/>
      </c>
      <c r="K36" s="388">
        <f t="shared" ca="1" si="6"/>
        <v>0</v>
      </c>
      <c r="L36" s="542"/>
      <c r="M36" s="543"/>
      <c r="N36" s="543"/>
      <c r="O36" s="543"/>
      <c r="P36" s="544"/>
      <c r="Q36" s="108">
        <f t="shared" ca="1" si="34"/>
        <v>46051</v>
      </c>
      <c r="R36" s="115" t="b">
        <f t="shared" ca="1" si="7"/>
        <v>1</v>
      </c>
      <c r="S36" s="109" t="str">
        <f t="shared" si="8"/>
        <v/>
      </c>
      <c r="T36" s="61" t="str">
        <f t="shared" ca="1" si="9"/>
        <v>A</v>
      </c>
      <c r="U36" s="61" t="str">
        <f t="shared" ca="1" si="10"/>
        <v>A</v>
      </c>
      <c r="V36" s="96">
        <f t="shared" si="35"/>
        <v>0</v>
      </c>
      <c r="W36" s="57">
        <f t="shared" ca="1" si="36"/>
        <v>-0.33333333333333298</v>
      </c>
      <c r="X36" s="164">
        <f t="shared" ca="1" si="11"/>
        <v>0</v>
      </c>
      <c r="Y36" s="115" t="b">
        <f t="shared" ca="1" si="12"/>
        <v>0</v>
      </c>
      <c r="Z36" s="115" t="b">
        <f t="shared" ca="1" si="13"/>
        <v>0</v>
      </c>
      <c r="AA36" s="115" t="b">
        <f t="shared" ca="1" si="14"/>
        <v>1</v>
      </c>
      <c r="AB36" s="78">
        <f t="shared" ca="1" si="15"/>
        <v>0</v>
      </c>
      <c r="AC36" s="85">
        <f t="shared" ca="1" si="16"/>
        <v>0.33333333333333331</v>
      </c>
      <c r="AD36" s="88">
        <f t="shared" ca="1" si="17"/>
        <v>0</v>
      </c>
      <c r="AE36" s="85">
        <f t="shared" ca="1" si="18"/>
        <v>0.66666666666666663</v>
      </c>
      <c r="AF36" s="82">
        <f t="shared" ca="1" si="19"/>
        <v>0.99930555555555556</v>
      </c>
      <c r="AG36" s="115" t="b">
        <f t="shared" si="20"/>
        <v>0</v>
      </c>
      <c r="AH36" s="115" t="b">
        <f t="shared" ca="1" si="21"/>
        <v>1</v>
      </c>
      <c r="AI36" s="115" t="b">
        <f t="shared" ca="1" si="22"/>
        <v>0</v>
      </c>
      <c r="AJ36" s="115" t="b">
        <f t="shared" ca="1" si="23"/>
        <v>1</v>
      </c>
      <c r="AK36" s="115" t="b">
        <f t="shared" si="24"/>
        <v>0</v>
      </c>
      <c r="AL36" s="113">
        <f t="shared" ca="1" si="25"/>
        <v>0</v>
      </c>
      <c r="AM36" s="113">
        <f t="shared" ca="1" si="26"/>
        <v>0.99930555555555556</v>
      </c>
      <c r="AN36" s="113">
        <f t="shared" ca="1" si="37"/>
        <v>0</v>
      </c>
      <c r="AO36" s="113">
        <f t="shared" ca="1" si="27"/>
        <v>0.99930555555555556</v>
      </c>
      <c r="AP36" s="115" t="b">
        <f t="shared" si="28"/>
        <v>1</v>
      </c>
      <c r="AQ36" s="115" t="b">
        <f t="shared" ca="1" si="29"/>
        <v>0</v>
      </c>
      <c r="AR36" s="115" t="b">
        <f t="shared" si="30"/>
        <v>1</v>
      </c>
      <c r="AS36" s="115" t="b">
        <f t="shared" ca="1" si="31"/>
        <v>0</v>
      </c>
      <c r="AT36" s="140">
        <f t="shared" si="32"/>
        <v>0</v>
      </c>
      <c r="AU36" s="342"/>
      <c r="AV36" s="342"/>
      <c r="AW36" s="342"/>
      <c r="AX36" s="342"/>
      <c r="AY36" s="342"/>
      <c r="AZ36" s="342"/>
      <c r="BA36" s="343"/>
      <c r="BB36" s="343"/>
      <c r="BC36" s="343"/>
    </row>
    <row r="37" spans="1:55" s="346" customFormat="1" ht="28.5" customHeight="1" x14ac:dyDescent="0.35">
      <c r="A37" s="397">
        <f t="shared" ca="1" si="0"/>
        <v>46052</v>
      </c>
      <c r="B37" s="77" t="str">
        <f t="shared" ca="1" si="1"/>
        <v>Fr</v>
      </c>
      <c r="C37" s="76" t="str">
        <f t="shared" ca="1" si="2"/>
        <v xml:space="preserve"> </v>
      </c>
      <c r="D37" s="171"/>
      <c r="E37" s="126" t="str">
        <f t="shared" ca="1" si="33"/>
        <v>08:00-16:00</v>
      </c>
      <c r="F37" s="386">
        <f t="shared" ca="1" si="3"/>
        <v>0.33333333333333331</v>
      </c>
      <c r="G37" s="125">
        <f t="shared" ca="1" si="4"/>
        <v>0</v>
      </c>
      <c r="H37" s="127"/>
      <c r="I37" s="59"/>
      <c r="J37" s="141" t="str">
        <f t="shared" ca="1" si="5"/>
        <v/>
      </c>
      <c r="K37" s="388">
        <f t="shared" ca="1" si="6"/>
        <v>0</v>
      </c>
      <c r="L37" s="542"/>
      <c r="M37" s="543"/>
      <c r="N37" s="543"/>
      <c r="O37" s="543"/>
      <c r="P37" s="544"/>
      <c r="Q37" s="108">
        <f t="shared" ca="1" si="34"/>
        <v>46052</v>
      </c>
      <c r="R37" s="115" t="b">
        <f t="shared" ca="1" si="7"/>
        <v>1</v>
      </c>
      <c r="S37" s="109" t="str">
        <f t="shared" si="8"/>
        <v/>
      </c>
      <c r="T37" s="61" t="str">
        <f t="shared" ca="1" si="9"/>
        <v>A</v>
      </c>
      <c r="U37" s="61" t="str">
        <f t="shared" ca="1" si="10"/>
        <v>A</v>
      </c>
      <c r="V37" s="96">
        <f t="shared" si="35"/>
        <v>0</v>
      </c>
      <c r="W37" s="57">
        <f t="shared" ca="1" si="36"/>
        <v>-0.33333333333333298</v>
      </c>
      <c r="X37" s="164">
        <f t="shared" ca="1" si="11"/>
        <v>0</v>
      </c>
      <c r="Y37" s="115" t="b">
        <f t="shared" ca="1" si="12"/>
        <v>0</v>
      </c>
      <c r="Z37" s="115" t="b">
        <f t="shared" ca="1" si="13"/>
        <v>0</v>
      </c>
      <c r="AA37" s="115" t="b">
        <f t="shared" ca="1" si="14"/>
        <v>1</v>
      </c>
      <c r="AB37" s="78">
        <f t="shared" ca="1" si="15"/>
        <v>0</v>
      </c>
      <c r="AC37" s="85">
        <f t="shared" ca="1" si="16"/>
        <v>0.33333333333333331</v>
      </c>
      <c r="AD37" s="88">
        <f t="shared" ca="1" si="17"/>
        <v>0</v>
      </c>
      <c r="AE37" s="85">
        <f t="shared" ca="1" si="18"/>
        <v>0.66666666666666663</v>
      </c>
      <c r="AF37" s="82">
        <f t="shared" ca="1" si="19"/>
        <v>0.99930555555555556</v>
      </c>
      <c r="AG37" s="115" t="b">
        <f t="shared" si="20"/>
        <v>0</v>
      </c>
      <c r="AH37" s="115" t="b">
        <f t="shared" ca="1" si="21"/>
        <v>1</v>
      </c>
      <c r="AI37" s="115" t="b">
        <f t="shared" ca="1" si="22"/>
        <v>0</v>
      </c>
      <c r="AJ37" s="115" t="b">
        <f t="shared" ca="1" si="23"/>
        <v>1</v>
      </c>
      <c r="AK37" s="115" t="b">
        <f t="shared" si="24"/>
        <v>0</v>
      </c>
      <c r="AL37" s="113">
        <f t="shared" ca="1" si="25"/>
        <v>0</v>
      </c>
      <c r="AM37" s="113">
        <f t="shared" ca="1" si="26"/>
        <v>0.99930555555555556</v>
      </c>
      <c r="AN37" s="113">
        <f t="shared" ca="1" si="37"/>
        <v>0</v>
      </c>
      <c r="AO37" s="113">
        <f t="shared" ca="1" si="27"/>
        <v>0.99930555555555556</v>
      </c>
      <c r="AP37" s="115" t="b">
        <f t="shared" si="28"/>
        <v>1</v>
      </c>
      <c r="AQ37" s="115" t="b">
        <f t="shared" ca="1" si="29"/>
        <v>0</v>
      </c>
      <c r="AR37" s="115" t="b">
        <f t="shared" si="30"/>
        <v>1</v>
      </c>
      <c r="AS37" s="115" t="b">
        <f t="shared" ca="1" si="31"/>
        <v>0</v>
      </c>
      <c r="AT37" s="140">
        <f t="shared" si="32"/>
        <v>0</v>
      </c>
      <c r="AU37" s="342"/>
      <c r="AV37" s="342"/>
      <c r="AW37" s="342"/>
      <c r="AX37" s="342"/>
      <c r="AY37" s="342"/>
      <c r="AZ37" s="342"/>
      <c r="BA37" s="343"/>
      <c r="BB37" s="343"/>
      <c r="BC37" s="343"/>
    </row>
    <row r="38" spans="1:55" s="346" customFormat="1" ht="28.5" customHeight="1" thickBot="1" x14ac:dyDescent="0.4">
      <c r="A38" s="397">
        <f t="shared" ca="1" si="0"/>
        <v>46053</v>
      </c>
      <c r="B38" s="77" t="str">
        <f t="shared" ca="1" si="1"/>
        <v>Sa</v>
      </c>
      <c r="C38" s="76" t="str">
        <f t="shared" ca="1" si="2"/>
        <v xml:space="preserve"> Wochenende</v>
      </c>
      <c r="D38" s="171"/>
      <c r="E38" s="126" t="str">
        <f t="shared" ca="1" si="33"/>
        <v/>
      </c>
      <c r="F38" s="387">
        <f t="shared" ca="1" si="3"/>
        <v>0</v>
      </c>
      <c r="G38" s="125">
        <f t="shared" ca="1" si="4"/>
        <v>0</v>
      </c>
      <c r="H38" s="392"/>
      <c r="I38" s="393"/>
      <c r="J38" s="142" t="str">
        <f t="shared" ca="1" si="5"/>
        <v/>
      </c>
      <c r="K38" s="388">
        <f t="shared" ca="1" si="6"/>
        <v>0</v>
      </c>
      <c r="L38" s="542"/>
      <c r="M38" s="543"/>
      <c r="N38" s="543"/>
      <c r="O38" s="543"/>
      <c r="P38" s="544"/>
      <c r="Q38" s="110">
        <f t="shared" ca="1" si="34"/>
        <v>46053</v>
      </c>
      <c r="R38" s="115" t="b">
        <f t="shared" ca="1" si="7"/>
        <v>1</v>
      </c>
      <c r="S38" s="111" t="str">
        <f t="shared" si="8"/>
        <v/>
      </c>
      <c r="T38" s="62" t="str">
        <f t="shared" ca="1" si="9"/>
        <v>F</v>
      </c>
      <c r="U38" s="62" t="str">
        <f t="shared" ca="1" si="10"/>
        <v>A</v>
      </c>
      <c r="V38" s="97">
        <f t="shared" si="35"/>
        <v>0</v>
      </c>
      <c r="W38" s="58">
        <f t="shared" ca="1" si="36"/>
        <v>0</v>
      </c>
      <c r="X38" s="165">
        <f t="shared" ca="1" si="11"/>
        <v>0</v>
      </c>
      <c r="Y38" s="116" t="b">
        <f t="shared" ca="1" si="12"/>
        <v>1</v>
      </c>
      <c r="Z38" s="116" t="b">
        <f t="shared" ca="1" si="13"/>
        <v>0</v>
      </c>
      <c r="AA38" s="116" t="b">
        <f t="shared" ca="1" si="14"/>
        <v>0</v>
      </c>
      <c r="AB38" s="79">
        <f t="shared" ca="1" si="15"/>
        <v>0</v>
      </c>
      <c r="AC38" s="86">
        <f t="shared" ca="1" si="16"/>
        <v>0</v>
      </c>
      <c r="AD38" s="89">
        <f t="shared" ca="1" si="17"/>
        <v>0</v>
      </c>
      <c r="AE38" s="86">
        <f t="shared" ca="1" si="18"/>
        <v>0</v>
      </c>
      <c r="AF38" s="83">
        <f t="shared" ca="1" si="19"/>
        <v>0.99930555555555556</v>
      </c>
      <c r="AG38" s="116" t="b">
        <f t="shared" si="20"/>
        <v>0</v>
      </c>
      <c r="AH38" s="116" t="b">
        <f t="shared" ca="1" si="21"/>
        <v>0</v>
      </c>
      <c r="AI38" s="116" t="b">
        <f t="shared" ca="1" si="22"/>
        <v>0</v>
      </c>
      <c r="AJ38" s="116" t="b">
        <f t="shared" ca="1" si="23"/>
        <v>1</v>
      </c>
      <c r="AK38" s="116" t="b">
        <f t="shared" si="24"/>
        <v>0</v>
      </c>
      <c r="AL38" s="114">
        <f t="shared" ca="1" si="25"/>
        <v>0</v>
      </c>
      <c r="AM38" s="114">
        <f t="shared" ca="1" si="26"/>
        <v>0.99930555555555556</v>
      </c>
      <c r="AN38" s="114">
        <f t="shared" ca="1" si="37"/>
        <v>0</v>
      </c>
      <c r="AO38" s="114">
        <f t="shared" ca="1" si="27"/>
        <v>0.99930555555555556</v>
      </c>
      <c r="AP38" s="116" t="b">
        <f t="shared" si="28"/>
        <v>1</v>
      </c>
      <c r="AQ38" s="116" t="b">
        <f t="shared" ca="1" si="29"/>
        <v>0</v>
      </c>
      <c r="AR38" s="116" t="b">
        <f t="shared" si="30"/>
        <v>1</v>
      </c>
      <c r="AS38" s="116" t="b">
        <f t="shared" ca="1" si="31"/>
        <v>0</v>
      </c>
      <c r="AT38" s="208">
        <f t="shared" si="32"/>
        <v>0</v>
      </c>
      <c r="AU38" s="342"/>
      <c r="AV38" s="342"/>
      <c r="AW38" s="342"/>
      <c r="AX38" s="342"/>
      <c r="AY38" s="342"/>
      <c r="AZ38" s="342"/>
      <c r="BA38" s="343"/>
      <c r="BB38" s="343"/>
      <c r="BC38" s="343"/>
    </row>
    <row r="39" spans="1:55" s="346" customFormat="1" ht="29.25" customHeight="1" thickTop="1" thickBot="1" x14ac:dyDescent="0.4">
      <c r="A39" s="310" t="s">
        <v>62</v>
      </c>
      <c r="B39" s="56">
        <f ca="1">COUNTIF(T$8:T$38,"A")</f>
        <v>20</v>
      </c>
      <c r="C39" s="569"/>
      <c r="D39" s="570"/>
      <c r="E39" s="575" t="str">
        <f>"Monat Std.-Saldo (~15min) &gt; "</f>
        <v xml:space="preserve">Monat Std.-Saldo (~15min) &gt; </v>
      </c>
      <c r="F39" s="576"/>
      <c r="G39" s="576"/>
      <c r="H39" s="576"/>
      <c r="I39" s="577"/>
      <c r="J39" s="144">
        <f ca="1">ROUND(SUM(J8:J38)*4,0)/4</f>
        <v>0</v>
      </c>
      <c r="K39" s="578"/>
      <c r="L39" s="579"/>
      <c r="M39" s="579"/>
      <c r="N39" s="579"/>
      <c r="O39" s="579"/>
      <c r="P39" s="580"/>
      <c r="Q39" s="389"/>
      <c r="R39" s="352"/>
      <c r="S39" s="352"/>
      <c r="T39" s="353"/>
      <c r="U39" s="354"/>
      <c r="V39" s="372"/>
      <c r="W39" s="355"/>
      <c r="X39" s="355"/>
      <c r="Y39" s="356"/>
      <c r="Z39" s="10"/>
      <c r="AA39" s="10"/>
      <c r="AB39" s="357"/>
      <c r="AC39" s="357"/>
      <c r="AD39" s="357"/>
      <c r="AE39" s="357"/>
      <c r="AF39" s="357"/>
      <c r="AG39" s="356"/>
      <c r="AH39" s="358"/>
      <c r="AI39" s="358"/>
      <c r="AJ39" s="359"/>
      <c r="AK39" s="356"/>
      <c r="AL39" s="359"/>
      <c r="AM39" s="359"/>
      <c r="AN39" s="359"/>
      <c r="AO39" s="359"/>
      <c r="AP39" s="359"/>
      <c r="AQ39" s="359"/>
      <c r="AR39" s="359"/>
      <c r="AS39" s="359"/>
      <c r="AT39" s="359"/>
      <c r="AU39" s="342"/>
      <c r="AV39" s="342"/>
      <c r="AW39" s="342"/>
      <c r="AX39" s="342"/>
      <c r="AY39" s="342"/>
      <c r="AZ39" s="342"/>
      <c r="BA39" s="343"/>
      <c r="BB39" s="343"/>
      <c r="BC39" s="343"/>
    </row>
    <row r="40" spans="1:55" s="346" customFormat="1" ht="29.25" customHeight="1" thickTop="1" thickBot="1" x14ac:dyDescent="0.4">
      <c r="A40" s="311" t="s">
        <v>59</v>
      </c>
      <c r="B40" s="124">
        <f>COUNTIF(D$8:D$38,"Z")</f>
        <v>0</v>
      </c>
      <c r="C40" s="571"/>
      <c r="D40" s="572"/>
      <c r="E40" s="587" t="s">
        <v>105</v>
      </c>
      <c r="F40" s="588"/>
      <c r="G40" s="588"/>
      <c r="H40" s="588"/>
      <c r="I40" s="589"/>
      <c r="J40" s="143">
        <f ca="1">$K5</f>
        <v>0</v>
      </c>
      <c r="K40" s="581"/>
      <c r="L40" s="582"/>
      <c r="M40" s="582"/>
      <c r="N40" s="582"/>
      <c r="O40" s="582"/>
      <c r="P40" s="583"/>
      <c r="Q40" s="188" t="s">
        <v>147</v>
      </c>
      <c r="R40" s="367"/>
      <c r="S40" s="368"/>
      <c r="T40" s="360"/>
      <c r="U40" s="361"/>
      <c r="V40" s="362"/>
      <c r="W40" s="363"/>
      <c r="X40" s="363"/>
      <c r="Y40" s="10"/>
      <c r="Z40" s="10"/>
      <c r="AA40" s="364"/>
      <c r="AB40" s="365"/>
      <c r="AC40" s="365"/>
      <c r="AD40" s="365"/>
      <c r="AE40" s="365"/>
      <c r="AF40" s="365"/>
      <c r="AG40" s="356"/>
      <c r="AH40" s="366"/>
      <c r="AI40" s="366"/>
      <c r="AJ40" s="359"/>
      <c r="AK40" s="356"/>
      <c r="AL40" s="359"/>
      <c r="AM40" s="359"/>
      <c r="AN40" s="359"/>
      <c r="AO40" s="359"/>
      <c r="AP40" s="359"/>
      <c r="AQ40" s="359"/>
      <c r="AR40" s="359"/>
      <c r="AS40" s="359"/>
      <c r="AT40" s="359"/>
      <c r="AU40" s="342"/>
      <c r="AV40" s="342"/>
      <c r="AW40" s="342"/>
      <c r="AX40" s="342"/>
      <c r="AY40" s="342"/>
      <c r="AZ40" s="342"/>
      <c r="BA40" s="343"/>
      <c r="BB40" s="343"/>
      <c r="BC40" s="343"/>
    </row>
    <row r="41" spans="1:55" s="346" customFormat="1" ht="29.25" customHeight="1" thickTop="1" thickBot="1" x14ac:dyDescent="0.4">
      <c r="A41" s="312" t="s">
        <v>58</v>
      </c>
      <c r="B41" s="130">
        <f>COUNTIF(D$8:D$38,"U")</f>
        <v>0</v>
      </c>
      <c r="C41" s="571"/>
      <c r="D41" s="572"/>
      <c r="E41" s="590" t="s">
        <v>106</v>
      </c>
      <c r="F41" s="591"/>
      <c r="G41" s="591"/>
      <c r="H41" s="591"/>
      <c r="I41" s="592"/>
      <c r="J41" s="187">
        <f ca="1">$J39+$J40</f>
        <v>0</v>
      </c>
      <c r="K41" s="584"/>
      <c r="L41" s="585"/>
      <c r="M41" s="585"/>
      <c r="N41" s="585"/>
      <c r="O41" s="585"/>
      <c r="P41" s="586"/>
      <c r="Q41" s="189" t="b">
        <f ca="1">AND($K$41&gt;=0,$K$41&lt;=$J$41,MOD($K$41,0.25)=0)</f>
        <v>1</v>
      </c>
      <c r="R41" s="369"/>
      <c r="S41" s="368"/>
      <c r="T41" s="360"/>
      <c r="U41" s="361"/>
      <c r="V41" s="362"/>
      <c r="W41" s="363"/>
      <c r="X41" s="363"/>
      <c r="Y41" s="10"/>
      <c r="Z41" s="10"/>
      <c r="AA41" s="364"/>
      <c r="AB41" s="365"/>
      <c r="AC41" s="365"/>
      <c r="AD41" s="365"/>
      <c r="AE41" s="365"/>
      <c r="AF41" s="365"/>
      <c r="AG41" s="356"/>
      <c r="AH41" s="366"/>
      <c r="AI41" s="366"/>
      <c r="AJ41" s="359"/>
      <c r="AK41" s="356"/>
      <c r="AL41" s="359"/>
      <c r="AM41" s="359"/>
      <c r="AN41" s="359"/>
      <c r="AO41" s="359"/>
      <c r="AP41" s="359"/>
      <c r="AQ41" s="359"/>
      <c r="AR41" s="359"/>
      <c r="AS41" s="359"/>
      <c r="AT41" s="359"/>
      <c r="AU41" s="342"/>
      <c r="AV41" s="342"/>
      <c r="AW41" s="342"/>
      <c r="AX41" s="342"/>
      <c r="AY41" s="342"/>
      <c r="AZ41" s="342"/>
      <c r="BA41" s="343"/>
      <c r="BB41" s="343"/>
      <c r="BC41" s="343"/>
    </row>
    <row r="42" spans="1:55" s="346" customFormat="1" ht="29.25" customHeight="1" thickTop="1" thickBot="1" x14ac:dyDescent="0.4">
      <c r="A42" s="312" t="s">
        <v>56</v>
      </c>
      <c r="B42" s="130">
        <f>COUNTIF(D$8:D$38,"K")</f>
        <v>0</v>
      </c>
      <c r="C42" s="573"/>
      <c r="D42" s="574"/>
      <c r="E42" s="593" t="s">
        <v>146</v>
      </c>
      <c r="F42" s="594"/>
      <c r="G42" s="594"/>
      <c r="H42" s="594"/>
      <c r="I42" s="595"/>
      <c r="J42" s="191">
        <f ca="1">$J41</f>
        <v>0</v>
      </c>
      <c r="K42" s="596" t="str">
        <f ca="1">" &lt; Dieser Stunden-Saldo wird in das nächste "&amp;IF($Q$3="Dezember","Jahr","Monat")&amp;" übertragen"</f>
        <v xml:space="preserve"> &lt; Dieser Stunden-Saldo wird in das nächste Monat übertragen</v>
      </c>
      <c r="L42" s="596"/>
      <c r="M42" s="596"/>
      <c r="N42" s="596"/>
      <c r="O42" s="596"/>
      <c r="P42" s="597"/>
      <c r="Q42" s="371"/>
      <c r="R42" s="368"/>
      <c r="S42" s="368"/>
      <c r="T42" s="360"/>
      <c r="U42" s="361"/>
      <c r="V42" s="362"/>
      <c r="W42" s="363"/>
      <c r="X42" s="363"/>
      <c r="Y42" s="10"/>
      <c r="Z42" s="10"/>
      <c r="AA42" s="364"/>
      <c r="AB42" s="365"/>
      <c r="AC42" s="365"/>
      <c r="AD42" s="365"/>
      <c r="AE42" s="365"/>
      <c r="AF42" s="365"/>
      <c r="AG42" s="356"/>
      <c r="AH42" s="366"/>
      <c r="AI42" s="366"/>
      <c r="AJ42" s="359"/>
      <c r="AK42" s="356"/>
      <c r="AL42" s="359"/>
      <c r="AM42" s="359"/>
      <c r="AN42" s="359"/>
      <c r="AO42" s="359"/>
      <c r="AP42" s="359"/>
      <c r="AQ42" s="359"/>
      <c r="AR42" s="359"/>
      <c r="AS42" s="359"/>
      <c r="AT42" s="359"/>
      <c r="AU42" s="342"/>
      <c r="AV42" s="342"/>
      <c r="AW42" s="342"/>
      <c r="AX42" s="342"/>
      <c r="AY42" s="342"/>
      <c r="AZ42" s="342"/>
      <c r="BA42" s="343"/>
      <c r="BB42" s="343"/>
      <c r="BC42" s="343"/>
    </row>
    <row r="43" spans="1:55" s="346" customFormat="1" ht="26.15" customHeight="1" thickTop="1" x14ac:dyDescent="0.35">
      <c r="A43" s="131"/>
      <c r="B43" s="132"/>
      <c r="C43" s="131"/>
      <c r="D43" s="290" t="s">
        <v>47</v>
      </c>
      <c r="E43" s="566"/>
      <c r="F43" s="566"/>
      <c r="G43" s="566"/>
      <c r="H43" s="566"/>
      <c r="I43" s="566"/>
      <c r="J43" s="133"/>
      <c r="K43" s="134"/>
      <c r="L43" s="134"/>
      <c r="M43" s="134"/>
      <c r="N43" s="134"/>
      <c r="O43" s="134"/>
      <c r="P43" s="134"/>
      <c r="Q43" s="128"/>
      <c r="R43" s="368"/>
      <c r="S43" s="368"/>
      <c r="T43" s="361"/>
      <c r="U43" s="361"/>
      <c r="V43" s="362"/>
      <c r="W43" s="363"/>
      <c r="X43" s="363"/>
      <c r="Y43" s="10"/>
      <c r="Z43" s="10"/>
      <c r="AA43" s="364"/>
      <c r="AB43" s="365"/>
      <c r="AC43" s="365"/>
      <c r="AD43" s="365"/>
      <c r="AE43" s="365"/>
      <c r="AF43" s="365"/>
      <c r="AG43" s="356"/>
      <c r="AH43" s="366"/>
      <c r="AI43" s="366"/>
      <c r="AJ43" s="359"/>
      <c r="AK43" s="356"/>
      <c r="AL43" s="359"/>
      <c r="AM43" s="359"/>
      <c r="AN43" s="359"/>
      <c r="AO43" s="359"/>
      <c r="AP43" s="359"/>
      <c r="AQ43" s="359"/>
      <c r="AR43" s="359"/>
      <c r="AS43" s="359"/>
      <c r="AT43" s="359"/>
      <c r="AU43" s="342"/>
      <c r="AV43" s="342"/>
      <c r="AW43" s="342"/>
      <c r="AX43" s="342"/>
      <c r="AY43" s="342"/>
      <c r="AZ43" s="342"/>
      <c r="BA43" s="343"/>
      <c r="BB43" s="343"/>
      <c r="BC43" s="343"/>
    </row>
    <row r="44" spans="1:55" ht="33" customHeight="1" x14ac:dyDescent="0.25">
      <c r="A44" s="4"/>
      <c r="B44" s="4"/>
      <c r="C44" s="4"/>
      <c r="D44" s="4"/>
      <c r="E44" s="567"/>
      <c r="F44" s="567"/>
      <c r="G44" s="567"/>
      <c r="H44" s="567"/>
      <c r="I44" s="567"/>
      <c r="J44" s="129"/>
      <c r="K44" s="5"/>
      <c r="L44" s="5"/>
      <c r="M44" s="5"/>
      <c r="N44" s="5"/>
      <c r="O44" s="5"/>
      <c r="V44" s="98"/>
      <c r="W44" s="355"/>
      <c r="X44" s="355"/>
      <c r="Y44" s="356"/>
      <c r="Z44" s="10"/>
      <c r="AA44" s="10"/>
      <c r="AB44" s="11"/>
      <c r="AC44" s="11"/>
      <c r="AD44" s="11"/>
      <c r="AE44" s="11"/>
      <c r="AF44" s="11"/>
      <c r="AG44" s="356"/>
      <c r="AH44" s="366"/>
      <c r="AI44" s="366"/>
      <c r="AJ44" s="359"/>
      <c r="AK44" s="356"/>
      <c r="AL44" s="359"/>
      <c r="AM44" s="359"/>
      <c r="AN44" s="359"/>
      <c r="AO44" s="359"/>
      <c r="AP44" s="359"/>
      <c r="AQ44" s="359"/>
      <c r="AR44" s="359"/>
      <c r="AS44" s="359"/>
      <c r="AT44" s="359"/>
    </row>
    <row r="45" spans="1:55" ht="17.25" customHeight="1" x14ac:dyDescent="0.35">
      <c r="A45" s="568" t="str">
        <f>"Unterschrift von "&amp;Vorgesetzter</f>
        <v>Unterschrift von Vorname Nachname</v>
      </c>
      <c r="B45" s="568"/>
      <c r="C45" s="568"/>
      <c r="D45" s="568"/>
      <c r="E45" s="55"/>
      <c r="F45" s="55"/>
      <c r="G45" s="55"/>
      <c r="H45" s="55"/>
      <c r="I45" s="9"/>
      <c r="J45" s="5"/>
      <c r="K45" s="5"/>
      <c r="L45" s="12"/>
      <c r="M45" s="568" t="str">
        <f>"Unterschrift von "&amp;Name</f>
        <v>Unterschrift von Vorname Nachname</v>
      </c>
      <c r="N45" s="568"/>
      <c r="O45" s="568"/>
      <c r="P45" s="568"/>
      <c r="Q45" s="24"/>
      <c r="R45" s="24"/>
      <c r="S45" s="24"/>
      <c r="T45" s="24"/>
      <c r="U45" s="24"/>
      <c r="V45" s="98"/>
      <c r="W45" s="355"/>
      <c r="X45" s="355"/>
      <c r="Y45" s="356"/>
      <c r="Z45" s="370"/>
      <c r="AA45" s="10"/>
      <c r="AB45" s="357"/>
      <c r="AC45" s="357"/>
      <c r="AD45" s="357"/>
      <c r="AE45" s="357"/>
      <c r="AF45" s="357"/>
      <c r="AG45" s="356"/>
      <c r="AH45" s="366"/>
      <c r="AI45" s="366"/>
      <c r="AJ45" s="359"/>
      <c r="AK45" s="356"/>
      <c r="AL45" s="359"/>
      <c r="AM45" s="359"/>
      <c r="AN45" s="359"/>
      <c r="AO45" s="359"/>
      <c r="AP45" s="359"/>
      <c r="AQ45" s="359"/>
      <c r="AR45" s="359"/>
      <c r="AS45" s="359"/>
      <c r="AT45" s="359"/>
    </row>
    <row r="46" spans="1:55" x14ac:dyDescent="0.25">
      <c r="A46" s="4"/>
      <c r="B46" s="4"/>
      <c r="C46" s="4"/>
      <c r="D46" s="4"/>
      <c r="E46" s="4"/>
      <c r="F46" s="5"/>
      <c r="G46" s="5"/>
      <c r="H46" s="5"/>
      <c r="I46" s="5"/>
      <c r="J46" s="5"/>
      <c r="K46" s="5"/>
      <c r="L46" s="5"/>
      <c r="M46" s="5"/>
      <c r="N46" s="5"/>
      <c r="O46" s="5"/>
      <c r="V46" s="98"/>
      <c r="W46" s="355"/>
      <c r="X46" s="355"/>
      <c r="Y46" s="356"/>
      <c r="Z46" s="10"/>
      <c r="AA46" s="10"/>
      <c r="AB46" s="11"/>
      <c r="AC46" s="11"/>
      <c r="AD46" s="11"/>
      <c r="AE46" s="11"/>
      <c r="AF46" s="11"/>
      <c r="AG46" s="356"/>
      <c r="AH46" s="366"/>
      <c r="AI46" s="366"/>
      <c r="AJ46" s="359"/>
      <c r="AK46" s="356"/>
      <c r="AL46" s="359"/>
      <c r="AM46" s="359"/>
      <c r="AN46" s="359"/>
      <c r="AO46" s="359"/>
      <c r="AP46" s="359"/>
      <c r="AQ46" s="359"/>
      <c r="AR46" s="359"/>
      <c r="AS46" s="359"/>
      <c r="AT46" s="359"/>
    </row>
    <row r="47" spans="1:55" x14ac:dyDescent="0.25">
      <c r="A47" s="4"/>
      <c r="B47" s="4"/>
      <c r="C47" s="4"/>
      <c r="D47" s="4"/>
      <c r="E47" s="4"/>
      <c r="F47" s="5"/>
      <c r="G47" s="5"/>
      <c r="H47" s="5"/>
      <c r="I47" s="5"/>
      <c r="J47" s="5"/>
      <c r="K47" s="5"/>
      <c r="L47" s="5"/>
      <c r="M47" s="5"/>
      <c r="N47" s="5"/>
      <c r="O47" s="5"/>
      <c r="V47" s="98"/>
      <c r="W47" s="355"/>
      <c r="X47" s="355"/>
      <c r="Y47" s="356"/>
      <c r="Z47" s="10"/>
      <c r="AA47" s="10"/>
      <c r="AB47" s="11"/>
      <c r="AC47" s="11"/>
      <c r="AD47" s="11"/>
      <c r="AE47" s="11"/>
      <c r="AF47" s="11"/>
      <c r="AG47" s="356"/>
      <c r="AH47" s="366"/>
      <c r="AI47" s="366"/>
      <c r="AJ47" s="359"/>
      <c r="AK47" s="356"/>
      <c r="AL47" s="359"/>
      <c r="AM47" s="359"/>
      <c r="AN47" s="359"/>
      <c r="AO47" s="359"/>
      <c r="AP47" s="359"/>
      <c r="AQ47" s="359"/>
      <c r="AR47" s="359"/>
      <c r="AS47" s="359"/>
      <c r="AT47" s="359"/>
    </row>
    <row r="48" spans="1:55" x14ac:dyDescent="0.25">
      <c r="A48" s="4"/>
      <c r="B48" s="4"/>
      <c r="C48" s="4"/>
      <c r="D48" s="4"/>
      <c r="E48" s="4"/>
      <c r="F48" s="5"/>
      <c r="G48" s="5"/>
      <c r="H48" s="5"/>
      <c r="I48" s="5"/>
      <c r="J48" s="5"/>
      <c r="K48" s="5"/>
      <c r="L48" s="5"/>
      <c r="M48" s="5"/>
      <c r="N48" s="5"/>
      <c r="O48" s="5"/>
      <c r="V48" s="98"/>
      <c r="W48" s="355"/>
      <c r="X48" s="355"/>
      <c r="Y48" s="356"/>
      <c r="Z48" s="10"/>
      <c r="AA48" s="10"/>
      <c r="AB48" s="11"/>
      <c r="AC48" s="11"/>
      <c r="AD48" s="11"/>
      <c r="AE48" s="11"/>
      <c r="AF48" s="11"/>
      <c r="AG48" s="356"/>
      <c r="AH48" s="366"/>
      <c r="AI48" s="366"/>
      <c r="AJ48" s="359"/>
      <c r="AK48" s="356"/>
      <c r="AL48" s="359"/>
      <c r="AM48" s="359"/>
      <c r="AN48" s="359"/>
      <c r="AO48" s="359"/>
      <c r="AP48" s="359"/>
      <c r="AQ48" s="359"/>
      <c r="AR48" s="359"/>
      <c r="AS48" s="359"/>
      <c r="AT48" s="359"/>
    </row>
    <row r="49" spans="1:46" x14ac:dyDescent="0.25">
      <c r="A49" s="6"/>
      <c r="B49" s="6"/>
      <c r="C49" s="6"/>
      <c r="D49" s="6"/>
      <c r="E49" s="6"/>
      <c r="F49" s="7"/>
      <c r="G49" s="7"/>
      <c r="H49" s="7"/>
      <c r="I49" s="7"/>
      <c r="J49" s="7"/>
      <c r="K49" s="7"/>
      <c r="L49" s="7"/>
      <c r="M49" s="7"/>
      <c r="N49" s="7"/>
      <c r="O49" s="7"/>
      <c r="V49" s="99"/>
      <c r="W49" s="11"/>
      <c r="X49" s="11"/>
      <c r="Y49" s="10"/>
      <c r="Z49" s="10"/>
      <c r="AA49" s="10"/>
      <c r="AB49" s="11"/>
      <c r="AC49" s="11"/>
      <c r="AD49" s="11"/>
      <c r="AE49" s="11"/>
      <c r="AF49" s="11"/>
      <c r="AG49" s="10"/>
      <c r="AH49" s="366"/>
      <c r="AI49" s="366"/>
      <c r="AJ49" s="359"/>
      <c r="AK49" s="10"/>
      <c r="AL49" s="359"/>
      <c r="AM49" s="359"/>
      <c r="AN49" s="359"/>
      <c r="AO49" s="359"/>
      <c r="AP49" s="359"/>
      <c r="AQ49" s="359"/>
      <c r="AR49" s="359"/>
      <c r="AS49" s="359"/>
      <c r="AT49" s="359"/>
    </row>
    <row r="50" spans="1:46" x14ac:dyDescent="0.25">
      <c r="A50" s="6"/>
      <c r="B50" s="6"/>
      <c r="C50" s="6"/>
      <c r="D50" s="6"/>
      <c r="E50" s="6"/>
      <c r="F50" s="7"/>
      <c r="G50" s="7"/>
      <c r="H50" s="7"/>
      <c r="I50" s="7"/>
      <c r="J50" s="7"/>
      <c r="K50" s="7"/>
      <c r="L50" s="7"/>
      <c r="M50" s="7"/>
      <c r="N50" s="7"/>
      <c r="O50" s="7"/>
      <c r="V50" s="99"/>
      <c r="W50" s="11"/>
      <c r="X50" s="11"/>
      <c r="Y50" s="10"/>
      <c r="Z50" s="10"/>
      <c r="AA50" s="10"/>
      <c r="AB50" s="11"/>
      <c r="AC50" s="11"/>
      <c r="AD50" s="11"/>
      <c r="AE50" s="11"/>
      <c r="AF50" s="11"/>
      <c r="AG50" s="10"/>
      <c r="AH50" s="366"/>
      <c r="AI50" s="366"/>
      <c r="AJ50" s="359"/>
      <c r="AK50" s="10"/>
      <c r="AL50" s="359"/>
      <c r="AM50" s="359"/>
      <c r="AN50" s="359"/>
      <c r="AO50" s="359"/>
      <c r="AP50" s="359"/>
      <c r="AQ50" s="359"/>
      <c r="AR50" s="359"/>
      <c r="AS50" s="359"/>
      <c r="AT50" s="359"/>
    </row>
    <row r="51" spans="1:46" x14ac:dyDescent="0.25">
      <c r="A51" s="6"/>
      <c r="B51" s="6"/>
      <c r="C51" s="6"/>
      <c r="D51" s="6"/>
      <c r="E51" s="6"/>
      <c r="F51" s="7"/>
      <c r="G51" s="7"/>
      <c r="H51" s="7"/>
      <c r="I51" s="7"/>
      <c r="J51" s="7"/>
      <c r="K51" s="7"/>
      <c r="L51" s="7"/>
      <c r="M51" s="7"/>
      <c r="N51" s="7"/>
      <c r="O51" s="7"/>
      <c r="V51" s="99"/>
      <c r="W51" s="11"/>
      <c r="X51" s="11"/>
      <c r="Y51" s="10"/>
      <c r="Z51" s="10"/>
      <c r="AA51" s="10"/>
      <c r="AB51" s="11"/>
      <c r="AC51" s="11"/>
      <c r="AD51" s="11"/>
      <c r="AE51" s="11"/>
      <c r="AF51" s="11"/>
      <c r="AG51" s="10"/>
      <c r="AH51" s="366"/>
      <c r="AI51" s="366"/>
      <c r="AJ51" s="359"/>
      <c r="AK51" s="10"/>
      <c r="AL51" s="359"/>
      <c r="AM51" s="359"/>
      <c r="AN51" s="359"/>
      <c r="AO51" s="359"/>
      <c r="AP51" s="359"/>
      <c r="AQ51" s="359"/>
      <c r="AR51" s="359"/>
      <c r="AS51" s="359"/>
      <c r="AT51" s="359"/>
    </row>
    <row r="52" spans="1:46" x14ac:dyDescent="0.25">
      <c r="A52" s="6"/>
      <c r="B52" s="6"/>
      <c r="C52" s="6"/>
      <c r="D52" s="6"/>
      <c r="E52" s="6"/>
      <c r="F52" s="7"/>
      <c r="G52" s="7"/>
      <c r="H52" s="7"/>
      <c r="I52" s="7"/>
      <c r="J52" s="7"/>
      <c r="K52" s="7"/>
      <c r="L52" s="7"/>
      <c r="M52" s="7"/>
      <c r="N52" s="7"/>
      <c r="O52" s="7"/>
      <c r="V52" s="99"/>
      <c r="W52" s="11"/>
      <c r="X52" s="11"/>
      <c r="Y52" s="10"/>
      <c r="Z52" s="10"/>
      <c r="AA52" s="10"/>
      <c r="AB52" s="11"/>
      <c r="AC52" s="11"/>
      <c r="AD52" s="11"/>
      <c r="AE52" s="11"/>
      <c r="AF52" s="11"/>
      <c r="AG52" s="10"/>
      <c r="AH52" s="366"/>
      <c r="AI52" s="366"/>
      <c r="AJ52" s="359"/>
      <c r="AK52" s="10"/>
      <c r="AL52" s="359"/>
      <c r="AM52" s="359"/>
      <c r="AN52" s="359"/>
      <c r="AO52" s="359"/>
      <c r="AP52" s="359"/>
      <c r="AQ52" s="359"/>
      <c r="AR52" s="359"/>
      <c r="AS52" s="359"/>
      <c r="AT52" s="359"/>
    </row>
    <row r="53" spans="1:46" x14ac:dyDescent="0.25">
      <c r="A53" s="6"/>
      <c r="B53" s="6"/>
      <c r="C53" s="6"/>
      <c r="D53" s="6"/>
      <c r="E53" s="6"/>
      <c r="F53" s="7"/>
      <c r="G53" s="7"/>
      <c r="H53" s="7"/>
      <c r="I53" s="7"/>
      <c r="J53" s="7"/>
      <c r="K53" s="7"/>
      <c r="L53" s="7"/>
      <c r="M53" s="7"/>
      <c r="N53" s="7"/>
      <c r="O53" s="7"/>
      <c r="V53" s="99"/>
      <c r="W53" s="11"/>
      <c r="X53" s="11"/>
      <c r="Y53" s="10"/>
      <c r="Z53" s="10"/>
      <c r="AA53" s="10"/>
      <c r="AB53" s="11"/>
      <c r="AC53" s="11"/>
      <c r="AD53" s="11"/>
      <c r="AE53" s="11"/>
      <c r="AF53" s="11"/>
      <c r="AG53" s="10"/>
      <c r="AH53" s="366"/>
      <c r="AI53" s="366"/>
      <c r="AJ53" s="359"/>
      <c r="AK53" s="10"/>
      <c r="AL53" s="359"/>
      <c r="AM53" s="359"/>
      <c r="AN53" s="359"/>
      <c r="AO53" s="359"/>
      <c r="AP53" s="359"/>
      <c r="AQ53" s="359"/>
      <c r="AR53" s="359"/>
      <c r="AS53" s="359"/>
      <c r="AT53" s="359"/>
    </row>
    <row r="54" spans="1:46" x14ac:dyDescent="0.25">
      <c r="A54" s="6"/>
      <c r="B54" s="6"/>
      <c r="C54" s="6"/>
      <c r="D54" s="6"/>
      <c r="E54" s="6"/>
      <c r="F54" s="7"/>
      <c r="G54" s="7"/>
      <c r="H54" s="7"/>
      <c r="I54" s="7"/>
      <c r="J54" s="7"/>
      <c r="K54" s="7"/>
      <c r="L54" s="7"/>
      <c r="M54" s="7"/>
      <c r="N54" s="7"/>
      <c r="O54" s="7"/>
      <c r="V54" s="99"/>
      <c r="W54" s="11"/>
      <c r="X54" s="11"/>
      <c r="Y54" s="10"/>
      <c r="Z54" s="10"/>
      <c r="AA54" s="10"/>
      <c r="AB54" s="11"/>
      <c r="AC54" s="11"/>
      <c r="AD54" s="11"/>
      <c r="AE54" s="11"/>
      <c r="AF54" s="11"/>
      <c r="AG54" s="10"/>
      <c r="AH54" s="366"/>
      <c r="AI54" s="366"/>
      <c r="AJ54" s="359"/>
      <c r="AK54" s="10"/>
      <c r="AL54" s="359"/>
      <c r="AM54" s="359"/>
      <c r="AN54" s="359"/>
      <c r="AO54" s="359"/>
      <c r="AP54" s="359"/>
      <c r="AQ54" s="359"/>
      <c r="AR54" s="359"/>
      <c r="AS54" s="359"/>
      <c r="AT54" s="359"/>
    </row>
    <row r="55" spans="1:46" x14ac:dyDescent="0.25">
      <c r="A55" s="6"/>
      <c r="B55" s="6"/>
      <c r="C55" s="6"/>
      <c r="D55" s="6"/>
      <c r="E55" s="6"/>
      <c r="F55" s="7"/>
      <c r="G55" s="7"/>
      <c r="H55" s="7"/>
      <c r="I55" s="7"/>
      <c r="J55" s="7"/>
      <c r="K55" s="7"/>
      <c r="L55" s="7"/>
      <c r="M55" s="7"/>
      <c r="N55" s="7"/>
      <c r="O55" s="7"/>
      <c r="V55" s="99"/>
      <c r="W55" s="11"/>
      <c r="X55" s="11"/>
      <c r="Y55" s="10"/>
      <c r="Z55" s="10"/>
      <c r="AA55" s="10"/>
      <c r="AB55" s="11"/>
      <c r="AC55" s="11"/>
      <c r="AD55" s="11"/>
      <c r="AE55" s="11"/>
      <c r="AF55" s="11"/>
      <c r="AG55" s="10"/>
      <c r="AH55" s="366"/>
      <c r="AI55" s="366"/>
      <c r="AJ55" s="359"/>
      <c r="AK55" s="10"/>
      <c r="AL55" s="359"/>
      <c r="AM55" s="359"/>
      <c r="AN55" s="359"/>
      <c r="AO55" s="359"/>
      <c r="AP55" s="359"/>
      <c r="AQ55" s="359"/>
      <c r="AR55" s="359"/>
      <c r="AS55" s="359"/>
      <c r="AT55" s="359"/>
    </row>
    <row r="56" spans="1:46" x14ac:dyDescent="0.25">
      <c r="A56" s="6"/>
      <c r="B56" s="6"/>
      <c r="C56" s="6"/>
      <c r="D56" s="6"/>
      <c r="E56" s="6"/>
      <c r="F56" s="7"/>
      <c r="G56" s="7"/>
      <c r="H56" s="7"/>
      <c r="I56" s="7"/>
      <c r="J56" s="7"/>
      <c r="K56" s="7"/>
      <c r="L56" s="7"/>
      <c r="M56" s="7"/>
      <c r="N56" s="7"/>
      <c r="O56" s="7"/>
      <c r="V56" s="99"/>
      <c r="W56" s="11"/>
      <c r="X56" s="11"/>
      <c r="Y56" s="10"/>
      <c r="Z56" s="10"/>
      <c r="AA56" s="10"/>
      <c r="AB56" s="11"/>
      <c r="AC56" s="11"/>
      <c r="AD56" s="11"/>
      <c r="AE56" s="11"/>
      <c r="AF56" s="11"/>
      <c r="AG56" s="10"/>
      <c r="AH56" s="366"/>
      <c r="AI56" s="366"/>
      <c r="AJ56" s="359"/>
      <c r="AK56" s="10"/>
      <c r="AL56" s="359"/>
      <c r="AM56" s="359"/>
      <c r="AN56" s="359"/>
      <c r="AO56" s="359"/>
      <c r="AP56" s="359"/>
      <c r="AQ56" s="359"/>
      <c r="AR56" s="359"/>
      <c r="AS56" s="359"/>
      <c r="AT56" s="359"/>
    </row>
    <row r="57" spans="1:46" x14ac:dyDescent="0.25">
      <c r="A57" s="6"/>
      <c r="B57" s="6"/>
      <c r="C57" s="6"/>
      <c r="D57" s="6"/>
      <c r="E57" s="6"/>
      <c r="F57" s="7"/>
      <c r="G57" s="7"/>
      <c r="H57" s="7"/>
      <c r="I57" s="7"/>
      <c r="J57" s="7"/>
      <c r="K57" s="7"/>
      <c r="L57" s="7"/>
      <c r="M57" s="7"/>
      <c r="N57" s="7"/>
      <c r="O57" s="7"/>
      <c r="V57" s="99"/>
      <c r="W57" s="11"/>
      <c r="X57" s="11"/>
      <c r="Y57" s="10"/>
      <c r="Z57" s="10"/>
      <c r="AA57" s="10"/>
      <c r="AB57" s="11"/>
      <c r="AC57" s="11"/>
      <c r="AD57" s="11"/>
      <c r="AE57" s="11"/>
      <c r="AF57" s="11"/>
      <c r="AG57" s="10"/>
      <c r="AH57" s="366"/>
      <c r="AI57" s="366"/>
      <c r="AJ57" s="359"/>
      <c r="AK57" s="10"/>
      <c r="AL57" s="359"/>
      <c r="AM57" s="359"/>
      <c r="AN57" s="359"/>
      <c r="AO57" s="359"/>
      <c r="AP57" s="359"/>
      <c r="AQ57" s="359"/>
      <c r="AR57" s="359"/>
      <c r="AS57" s="359"/>
      <c r="AT57" s="359"/>
    </row>
    <row r="58" spans="1:46" x14ac:dyDescent="0.25">
      <c r="A58" s="6"/>
      <c r="B58" s="6"/>
      <c r="C58" s="6"/>
      <c r="D58" s="6"/>
      <c r="E58" s="6"/>
      <c r="F58" s="7"/>
      <c r="G58" s="7"/>
      <c r="H58" s="7"/>
      <c r="I58" s="7"/>
      <c r="J58" s="7"/>
      <c r="K58" s="7"/>
      <c r="L58" s="7"/>
      <c r="M58" s="7"/>
      <c r="N58" s="7"/>
      <c r="O58" s="7"/>
      <c r="V58" s="99"/>
      <c r="W58" s="11"/>
      <c r="X58" s="11"/>
      <c r="Y58" s="10"/>
      <c r="Z58" s="10"/>
      <c r="AA58" s="10"/>
      <c r="AB58" s="11"/>
      <c r="AC58" s="11"/>
      <c r="AD58" s="11"/>
      <c r="AE58" s="11"/>
      <c r="AF58" s="11"/>
      <c r="AG58" s="10"/>
      <c r="AH58" s="366"/>
      <c r="AI58" s="366"/>
      <c r="AJ58" s="359"/>
      <c r="AK58" s="10"/>
      <c r="AL58" s="359"/>
      <c r="AM58" s="359"/>
      <c r="AN58" s="359"/>
      <c r="AO58" s="359"/>
      <c r="AP58" s="359"/>
      <c r="AQ58" s="359"/>
      <c r="AR58" s="359"/>
      <c r="AS58" s="359"/>
      <c r="AT58" s="359"/>
    </row>
    <row r="59" spans="1:46" x14ac:dyDescent="0.25">
      <c r="A59" s="6"/>
      <c r="B59" s="6"/>
      <c r="C59" s="6"/>
      <c r="D59" s="6"/>
      <c r="E59" s="6"/>
      <c r="F59" s="7"/>
      <c r="G59" s="7"/>
      <c r="H59" s="7"/>
      <c r="I59" s="7"/>
      <c r="J59" s="7"/>
      <c r="K59" s="7"/>
      <c r="L59" s="7"/>
      <c r="M59" s="7"/>
      <c r="N59" s="7"/>
      <c r="O59" s="7"/>
      <c r="V59" s="99"/>
      <c r="W59" s="11"/>
      <c r="X59" s="11"/>
      <c r="Y59" s="10"/>
      <c r="Z59" s="10"/>
      <c r="AA59" s="10"/>
      <c r="AB59" s="11"/>
      <c r="AC59" s="11"/>
      <c r="AD59" s="11"/>
      <c r="AE59" s="11"/>
      <c r="AF59" s="11"/>
      <c r="AG59" s="10"/>
      <c r="AH59" s="366"/>
      <c r="AI59" s="366"/>
      <c r="AJ59" s="359"/>
      <c r="AK59" s="10"/>
      <c r="AL59" s="359"/>
      <c r="AM59" s="359"/>
      <c r="AN59" s="359"/>
      <c r="AO59" s="359"/>
      <c r="AP59" s="359"/>
      <c r="AQ59" s="359"/>
      <c r="AR59" s="359"/>
      <c r="AS59" s="359"/>
      <c r="AT59" s="359"/>
    </row>
    <row r="60" spans="1:46" x14ac:dyDescent="0.25">
      <c r="A60" s="6"/>
      <c r="B60" s="6"/>
      <c r="C60" s="6"/>
      <c r="D60" s="6"/>
      <c r="E60" s="6"/>
      <c r="F60" s="7"/>
      <c r="G60" s="7"/>
      <c r="H60" s="7"/>
      <c r="I60" s="7"/>
      <c r="J60" s="7"/>
      <c r="K60" s="7"/>
      <c r="L60" s="7"/>
      <c r="M60" s="7"/>
      <c r="N60" s="7"/>
      <c r="O60" s="7"/>
      <c r="V60" s="99"/>
      <c r="W60" s="11"/>
      <c r="X60" s="11"/>
      <c r="Y60" s="10"/>
      <c r="Z60" s="10"/>
      <c r="AA60" s="10"/>
      <c r="AB60" s="11"/>
      <c r="AC60" s="11"/>
      <c r="AD60" s="11"/>
      <c r="AE60" s="11"/>
      <c r="AF60" s="11"/>
      <c r="AG60" s="10"/>
      <c r="AH60" s="366"/>
      <c r="AI60" s="366"/>
      <c r="AJ60" s="359"/>
      <c r="AK60" s="10"/>
      <c r="AL60" s="359"/>
      <c r="AM60" s="359"/>
      <c r="AN60" s="359"/>
      <c r="AO60" s="359"/>
      <c r="AP60" s="359"/>
      <c r="AQ60" s="359"/>
      <c r="AR60" s="359"/>
      <c r="AS60" s="359"/>
      <c r="AT60" s="359"/>
    </row>
    <row r="61" spans="1:46" x14ac:dyDescent="0.25">
      <c r="A61" s="6"/>
      <c r="B61" s="6"/>
      <c r="C61" s="6"/>
      <c r="D61" s="6"/>
      <c r="E61" s="6"/>
      <c r="F61" s="7"/>
      <c r="G61" s="7"/>
      <c r="H61" s="7"/>
      <c r="I61" s="7"/>
      <c r="J61" s="7"/>
      <c r="K61" s="7"/>
      <c r="L61" s="7"/>
      <c r="M61" s="7"/>
      <c r="N61" s="7"/>
      <c r="O61" s="7"/>
      <c r="V61" s="99"/>
      <c r="W61" s="11"/>
      <c r="X61" s="11"/>
      <c r="Y61" s="10"/>
      <c r="Z61" s="10"/>
      <c r="AA61" s="10"/>
      <c r="AB61" s="11"/>
      <c r="AC61" s="11"/>
      <c r="AD61" s="11"/>
      <c r="AE61" s="11"/>
      <c r="AF61" s="11"/>
      <c r="AG61" s="10"/>
      <c r="AH61" s="366"/>
      <c r="AI61" s="366"/>
      <c r="AJ61" s="359"/>
      <c r="AK61" s="10"/>
      <c r="AL61" s="359"/>
      <c r="AM61" s="359"/>
      <c r="AN61" s="359"/>
      <c r="AO61" s="359"/>
      <c r="AP61" s="359"/>
      <c r="AQ61" s="359"/>
      <c r="AR61" s="359"/>
      <c r="AS61" s="359"/>
      <c r="AT61" s="359"/>
    </row>
    <row r="62" spans="1:46" x14ac:dyDescent="0.25">
      <c r="A62" s="6"/>
      <c r="B62" s="6"/>
      <c r="C62" s="6"/>
      <c r="D62" s="6"/>
      <c r="E62" s="6"/>
      <c r="F62" s="7"/>
      <c r="G62" s="7"/>
      <c r="H62" s="7"/>
      <c r="I62" s="7"/>
      <c r="J62" s="7"/>
      <c r="K62" s="7"/>
      <c r="L62" s="7"/>
      <c r="M62" s="7"/>
      <c r="N62" s="7"/>
      <c r="O62" s="7"/>
      <c r="V62" s="99"/>
      <c r="W62" s="11"/>
      <c r="X62" s="11"/>
      <c r="Y62" s="10"/>
      <c r="Z62" s="10"/>
      <c r="AA62" s="10"/>
      <c r="AB62" s="11"/>
      <c r="AC62" s="11"/>
      <c r="AD62" s="11"/>
      <c r="AE62" s="11"/>
      <c r="AF62" s="11"/>
      <c r="AG62" s="10"/>
      <c r="AH62" s="366"/>
      <c r="AI62" s="366"/>
      <c r="AJ62" s="359"/>
      <c r="AK62" s="10"/>
      <c r="AL62" s="359"/>
      <c r="AM62" s="359"/>
      <c r="AN62" s="359"/>
      <c r="AO62" s="359"/>
      <c r="AP62" s="359"/>
      <c r="AQ62" s="359"/>
      <c r="AR62" s="359"/>
      <c r="AS62" s="359"/>
      <c r="AT62" s="359"/>
    </row>
    <row r="63" spans="1:46" x14ac:dyDescent="0.25">
      <c r="A63" s="6"/>
      <c r="B63" s="6"/>
      <c r="C63" s="6"/>
      <c r="D63" s="6"/>
      <c r="E63" s="6"/>
      <c r="F63" s="7"/>
      <c r="G63" s="7"/>
      <c r="H63" s="7"/>
      <c r="I63" s="7"/>
      <c r="J63" s="7"/>
      <c r="K63" s="7"/>
      <c r="L63" s="7"/>
      <c r="M63" s="7"/>
      <c r="N63" s="7"/>
      <c r="O63" s="7"/>
      <c r="V63" s="99"/>
      <c r="W63" s="11"/>
      <c r="X63" s="11"/>
      <c r="Y63" s="10"/>
      <c r="Z63" s="10"/>
      <c r="AA63" s="10"/>
      <c r="AB63" s="11"/>
      <c r="AC63" s="11"/>
      <c r="AD63" s="11"/>
      <c r="AE63" s="11"/>
      <c r="AF63" s="11"/>
      <c r="AG63" s="10"/>
      <c r="AH63" s="366"/>
      <c r="AI63" s="366"/>
      <c r="AJ63" s="359"/>
      <c r="AK63" s="10"/>
      <c r="AL63" s="359"/>
      <c r="AM63" s="359"/>
      <c r="AN63" s="359"/>
      <c r="AO63" s="359"/>
      <c r="AP63" s="359"/>
      <c r="AQ63" s="359"/>
      <c r="AR63" s="359"/>
      <c r="AS63" s="359"/>
      <c r="AT63" s="359"/>
    </row>
    <row r="64" spans="1:46" x14ac:dyDescent="0.25">
      <c r="A64" s="6"/>
      <c r="B64" s="6"/>
      <c r="C64" s="6"/>
      <c r="D64" s="6"/>
      <c r="E64" s="6"/>
      <c r="F64" s="7"/>
      <c r="G64" s="7"/>
      <c r="H64" s="7"/>
      <c r="I64" s="7"/>
      <c r="J64" s="7"/>
      <c r="K64" s="7"/>
      <c r="L64" s="7"/>
      <c r="M64" s="7"/>
      <c r="N64" s="7"/>
      <c r="O64" s="7"/>
      <c r="V64" s="99"/>
      <c r="W64" s="11"/>
      <c r="X64" s="11"/>
      <c r="Y64" s="10"/>
      <c r="Z64" s="10"/>
      <c r="AA64" s="10"/>
      <c r="AB64" s="11"/>
      <c r="AC64" s="11"/>
      <c r="AD64" s="11"/>
      <c r="AE64" s="11"/>
      <c r="AF64" s="11"/>
      <c r="AG64" s="10"/>
      <c r="AH64" s="366"/>
      <c r="AI64" s="366"/>
      <c r="AJ64" s="359"/>
      <c r="AK64" s="10"/>
      <c r="AL64" s="359"/>
      <c r="AM64" s="359"/>
      <c r="AN64" s="359"/>
      <c r="AO64" s="359"/>
      <c r="AP64" s="359"/>
      <c r="AQ64" s="359"/>
      <c r="AR64" s="359"/>
      <c r="AS64" s="359"/>
      <c r="AT64" s="359"/>
    </row>
    <row r="65" spans="1:46" x14ac:dyDescent="0.25">
      <c r="A65" s="6"/>
      <c r="B65" s="6"/>
      <c r="C65" s="6"/>
      <c r="D65" s="6"/>
      <c r="E65" s="6"/>
      <c r="F65" s="7"/>
      <c r="G65" s="7"/>
      <c r="H65" s="7"/>
      <c r="I65" s="7"/>
      <c r="J65" s="7"/>
      <c r="K65" s="7"/>
      <c r="L65" s="7"/>
      <c r="M65" s="7"/>
      <c r="N65" s="7"/>
      <c r="O65" s="7"/>
      <c r="V65" s="99"/>
      <c r="W65" s="11"/>
      <c r="X65" s="11"/>
      <c r="Y65" s="10"/>
      <c r="Z65" s="10"/>
      <c r="AA65" s="10"/>
      <c r="AB65" s="11"/>
      <c r="AC65" s="11"/>
      <c r="AD65" s="11"/>
      <c r="AE65" s="11"/>
      <c r="AF65" s="11"/>
      <c r="AG65" s="10"/>
      <c r="AH65" s="366"/>
      <c r="AI65" s="366"/>
      <c r="AJ65" s="359"/>
      <c r="AK65" s="10"/>
      <c r="AL65" s="359"/>
      <c r="AM65" s="359"/>
      <c r="AN65" s="359"/>
      <c r="AO65" s="359"/>
      <c r="AP65" s="359"/>
      <c r="AQ65" s="359"/>
      <c r="AR65" s="359"/>
      <c r="AS65" s="359"/>
      <c r="AT65" s="359"/>
    </row>
    <row r="66" spans="1:46" x14ac:dyDescent="0.25">
      <c r="A66" s="6"/>
      <c r="B66" s="6"/>
      <c r="C66" s="6"/>
      <c r="D66" s="6"/>
      <c r="E66" s="6"/>
      <c r="F66" s="7"/>
      <c r="G66" s="7"/>
      <c r="H66" s="7"/>
      <c r="I66" s="7"/>
      <c r="J66" s="7"/>
      <c r="K66" s="7"/>
      <c r="L66" s="7"/>
      <c r="M66" s="7"/>
      <c r="N66" s="7"/>
      <c r="O66" s="7"/>
      <c r="V66" s="99"/>
      <c r="W66" s="11"/>
      <c r="X66" s="11"/>
      <c r="Y66" s="10"/>
      <c r="Z66" s="10"/>
      <c r="AA66" s="10"/>
      <c r="AB66" s="11"/>
      <c r="AC66" s="11"/>
      <c r="AD66" s="11"/>
      <c r="AE66" s="11"/>
      <c r="AF66" s="11"/>
      <c r="AG66" s="10"/>
      <c r="AH66" s="366"/>
      <c r="AI66" s="366"/>
      <c r="AJ66" s="359"/>
      <c r="AK66" s="10"/>
      <c r="AL66" s="359"/>
      <c r="AM66" s="359"/>
      <c r="AN66" s="359"/>
      <c r="AO66" s="359"/>
      <c r="AP66" s="359"/>
      <c r="AQ66" s="359"/>
      <c r="AR66" s="359"/>
      <c r="AS66" s="359"/>
      <c r="AT66" s="359"/>
    </row>
    <row r="67" spans="1:46" x14ac:dyDescent="0.25">
      <c r="A67" s="6"/>
      <c r="B67" s="6"/>
      <c r="C67" s="6"/>
      <c r="D67" s="6"/>
      <c r="E67" s="6"/>
      <c r="F67" s="7"/>
      <c r="G67" s="7"/>
      <c r="H67" s="7"/>
      <c r="I67" s="7"/>
      <c r="J67" s="7"/>
      <c r="K67" s="7"/>
      <c r="L67" s="7"/>
      <c r="M67" s="7"/>
      <c r="N67" s="7"/>
      <c r="O67" s="7"/>
      <c r="V67" s="99"/>
      <c r="W67" s="11"/>
      <c r="X67" s="11"/>
      <c r="Y67" s="10"/>
      <c r="Z67" s="10"/>
      <c r="AA67" s="10"/>
      <c r="AB67" s="11"/>
      <c r="AC67" s="11"/>
      <c r="AD67" s="11"/>
      <c r="AE67" s="11"/>
      <c r="AF67" s="11"/>
      <c r="AG67" s="10"/>
      <c r="AH67" s="366"/>
      <c r="AI67" s="366"/>
      <c r="AJ67" s="359"/>
      <c r="AK67" s="10"/>
      <c r="AL67" s="359"/>
      <c r="AM67" s="359"/>
      <c r="AN67" s="359"/>
      <c r="AO67" s="359"/>
      <c r="AP67" s="359"/>
      <c r="AQ67" s="359"/>
      <c r="AR67" s="359"/>
      <c r="AS67" s="359"/>
      <c r="AT67" s="359"/>
    </row>
    <row r="68" spans="1:46" x14ac:dyDescent="0.25">
      <c r="A68" s="6"/>
      <c r="B68" s="6"/>
      <c r="C68" s="6"/>
      <c r="D68" s="6"/>
      <c r="E68" s="6"/>
      <c r="F68" s="7"/>
      <c r="G68" s="7"/>
      <c r="H68" s="7"/>
      <c r="I68" s="7"/>
      <c r="J68" s="7"/>
      <c r="K68" s="7"/>
      <c r="L68" s="7"/>
      <c r="M68" s="7"/>
      <c r="N68" s="7"/>
      <c r="O68" s="7"/>
      <c r="V68" s="99"/>
      <c r="W68" s="11"/>
      <c r="X68" s="11"/>
      <c r="Y68" s="10"/>
      <c r="Z68" s="10"/>
      <c r="AA68" s="10"/>
      <c r="AB68" s="11"/>
      <c r="AC68" s="11"/>
      <c r="AD68" s="11"/>
      <c r="AE68" s="11"/>
      <c r="AF68" s="11"/>
      <c r="AG68" s="10"/>
      <c r="AH68" s="366"/>
      <c r="AI68" s="366"/>
      <c r="AJ68" s="359"/>
      <c r="AK68" s="10"/>
      <c r="AL68" s="359"/>
      <c r="AM68" s="359"/>
      <c r="AN68" s="359"/>
      <c r="AO68" s="359"/>
      <c r="AP68" s="359"/>
      <c r="AQ68" s="359"/>
      <c r="AR68" s="359"/>
      <c r="AS68" s="359"/>
      <c r="AT68" s="359"/>
    </row>
    <row r="69" spans="1:46" x14ac:dyDescent="0.25">
      <c r="A69" s="6"/>
      <c r="B69" s="6"/>
      <c r="C69" s="6"/>
      <c r="D69" s="6"/>
      <c r="E69" s="6"/>
      <c r="F69" s="7"/>
      <c r="G69" s="7"/>
      <c r="H69" s="7"/>
      <c r="I69" s="7"/>
      <c r="J69" s="7"/>
      <c r="K69" s="7"/>
      <c r="L69" s="7"/>
      <c r="M69" s="7"/>
      <c r="N69" s="7"/>
      <c r="O69" s="7"/>
      <c r="V69" s="99"/>
      <c r="W69" s="11"/>
      <c r="X69" s="11"/>
      <c r="Y69" s="10"/>
      <c r="Z69" s="10"/>
      <c r="AA69" s="10"/>
      <c r="AB69" s="11"/>
      <c r="AC69" s="11"/>
      <c r="AD69" s="11"/>
      <c r="AE69" s="11"/>
      <c r="AF69" s="11"/>
      <c r="AG69" s="10"/>
      <c r="AH69" s="366"/>
      <c r="AI69" s="366"/>
      <c r="AJ69" s="359"/>
      <c r="AK69" s="10"/>
      <c r="AL69" s="359"/>
      <c r="AM69" s="359"/>
      <c r="AN69" s="359"/>
      <c r="AO69" s="359"/>
      <c r="AP69" s="359"/>
      <c r="AQ69" s="359"/>
      <c r="AR69" s="359"/>
      <c r="AS69" s="359"/>
      <c r="AT69" s="359"/>
    </row>
    <row r="70" spans="1:46" x14ac:dyDescent="0.25">
      <c r="A70" s="6"/>
      <c r="B70" s="6"/>
      <c r="C70" s="6"/>
      <c r="D70" s="6"/>
      <c r="E70" s="6"/>
      <c r="F70" s="7"/>
      <c r="G70" s="7"/>
      <c r="H70" s="7"/>
      <c r="I70" s="7"/>
      <c r="J70" s="7"/>
      <c r="K70" s="7"/>
      <c r="L70" s="7"/>
      <c r="M70" s="7"/>
      <c r="N70" s="7"/>
      <c r="O70" s="7"/>
      <c r="V70" s="99"/>
      <c r="W70" s="11"/>
      <c r="X70" s="11"/>
      <c r="Y70" s="10"/>
      <c r="Z70" s="10"/>
      <c r="AA70" s="10"/>
      <c r="AB70" s="11"/>
      <c r="AC70" s="11"/>
      <c r="AD70" s="11"/>
      <c r="AE70" s="11"/>
      <c r="AF70" s="11"/>
      <c r="AG70" s="10"/>
      <c r="AH70" s="366"/>
      <c r="AI70" s="366"/>
      <c r="AJ70" s="359"/>
      <c r="AK70" s="10"/>
      <c r="AL70" s="359"/>
      <c r="AM70" s="359"/>
      <c r="AN70" s="359"/>
      <c r="AO70" s="359"/>
      <c r="AP70" s="359"/>
      <c r="AQ70" s="359"/>
      <c r="AR70" s="359"/>
      <c r="AS70" s="359"/>
      <c r="AT70" s="359"/>
    </row>
    <row r="71" spans="1:46" x14ac:dyDescent="0.25">
      <c r="A71" s="6"/>
      <c r="B71" s="6"/>
      <c r="C71" s="6"/>
      <c r="D71" s="6"/>
      <c r="E71" s="6"/>
      <c r="F71" s="7"/>
      <c r="G71" s="7"/>
      <c r="H71" s="7"/>
      <c r="I71" s="7"/>
      <c r="J71" s="7"/>
      <c r="K71" s="7"/>
      <c r="L71" s="7"/>
      <c r="M71" s="7"/>
      <c r="N71" s="7"/>
      <c r="O71" s="7"/>
      <c r="V71" s="99"/>
      <c r="W71" s="11"/>
      <c r="X71" s="11"/>
      <c r="Y71" s="10"/>
      <c r="Z71" s="10"/>
      <c r="AA71" s="10"/>
      <c r="AB71" s="11"/>
      <c r="AC71" s="11"/>
      <c r="AD71" s="11"/>
      <c r="AE71" s="11"/>
      <c r="AF71" s="11"/>
      <c r="AG71" s="10"/>
      <c r="AH71" s="366"/>
      <c r="AI71" s="366"/>
      <c r="AJ71" s="359"/>
      <c r="AK71" s="10"/>
      <c r="AL71" s="359"/>
      <c r="AM71" s="359"/>
      <c r="AN71" s="359"/>
      <c r="AO71" s="359"/>
      <c r="AP71" s="359"/>
      <c r="AQ71" s="359"/>
      <c r="AR71" s="359"/>
      <c r="AS71" s="359"/>
      <c r="AT71" s="359"/>
    </row>
    <row r="72" spans="1:46" x14ac:dyDescent="0.25">
      <c r="V72" s="99"/>
      <c r="W72" s="11"/>
      <c r="X72" s="11"/>
      <c r="Y72" s="10"/>
      <c r="Z72" s="10"/>
      <c r="AA72" s="10"/>
      <c r="AB72" s="11"/>
      <c r="AC72" s="11"/>
      <c r="AD72" s="11"/>
      <c r="AE72" s="11"/>
      <c r="AF72" s="11"/>
      <c r="AG72" s="10"/>
      <c r="AH72" s="366"/>
      <c r="AI72" s="366"/>
      <c r="AJ72" s="359"/>
      <c r="AK72" s="10"/>
      <c r="AL72" s="359"/>
      <c r="AM72" s="359"/>
      <c r="AN72" s="359"/>
      <c r="AO72" s="359"/>
      <c r="AP72" s="359"/>
      <c r="AQ72" s="359"/>
      <c r="AR72" s="359"/>
      <c r="AS72" s="359"/>
      <c r="AT72" s="359"/>
    </row>
  </sheetData>
  <sheetProtection sheet="1" objects="1" scenarios="1" selectLockedCells="1"/>
  <mergeCells count="61">
    <mergeCell ref="E43:I43"/>
    <mergeCell ref="E44:I44"/>
    <mergeCell ref="A45:D45"/>
    <mergeCell ref="M45:P45"/>
    <mergeCell ref="L37:P37"/>
    <mergeCell ref="L38:P38"/>
    <mergeCell ref="C39:D42"/>
    <mergeCell ref="E39:I39"/>
    <mergeCell ref="K39:P41"/>
    <mergeCell ref="E40:I40"/>
    <mergeCell ref="E41:I41"/>
    <mergeCell ref="E42:I42"/>
    <mergeCell ref="K42:P42"/>
    <mergeCell ref="L36:P36"/>
    <mergeCell ref="L25:P25"/>
    <mergeCell ref="L26:P26"/>
    <mergeCell ref="L27:P27"/>
    <mergeCell ref="L28:P28"/>
    <mergeCell ref="L29:P29"/>
    <mergeCell ref="L30:P30"/>
    <mergeCell ref="L31:P31"/>
    <mergeCell ref="L32:P32"/>
    <mergeCell ref="L33:P33"/>
    <mergeCell ref="L34:P34"/>
    <mergeCell ref="L35:P35"/>
    <mergeCell ref="L24:P24"/>
    <mergeCell ref="L13:P13"/>
    <mergeCell ref="L14:P14"/>
    <mergeCell ref="L15:P15"/>
    <mergeCell ref="L16:P16"/>
    <mergeCell ref="L17:P17"/>
    <mergeCell ref="L18:P18"/>
    <mergeCell ref="L19:P19"/>
    <mergeCell ref="L20:P20"/>
    <mergeCell ref="L21:P21"/>
    <mergeCell ref="L22:P22"/>
    <mergeCell ref="L23:P23"/>
    <mergeCell ref="AB6:AF6"/>
    <mergeCell ref="L8:P8"/>
    <mergeCell ref="L9:P9"/>
    <mergeCell ref="L10:P10"/>
    <mergeCell ref="L11:P11"/>
    <mergeCell ref="L12:P12"/>
    <mergeCell ref="E5:G5"/>
    <mergeCell ref="H5:J5"/>
    <mergeCell ref="C6:C7"/>
    <mergeCell ref="D6:D7"/>
    <mergeCell ref="F6:F7"/>
    <mergeCell ref="G6:G7"/>
    <mergeCell ref="H6:H7"/>
    <mergeCell ref="I6:I7"/>
    <mergeCell ref="P1:P2"/>
    <mergeCell ref="F2:I2"/>
    <mergeCell ref="F3:I3"/>
    <mergeCell ref="A4:D4"/>
    <mergeCell ref="E4:G4"/>
    <mergeCell ref="H4:J4"/>
    <mergeCell ref="L4:P7"/>
    <mergeCell ref="A5:A7"/>
    <mergeCell ref="B5:B7"/>
    <mergeCell ref="C5:D5"/>
  </mergeCells>
  <conditionalFormatting sqref="L8:L38">
    <cfRule type="expression" dxfId="34" priority="6" stopIfTrue="1">
      <formula>NOT($R8)</formula>
    </cfRule>
  </conditionalFormatting>
  <conditionalFormatting sqref="C8:C38">
    <cfRule type="cellIs" dxfId="33" priority="7" stopIfTrue="1" operator="equal">
      <formula>""</formula>
    </cfRule>
    <cfRule type="expression" dxfId="32" priority="8" stopIfTrue="1">
      <formula>OR($T8="F",$D8="U",$D8="Z",$D8="K")</formula>
    </cfRule>
    <cfRule type="expression" dxfId="31" priority="9" stopIfTrue="1">
      <formula>$C8&lt;&gt;""</formula>
    </cfRule>
  </conditionalFormatting>
  <conditionalFormatting sqref="J8:J38">
    <cfRule type="expression" dxfId="30" priority="10" stopIfTrue="1">
      <formula>NOT($R8)</formula>
    </cfRule>
    <cfRule type="cellIs" dxfId="29" priority="11" stopIfTrue="1" operator="greaterThan">
      <formula>0</formula>
    </cfRule>
  </conditionalFormatting>
  <conditionalFormatting sqref="J43:J44">
    <cfRule type="expression" dxfId="28" priority="12" stopIfTrue="1">
      <formula>OR($J43&lt;=NormalUG,$J43&gt;=NormalOG)</formula>
    </cfRule>
    <cfRule type="cellIs" dxfId="27" priority="13" stopIfTrue="1" operator="greaterThan">
      <formula>0</formula>
    </cfRule>
  </conditionalFormatting>
  <conditionalFormatting sqref="A8:B38">
    <cfRule type="cellIs" dxfId="26" priority="14" stopIfTrue="1" operator="equal">
      <formula>""</formula>
    </cfRule>
    <cfRule type="expression" dxfId="25" priority="15" stopIfTrue="1">
      <formula>$T8="F"</formula>
    </cfRule>
  </conditionalFormatting>
  <conditionalFormatting sqref="K8:K38">
    <cfRule type="expression" dxfId="24" priority="16" stopIfTrue="1">
      <formula>NOT($R8)</formula>
    </cfRule>
    <cfRule type="cellIs" dxfId="23" priority="17" stopIfTrue="1" operator="equal">
      <formula>0</formula>
    </cfRule>
  </conditionalFormatting>
  <conditionalFormatting sqref="AT8:AT38">
    <cfRule type="cellIs" dxfId="22" priority="18" stopIfTrue="1" operator="equal">
      <formula>1</formula>
    </cfRule>
  </conditionalFormatting>
  <conditionalFormatting sqref="AP8:AS38 AG8:AK38 Y8:AA38 R8:R38">
    <cfRule type="cellIs" dxfId="21" priority="19" stopIfTrue="1" operator="equal">
      <formula>FALSE</formula>
    </cfRule>
  </conditionalFormatting>
  <conditionalFormatting sqref="V39">
    <cfRule type="cellIs" dxfId="20" priority="20" stopIfTrue="1" operator="equal">
      <formula>0</formula>
    </cfRule>
  </conditionalFormatting>
  <conditionalFormatting sqref="T8:U38">
    <cfRule type="cellIs" dxfId="19" priority="21" stopIfTrue="1" operator="equal">
      <formula>"F"</formula>
    </cfRule>
  </conditionalFormatting>
  <conditionalFormatting sqref="F8:F38">
    <cfRule type="cellIs" dxfId="18" priority="22" stopIfTrue="1" operator="equal">
      <formula>""</formula>
    </cfRule>
    <cfRule type="cellIs" dxfId="17" priority="23" stopIfTrue="1" operator="equal">
      <formula>0</formula>
    </cfRule>
  </conditionalFormatting>
  <conditionalFormatting sqref="J2 E5">
    <cfRule type="expression" dxfId="16" priority="24" stopIfTrue="1">
      <formula>Zeitmodell="Teilzeit"</formula>
    </cfRule>
  </conditionalFormatting>
  <conditionalFormatting sqref="S2:S3">
    <cfRule type="cellIs" dxfId="15" priority="25" stopIfTrue="1" operator="greaterThan">
      <formula>0</formula>
    </cfRule>
  </conditionalFormatting>
  <conditionalFormatting sqref="K5 J39:J42">
    <cfRule type="cellIs" dxfId="14" priority="26" stopIfTrue="1" operator="greaterThan">
      <formula>0</formula>
    </cfRule>
  </conditionalFormatting>
  <conditionalFormatting sqref="E8:E38">
    <cfRule type="expression" dxfId="13" priority="27" stopIfTrue="1">
      <formula>NOT($R8)</formula>
    </cfRule>
    <cfRule type="expression" dxfId="12" priority="28" stopIfTrue="1">
      <formula>AND($AC8=$AE8,$AK8)</formula>
    </cfRule>
    <cfRule type="expression" dxfId="11" priority="29" stopIfTrue="1">
      <formula>AND($AC8=$AE8,NOT($AK8))</formula>
    </cfRule>
  </conditionalFormatting>
  <conditionalFormatting sqref="G8:G38">
    <cfRule type="expression" dxfId="10" priority="30" stopIfTrue="1">
      <formula>NOT($R8)</formula>
    </cfRule>
    <cfRule type="cellIs" dxfId="9" priority="31" stopIfTrue="1" operator="equal">
      <formula>0</formula>
    </cfRule>
  </conditionalFormatting>
  <conditionalFormatting sqref="D8:D38">
    <cfRule type="expression" dxfId="8" priority="3" stopIfTrue="1">
      <formula>NOT($R8)</formula>
    </cfRule>
    <cfRule type="expression" dxfId="7" priority="4" stopIfTrue="1">
      <formula>$AH8</formula>
    </cfRule>
    <cfRule type="cellIs" dxfId="6" priority="5" stopIfTrue="1" operator="equal">
      <formula>"ZK"</formula>
    </cfRule>
  </conditionalFormatting>
  <conditionalFormatting sqref="H8:I38">
    <cfRule type="expression" dxfId="5" priority="1" stopIfTrue="1">
      <formula>NOT($R8)</formula>
    </cfRule>
    <cfRule type="expression" dxfId="4" priority="2" stopIfTrue="1">
      <formula>$AJ8</formula>
    </cfRule>
  </conditionalFormatting>
  <dataValidations count="4">
    <dataValidation type="custom" showErrorMessage="1" errorTitle="Fehle: Normalstunden-Bis-Wert" error="1) Zeitwert in der Form &quot;hh:mm&quot; eingeben_x000a_2) Zeitwert darf nicht kleiner als 00:00 und nicht grösser als 23:59 sein_x000a_3) Zeitwert darf nicht kleiner als der Von-Wert sein._x000a_4) Eingaben immer mit 'Return' abschließen" promptTitle="Beginnzeit für Mo" prompt="Bitte geben Sie hier die Tagesarbeits-Beginnzeit für Montag in der Form eines Zeitwertes ein (z.B. 08:00)" sqref="I8:I38" xr:uid="{00000000-0002-0000-0F00-000000000000}">
      <formula1>$AS8</formula1>
    </dataValidation>
    <dataValidation type="custom" showErrorMessage="1" errorTitle="Fehler: Normalstunden-Von-Wert" error="1) Zeitwert in der Form &quot;hh:mm&quot; eingeben_x000a_2) Zeitwert darf nicht kleiner als 00:00 und nicht grösser als 23:59 sein_x000a_3) Zeitwert darf nicht grösser als der Bis-Wert sein._x000a_4) Eingaben immer mit 'Return' abschließen" promptTitle="Beginnzeit für Mo" prompt="Bitte geben Sie hier die Tagesarbeits-Beginnzeit für Montag in der Form eines Zeitwertes ein (z.B. 08:00)" sqref="H8:H38" xr:uid="{00000000-0002-0000-0F00-000001000000}">
      <formula1>$AQ8</formula1>
    </dataValidation>
    <dataValidation type="custom" showErrorMessage="1" errorTitle="Fehler: [U}rlaub, [Z]A, [K]rank" error="1) Folgende Eingaben zulässig: &quot;U&quot; für Urlaub, &quot;Z&quot; für Zeitausgleich, &quot;K&quot; für Krank._x000a_2) Lassen Sie die Zelle leer, wenn keines davon zutrifft._x000a_3) Eingaben immer mit 'Return' abschließen" sqref="D8:D38" xr:uid="{00000000-0002-0000-0F00-000002000000}">
      <formula1>$AI8</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00000000-0002-0000-0F00-000003000000}"/>
  </dataValidations>
  <printOptions horizontalCentered="1"/>
  <pageMargins left="0.27559055118110237" right="0.23622047244094491" top="0.28999999999999998" bottom="0.19685039370078741" header="0.19685039370078741" footer="0.55118110236220474"/>
  <pageSetup paperSize="9" scale="63" orientation="portrait" horizontalDpi="300" verticalDpi="36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5"/>
  <dimension ref="A1:O367"/>
  <sheetViews>
    <sheetView topLeftCell="C1" workbookViewId="0">
      <selection activeCell="A2" sqref="A1:B1048576"/>
    </sheetView>
  </sheetViews>
  <sheetFormatPr baseColWidth="10" defaultColWidth="11.453125" defaultRowHeight="13" x14ac:dyDescent="0.3"/>
  <cols>
    <col min="1" max="1" width="5.54296875" style="16" hidden="1" customWidth="1"/>
    <col min="2" max="2" width="24.1796875" style="16" hidden="1" customWidth="1"/>
    <col min="3" max="3" width="11.453125" style="20"/>
    <col min="4" max="4" width="5.26953125" style="22" customWidth="1"/>
    <col min="5" max="5" width="21.54296875" style="16" customWidth="1"/>
    <col min="6" max="6" width="6" style="22" customWidth="1"/>
    <col min="7" max="7" width="11.54296875" style="20" bestFit="1" customWidth="1"/>
    <col min="8" max="8" width="15.1796875" style="16" customWidth="1"/>
    <col min="9" max="9" width="17.81640625" style="16" customWidth="1"/>
    <col min="10" max="10" width="11.81640625" style="22" customWidth="1"/>
    <col min="11" max="11" width="9.453125" style="22" customWidth="1"/>
    <col min="12" max="12" width="11.453125" style="16"/>
    <col min="13" max="13" width="12.81640625" style="16" customWidth="1"/>
    <col min="14" max="16384" width="11.453125" style="16"/>
  </cols>
  <sheetData>
    <row r="1" spans="1:15" ht="34.5" customHeight="1" thickTop="1" thickBot="1" x14ac:dyDescent="0.35">
      <c r="A1" s="609" t="s">
        <v>25</v>
      </c>
      <c r="B1" s="610"/>
      <c r="C1" s="35" t="s">
        <v>24</v>
      </c>
      <c r="D1" s="21" t="s">
        <v>5</v>
      </c>
      <c r="E1" s="21" t="s">
        <v>44</v>
      </c>
      <c r="F1" s="38" t="s">
        <v>28</v>
      </c>
      <c r="G1" s="35" t="s">
        <v>24</v>
      </c>
      <c r="H1" s="21" t="s">
        <v>5</v>
      </c>
      <c r="I1" s="21" t="s">
        <v>27</v>
      </c>
      <c r="J1" s="75" t="s">
        <v>84</v>
      </c>
      <c r="K1" s="65" t="s">
        <v>86</v>
      </c>
      <c r="L1" s="611" t="s">
        <v>53</v>
      </c>
      <c r="M1" s="612"/>
      <c r="N1" s="611" t="s">
        <v>12</v>
      </c>
      <c r="O1" s="612"/>
    </row>
    <row r="2" spans="1:15" ht="24.75" customHeight="1" thickTop="1" x14ac:dyDescent="0.3">
      <c r="A2" s="19" t="s">
        <v>6</v>
      </c>
      <c r="B2" s="45">
        <f>Jahr</f>
        <v>2026</v>
      </c>
      <c r="C2" s="33">
        <f>DATE(FJ,1,1)</f>
        <v>46023</v>
      </c>
      <c r="D2" s="30" t="str">
        <f t="shared" ref="D2:D14" si="0">VLOOKUP(WEEKDAY($C2,2),WOTA,2,FALSE)</f>
        <v>Do</v>
      </c>
      <c r="E2" s="39" t="s">
        <v>15</v>
      </c>
      <c r="F2" s="47" t="s">
        <v>85</v>
      </c>
      <c r="G2" s="69">
        <f>DATE(FJ,1,1)</f>
        <v>46023</v>
      </c>
      <c r="H2" s="70" t="str">
        <f t="shared" ref="H2:H65" si="1">VLOOKUP(WEEKDAY($G2,2),WOTA,2,FALSE)</f>
        <v>Do</v>
      </c>
      <c r="I2" s="71" t="str">
        <f t="shared" ref="I2:I65" si="2">IF(ISNA(VLOOKUP(G2,Feiertage,3,FALSE)),IF(OR($H2="Sa",$H2="So"),"Wochenende",""),VLOOKUP(G2,Feiertage,3,FALSE))</f>
        <v>Neujahrstag</v>
      </c>
      <c r="J2" s="72" t="str">
        <f t="shared" ref="J2:J65" si="3">IF(ISNA(VLOOKUP($G2,Feiertage,3,FALSE)),IF(AND($H2&lt;&gt;"So",$H2&lt;&gt;"Sa"),"A","F"),IF(OR(VLOOKUP($G2,Feiertage,4,FALSE)="FF",$H2="Sa",$H2="So"),"F","A"))</f>
        <v>F</v>
      </c>
      <c r="K2" s="73" t="str">
        <f t="shared" ref="K2:K65" si="4">IF(ISNA(VLOOKUP($G2,Feiertage,3,FALSE)),IF($H2="So","F","A"),IF(VLOOKUP($G2,Feiertage,4,FALSE)="FF","F","A"))</f>
        <v>F</v>
      </c>
      <c r="L2" s="66" t="s">
        <v>46</v>
      </c>
      <c r="M2" s="54" t="s">
        <v>54</v>
      </c>
      <c r="N2" s="396">
        <v>1</v>
      </c>
      <c r="O2" s="152" t="s">
        <v>7</v>
      </c>
    </row>
    <row r="3" spans="1:15" ht="24.75" customHeight="1" thickBot="1" x14ac:dyDescent="0.35">
      <c r="A3" s="18" t="s">
        <v>14</v>
      </c>
      <c r="B3" s="401">
        <f>DOLLAR(DATE(Jahr,4,DAY(MINUTE(Jahr/38)/2+55))/7,)*7-IF(YEAR(1)=1904,5,6)</f>
        <v>46117</v>
      </c>
      <c r="C3" s="32">
        <f>DATE(FJ,1,6)</f>
        <v>46028</v>
      </c>
      <c r="D3" s="30" t="str">
        <f t="shared" si="0"/>
        <v>Di</v>
      </c>
      <c r="E3" s="36" t="s">
        <v>26</v>
      </c>
      <c r="F3" s="48" t="s">
        <v>85</v>
      </c>
      <c r="G3" s="32">
        <f>G2+1</f>
        <v>46024</v>
      </c>
      <c r="H3" s="36" t="str">
        <f t="shared" si="1"/>
        <v>Fr</v>
      </c>
      <c r="I3" s="74" t="str">
        <f t="shared" si="2"/>
        <v/>
      </c>
      <c r="J3" s="48" t="str">
        <f t="shared" si="3"/>
        <v>A</v>
      </c>
      <c r="K3" s="68" t="str">
        <f t="shared" si="4"/>
        <v>A</v>
      </c>
      <c r="L3" s="67" t="s">
        <v>47</v>
      </c>
      <c r="M3" s="52" t="s">
        <v>55</v>
      </c>
      <c r="N3" s="170">
        <v>2</v>
      </c>
      <c r="O3" s="68" t="s">
        <v>8</v>
      </c>
    </row>
    <row r="4" spans="1:15" ht="24.75" customHeight="1" thickTop="1" x14ac:dyDescent="0.3">
      <c r="C4" s="32">
        <f>OS+1</f>
        <v>46118</v>
      </c>
      <c r="D4" s="30" t="str">
        <f t="shared" si="0"/>
        <v>Mo</v>
      </c>
      <c r="E4" s="36" t="s">
        <v>16</v>
      </c>
      <c r="F4" s="48" t="s">
        <v>85</v>
      </c>
      <c r="G4" s="32">
        <f t="shared" ref="G4:G67" si="5">G3+1</f>
        <v>46025</v>
      </c>
      <c r="H4" s="36" t="str">
        <f t="shared" si="1"/>
        <v>Sa</v>
      </c>
      <c r="I4" s="74" t="str">
        <f t="shared" si="2"/>
        <v>Wochenende</v>
      </c>
      <c r="J4" s="48" t="str">
        <f t="shared" si="3"/>
        <v>F</v>
      </c>
      <c r="K4" s="68" t="str">
        <f t="shared" si="4"/>
        <v>A</v>
      </c>
      <c r="L4" s="170" t="s">
        <v>144</v>
      </c>
      <c r="M4" s="52" t="s">
        <v>145</v>
      </c>
      <c r="N4" s="170">
        <v>3</v>
      </c>
      <c r="O4" s="68" t="s">
        <v>9</v>
      </c>
    </row>
    <row r="5" spans="1:15" ht="24.75" customHeight="1" thickBot="1" x14ac:dyDescent="0.35">
      <c r="C5" s="32">
        <f>DATE(FJ,5,1)</f>
        <v>46143</v>
      </c>
      <c r="D5" s="30" t="str">
        <f t="shared" si="0"/>
        <v>Fr</v>
      </c>
      <c r="E5" s="36" t="s">
        <v>17</v>
      </c>
      <c r="F5" s="48" t="s">
        <v>85</v>
      </c>
      <c r="G5" s="32">
        <f t="shared" si="5"/>
        <v>46026</v>
      </c>
      <c r="H5" s="36" t="str">
        <f t="shared" si="1"/>
        <v>So</v>
      </c>
      <c r="I5" s="74" t="str">
        <f t="shared" si="2"/>
        <v>Wochenende</v>
      </c>
      <c r="J5" s="48" t="str">
        <f t="shared" si="3"/>
        <v>F</v>
      </c>
      <c r="K5" s="68" t="str">
        <f t="shared" si="4"/>
        <v>F</v>
      </c>
      <c r="L5" s="168" t="s">
        <v>48</v>
      </c>
      <c r="M5" s="169" t="s">
        <v>56</v>
      </c>
      <c r="N5" s="170">
        <v>4</v>
      </c>
      <c r="O5" s="68" t="s">
        <v>10</v>
      </c>
    </row>
    <row r="6" spans="1:15" ht="24.75" customHeight="1" thickTop="1" x14ac:dyDescent="0.3">
      <c r="C6" s="32">
        <f>OS+39</f>
        <v>46156</v>
      </c>
      <c r="D6" s="30" t="str">
        <f t="shared" si="0"/>
        <v>Do</v>
      </c>
      <c r="E6" s="36" t="s">
        <v>72</v>
      </c>
      <c r="F6" s="48" t="s">
        <v>85</v>
      </c>
      <c r="G6" s="32">
        <f t="shared" si="5"/>
        <v>46027</v>
      </c>
      <c r="H6" s="36" t="str">
        <f t="shared" si="1"/>
        <v>Mo</v>
      </c>
      <c r="I6" s="74" t="str">
        <f t="shared" si="2"/>
        <v/>
      </c>
      <c r="J6" s="48" t="str">
        <f t="shared" si="3"/>
        <v>A</v>
      </c>
      <c r="K6" s="68" t="str">
        <f t="shared" si="4"/>
        <v>A</v>
      </c>
      <c r="N6" s="170">
        <v>5</v>
      </c>
      <c r="O6" s="68" t="s">
        <v>11</v>
      </c>
    </row>
    <row r="7" spans="1:15" ht="24.75" customHeight="1" x14ac:dyDescent="0.3">
      <c r="C7" s="32">
        <f>OS+50</f>
        <v>46167</v>
      </c>
      <c r="D7" s="30" t="str">
        <f t="shared" si="0"/>
        <v>Mo</v>
      </c>
      <c r="E7" s="36" t="s">
        <v>18</v>
      </c>
      <c r="F7" s="48" t="s">
        <v>85</v>
      </c>
      <c r="G7" s="32">
        <f t="shared" si="5"/>
        <v>46028</v>
      </c>
      <c r="H7" s="36" t="str">
        <f t="shared" si="1"/>
        <v>Di</v>
      </c>
      <c r="I7" s="74" t="str">
        <f t="shared" si="2"/>
        <v>Hl. drei Könige</v>
      </c>
      <c r="J7" s="48" t="str">
        <f t="shared" si="3"/>
        <v>F</v>
      </c>
      <c r="K7" s="68" t="str">
        <f t="shared" si="4"/>
        <v>F</v>
      </c>
      <c r="N7" s="170">
        <v>6</v>
      </c>
      <c r="O7" s="68" t="s">
        <v>236</v>
      </c>
    </row>
    <row r="8" spans="1:15" ht="24.75" customHeight="1" thickBot="1" x14ac:dyDescent="0.35">
      <c r="C8" s="32">
        <f>OS+60</f>
        <v>46177</v>
      </c>
      <c r="D8" s="30" t="str">
        <f t="shared" si="0"/>
        <v>Do</v>
      </c>
      <c r="E8" s="36" t="s">
        <v>19</v>
      </c>
      <c r="F8" s="48" t="s">
        <v>85</v>
      </c>
      <c r="G8" s="32">
        <f t="shared" si="5"/>
        <v>46029</v>
      </c>
      <c r="H8" s="36" t="str">
        <f t="shared" si="1"/>
        <v>Mi</v>
      </c>
      <c r="I8" s="74" t="str">
        <f t="shared" si="2"/>
        <v/>
      </c>
      <c r="J8" s="48" t="str">
        <f t="shared" si="3"/>
        <v>A</v>
      </c>
      <c r="K8" s="68" t="str">
        <f t="shared" si="4"/>
        <v>A</v>
      </c>
      <c r="N8" s="332">
        <v>7</v>
      </c>
      <c r="O8" s="146" t="s">
        <v>237</v>
      </c>
    </row>
    <row r="9" spans="1:15" ht="24.75" customHeight="1" thickTop="1" x14ac:dyDescent="0.3">
      <c r="C9" s="32">
        <f>DATE(FJ,8,15)</f>
        <v>46249</v>
      </c>
      <c r="D9" s="30" t="str">
        <f t="shared" si="0"/>
        <v>Sa</v>
      </c>
      <c r="E9" s="36" t="s">
        <v>73</v>
      </c>
      <c r="F9" s="48" t="s">
        <v>85</v>
      </c>
      <c r="G9" s="32">
        <f t="shared" si="5"/>
        <v>46030</v>
      </c>
      <c r="H9" s="36" t="str">
        <f t="shared" si="1"/>
        <v>Do</v>
      </c>
      <c r="I9" s="74" t="str">
        <f t="shared" si="2"/>
        <v/>
      </c>
      <c r="J9" s="48" t="str">
        <f t="shared" si="3"/>
        <v>A</v>
      </c>
      <c r="K9" s="68" t="str">
        <f t="shared" si="4"/>
        <v>A</v>
      </c>
    </row>
    <row r="10" spans="1:15" ht="24.75" customHeight="1" x14ac:dyDescent="0.3">
      <c r="C10" s="32">
        <f>DATE(FJ,10,26)</f>
        <v>46321</v>
      </c>
      <c r="D10" s="30" t="str">
        <f t="shared" si="0"/>
        <v>Mo</v>
      </c>
      <c r="E10" s="36" t="s">
        <v>20</v>
      </c>
      <c r="F10" s="48" t="s">
        <v>85</v>
      </c>
      <c r="G10" s="32">
        <f t="shared" si="5"/>
        <v>46031</v>
      </c>
      <c r="H10" s="36" t="str">
        <f t="shared" si="1"/>
        <v>Fr</v>
      </c>
      <c r="I10" s="74" t="str">
        <f t="shared" si="2"/>
        <v/>
      </c>
      <c r="J10" s="48" t="str">
        <f t="shared" si="3"/>
        <v>A</v>
      </c>
      <c r="K10" s="68" t="str">
        <f t="shared" si="4"/>
        <v>A</v>
      </c>
    </row>
    <row r="11" spans="1:15" ht="24.75" customHeight="1" x14ac:dyDescent="0.3">
      <c r="C11" s="32">
        <f>DATE(FJ,11,1)</f>
        <v>46327</v>
      </c>
      <c r="D11" s="30" t="str">
        <f t="shared" si="0"/>
        <v>So</v>
      </c>
      <c r="E11" s="36" t="s">
        <v>21</v>
      </c>
      <c r="F11" s="48" t="s">
        <v>85</v>
      </c>
      <c r="G11" s="32">
        <f t="shared" si="5"/>
        <v>46032</v>
      </c>
      <c r="H11" s="36" t="str">
        <f t="shared" si="1"/>
        <v>Sa</v>
      </c>
      <c r="I11" s="74" t="str">
        <f t="shared" si="2"/>
        <v>Wochenende</v>
      </c>
      <c r="J11" s="48" t="str">
        <f t="shared" si="3"/>
        <v>F</v>
      </c>
      <c r="K11" s="68" t="str">
        <f t="shared" si="4"/>
        <v>A</v>
      </c>
    </row>
    <row r="12" spans="1:15" ht="24.75" customHeight="1" x14ac:dyDescent="0.3">
      <c r="C12" s="32">
        <f>DATE(FJ,12,8)</f>
        <v>46364</v>
      </c>
      <c r="D12" s="30" t="str">
        <f t="shared" si="0"/>
        <v>Di</v>
      </c>
      <c r="E12" s="36" t="s">
        <v>74</v>
      </c>
      <c r="F12" s="48" t="s">
        <v>85</v>
      </c>
      <c r="G12" s="32">
        <f t="shared" si="5"/>
        <v>46033</v>
      </c>
      <c r="H12" s="36" t="str">
        <f t="shared" si="1"/>
        <v>So</v>
      </c>
      <c r="I12" s="74" t="str">
        <f t="shared" si="2"/>
        <v>Wochenende</v>
      </c>
      <c r="J12" s="48" t="str">
        <f t="shared" si="3"/>
        <v>F</v>
      </c>
      <c r="K12" s="68" t="str">
        <f t="shared" si="4"/>
        <v>F</v>
      </c>
    </row>
    <row r="13" spans="1:15" ht="24.75" customHeight="1" x14ac:dyDescent="0.3">
      <c r="C13" s="32">
        <f>DATE(FJ,12,25)</f>
        <v>46381</v>
      </c>
      <c r="D13" s="30" t="str">
        <f t="shared" si="0"/>
        <v>Fr</v>
      </c>
      <c r="E13" s="36" t="s">
        <v>22</v>
      </c>
      <c r="F13" s="48" t="s">
        <v>85</v>
      </c>
      <c r="G13" s="32">
        <f t="shared" si="5"/>
        <v>46034</v>
      </c>
      <c r="H13" s="36" t="str">
        <f t="shared" si="1"/>
        <v>Mo</v>
      </c>
      <c r="I13" s="74" t="str">
        <f t="shared" si="2"/>
        <v/>
      </c>
      <c r="J13" s="48" t="str">
        <f t="shared" si="3"/>
        <v>A</v>
      </c>
      <c r="K13" s="68" t="str">
        <f t="shared" si="4"/>
        <v>A</v>
      </c>
    </row>
    <row r="14" spans="1:15" ht="24.75" customHeight="1" thickBot="1" x14ac:dyDescent="0.35">
      <c r="C14" s="46">
        <f>DATE(FJ,12,26)</f>
        <v>46382</v>
      </c>
      <c r="D14" s="43" t="str">
        <f t="shared" si="0"/>
        <v>Sa</v>
      </c>
      <c r="E14" s="44" t="s">
        <v>23</v>
      </c>
      <c r="F14" s="49" t="s">
        <v>85</v>
      </c>
      <c r="G14" s="32">
        <f t="shared" si="5"/>
        <v>46035</v>
      </c>
      <c r="H14" s="36" t="str">
        <f t="shared" si="1"/>
        <v>Di</v>
      </c>
      <c r="I14" s="74" t="str">
        <f t="shared" si="2"/>
        <v/>
      </c>
      <c r="J14" s="48" t="str">
        <f t="shared" si="3"/>
        <v>A</v>
      </c>
      <c r="K14" s="68" t="str">
        <f t="shared" si="4"/>
        <v>A</v>
      </c>
    </row>
    <row r="15" spans="1:15" ht="24.75" customHeight="1" thickTop="1" thickBot="1" x14ac:dyDescent="0.35">
      <c r="C15" s="41" t="s">
        <v>24</v>
      </c>
      <c r="D15" s="42" t="s">
        <v>5</v>
      </c>
      <c r="E15" s="42" t="s">
        <v>43</v>
      </c>
      <c r="F15" s="50" t="s">
        <v>28</v>
      </c>
      <c r="G15" s="32">
        <f t="shared" si="5"/>
        <v>46036</v>
      </c>
      <c r="H15" s="36" t="str">
        <f t="shared" si="1"/>
        <v>Mi</v>
      </c>
      <c r="I15" s="74" t="str">
        <f t="shared" si="2"/>
        <v/>
      </c>
      <c r="J15" s="48" t="str">
        <f t="shared" si="3"/>
        <v>A</v>
      </c>
      <c r="K15" s="68" t="str">
        <f t="shared" si="4"/>
        <v>A</v>
      </c>
    </row>
    <row r="16" spans="1:15" ht="24.75" customHeight="1" thickTop="1" x14ac:dyDescent="0.3">
      <c r="C16" s="33">
        <f>OS-46</f>
        <v>46071</v>
      </c>
      <c r="D16" s="29" t="str">
        <f t="shared" ref="D16:D34" si="6">VLOOKUP(WEEKDAY($C16,2),WOTA,2,FALSE)</f>
        <v>Mi</v>
      </c>
      <c r="E16" s="40" t="s">
        <v>70</v>
      </c>
      <c r="F16" s="47" t="str">
        <f>IF(D16&lt;&gt;"So","FA","FF")</f>
        <v>FA</v>
      </c>
      <c r="G16" s="32">
        <f t="shared" si="5"/>
        <v>46037</v>
      </c>
      <c r="H16" s="36" t="str">
        <f t="shared" si="1"/>
        <v>Do</v>
      </c>
      <c r="I16" s="74" t="str">
        <f t="shared" si="2"/>
        <v/>
      </c>
      <c r="J16" s="48" t="str">
        <f t="shared" si="3"/>
        <v>A</v>
      </c>
      <c r="K16" s="68" t="str">
        <f t="shared" si="4"/>
        <v>A</v>
      </c>
    </row>
    <row r="17" spans="2:11" ht="24.75" customHeight="1" x14ac:dyDescent="0.3">
      <c r="C17" s="32">
        <f>DATE(FJ,2,14)</f>
        <v>46067</v>
      </c>
      <c r="D17" s="30" t="str">
        <f t="shared" si="6"/>
        <v>Sa</v>
      </c>
      <c r="E17" s="36" t="s">
        <v>29</v>
      </c>
      <c r="F17" s="48" t="str">
        <f t="shared" ref="F17:F34" si="7">IF(D17&lt;&gt;"So","FA","FF")</f>
        <v>FA</v>
      </c>
      <c r="G17" s="32">
        <f t="shared" si="5"/>
        <v>46038</v>
      </c>
      <c r="H17" s="36" t="str">
        <f t="shared" si="1"/>
        <v>Fr</v>
      </c>
      <c r="I17" s="74" t="str">
        <f t="shared" si="2"/>
        <v/>
      </c>
      <c r="J17" s="48" t="str">
        <f t="shared" si="3"/>
        <v>A</v>
      </c>
      <c r="K17" s="68" t="str">
        <f t="shared" si="4"/>
        <v>A</v>
      </c>
    </row>
    <row r="18" spans="2:11" ht="24.75" customHeight="1" x14ac:dyDescent="0.3">
      <c r="C18" s="32">
        <f>OS-7</f>
        <v>46110</v>
      </c>
      <c r="D18" s="30" t="str">
        <f t="shared" si="6"/>
        <v>So</v>
      </c>
      <c r="E18" s="36" t="s">
        <v>30</v>
      </c>
      <c r="F18" s="48" t="str">
        <f t="shared" si="7"/>
        <v>FF</v>
      </c>
      <c r="G18" s="32">
        <f t="shared" si="5"/>
        <v>46039</v>
      </c>
      <c r="H18" s="36" t="str">
        <f t="shared" si="1"/>
        <v>Sa</v>
      </c>
      <c r="I18" s="74" t="str">
        <f t="shared" si="2"/>
        <v>Wochenende</v>
      </c>
      <c r="J18" s="48" t="str">
        <f t="shared" si="3"/>
        <v>F</v>
      </c>
      <c r="K18" s="68" t="str">
        <f t="shared" si="4"/>
        <v>A</v>
      </c>
    </row>
    <row r="19" spans="2:11" ht="24.75" customHeight="1" x14ac:dyDescent="0.3">
      <c r="C19" s="32">
        <f>OS-3</f>
        <v>46114</v>
      </c>
      <c r="D19" s="30" t="str">
        <f t="shared" si="6"/>
        <v>Do</v>
      </c>
      <c r="E19" s="36" t="s">
        <v>71</v>
      </c>
      <c r="F19" s="48" t="str">
        <f t="shared" si="7"/>
        <v>FA</v>
      </c>
      <c r="G19" s="32">
        <f t="shared" si="5"/>
        <v>46040</v>
      </c>
      <c r="H19" s="36" t="str">
        <f t="shared" si="1"/>
        <v>So</v>
      </c>
      <c r="I19" s="74" t="str">
        <f t="shared" si="2"/>
        <v>Wochenende</v>
      </c>
      <c r="J19" s="48" t="str">
        <f t="shared" si="3"/>
        <v>F</v>
      </c>
      <c r="K19" s="68" t="str">
        <f t="shared" si="4"/>
        <v>F</v>
      </c>
    </row>
    <row r="20" spans="2:11" ht="24.75" customHeight="1" x14ac:dyDescent="0.3">
      <c r="C20" s="32">
        <f>OS-2</f>
        <v>46115</v>
      </c>
      <c r="D20" s="30" t="str">
        <f t="shared" si="6"/>
        <v>Fr</v>
      </c>
      <c r="E20" s="36" t="s">
        <v>31</v>
      </c>
      <c r="F20" s="48" t="str">
        <f t="shared" si="7"/>
        <v>FA</v>
      </c>
      <c r="G20" s="32">
        <f t="shared" si="5"/>
        <v>46041</v>
      </c>
      <c r="H20" s="36" t="str">
        <f t="shared" si="1"/>
        <v>Mo</v>
      </c>
      <c r="I20" s="74" t="str">
        <f t="shared" si="2"/>
        <v/>
      </c>
      <c r="J20" s="48" t="str">
        <f t="shared" si="3"/>
        <v>A</v>
      </c>
      <c r="K20" s="68" t="str">
        <f t="shared" si="4"/>
        <v>A</v>
      </c>
    </row>
    <row r="21" spans="2:11" ht="24.75" customHeight="1" x14ac:dyDescent="0.3">
      <c r="C21" s="32">
        <f>OS</f>
        <v>46117</v>
      </c>
      <c r="D21" s="30" t="str">
        <f t="shared" si="6"/>
        <v>So</v>
      </c>
      <c r="E21" s="36" t="s">
        <v>75</v>
      </c>
      <c r="F21" s="48" t="str">
        <f t="shared" si="7"/>
        <v>FF</v>
      </c>
      <c r="G21" s="32">
        <f t="shared" si="5"/>
        <v>46042</v>
      </c>
      <c r="H21" s="36" t="str">
        <f t="shared" si="1"/>
        <v>Di</v>
      </c>
      <c r="I21" s="74" t="str">
        <f t="shared" si="2"/>
        <v/>
      </c>
      <c r="J21" s="48" t="str">
        <f t="shared" si="3"/>
        <v>A</v>
      </c>
      <c r="K21" s="68" t="str">
        <f t="shared" si="4"/>
        <v>A</v>
      </c>
    </row>
    <row r="22" spans="2:11" ht="24.75" customHeight="1" x14ac:dyDescent="0.3">
      <c r="C22" s="32">
        <f>OS+2</f>
        <v>46119</v>
      </c>
      <c r="D22" s="30" t="str">
        <f t="shared" si="6"/>
        <v>Di</v>
      </c>
      <c r="E22" s="36" t="s">
        <v>235</v>
      </c>
      <c r="F22" s="48" t="str">
        <f>IF(D22&lt;&gt;"So","FA","FF")</f>
        <v>FA</v>
      </c>
      <c r="G22" s="32">
        <f t="shared" si="5"/>
        <v>46043</v>
      </c>
      <c r="H22" s="36" t="str">
        <f t="shared" si="1"/>
        <v>Mi</v>
      </c>
      <c r="I22" s="74" t="str">
        <f t="shared" si="2"/>
        <v/>
      </c>
      <c r="J22" s="48" t="str">
        <f t="shared" si="3"/>
        <v>A</v>
      </c>
      <c r="K22" s="68" t="str">
        <f t="shared" si="4"/>
        <v>A</v>
      </c>
    </row>
    <row r="23" spans="2:11" ht="24.75" customHeight="1" x14ac:dyDescent="0.3">
      <c r="C23" s="32">
        <f>DATE(FJ,5,1)-WEEKDAY(DATE(FJ,5,1),2)+14-(7*(DATE(FJ,5,1)-WEEKDAY(DATE(FJ,5,1),2)+14=ROUND((DAY(MINUTE(FJ/38)/2+55)&amp;".4."&amp;FJ)/7,)*7-6+49))</f>
        <v>46152</v>
      </c>
      <c r="D23" s="30" t="str">
        <f t="shared" si="6"/>
        <v>So</v>
      </c>
      <c r="E23" s="36" t="s">
        <v>32</v>
      </c>
      <c r="F23" s="48" t="str">
        <f t="shared" si="7"/>
        <v>FF</v>
      </c>
      <c r="G23" s="32">
        <f t="shared" si="5"/>
        <v>46044</v>
      </c>
      <c r="H23" s="36" t="str">
        <f t="shared" si="1"/>
        <v>Do</v>
      </c>
      <c r="I23" s="74" t="str">
        <f t="shared" si="2"/>
        <v/>
      </c>
      <c r="J23" s="48" t="str">
        <f t="shared" si="3"/>
        <v>A</v>
      </c>
      <c r="K23" s="68" t="str">
        <f t="shared" si="4"/>
        <v>A</v>
      </c>
    </row>
    <row r="24" spans="2:11" ht="24.75" customHeight="1" x14ac:dyDescent="0.3">
      <c r="C24" s="32">
        <f>OS+49</f>
        <v>46166</v>
      </c>
      <c r="D24" s="30" t="str">
        <f t="shared" si="6"/>
        <v>So</v>
      </c>
      <c r="E24" s="36" t="s">
        <v>33</v>
      </c>
      <c r="F24" s="48" t="str">
        <f t="shared" si="7"/>
        <v>FF</v>
      </c>
      <c r="G24" s="32">
        <f t="shared" si="5"/>
        <v>46045</v>
      </c>
      <c r="H24" s="36" t="str">
        <f t="shared" si="1"/>
        <v>Fr</v>
      </c>
      <c r="I24" s="74" t="str">
        <f t="shared" si="2"/>
        <v/>
      </c>
      <c r="J24" s="48" t="str">
        <f t="shared" si="3"/>
        <v>A</v>
      </c>
      <c r="K24" s="68" t="str">
        <f t="shared" si="4"/>
        <v>A</v>
      </c>
    </row>
    <row r="25" spans="2:11" ht="24.75" customHeight="1" x14ac:dyDescent="0.3">
      <c r="C25" s="32">
        <f>DATE(Jahr,6,1)+15-WEEKDAY(DATE(Jahr,6,1)+14)</f>
        <v>46187</v>
      </c>
      <c r="D25" s="30" t="str">
        <f t="shared" si="6"/>
        <v>So</v>
      </c>
      <c r="E25" s="36" t="s">
        <v>34</v>
      </c>
      <c r="F25" s="48" t="str">
        <f t="shared" si="7"/>
        <v>FF</v>
      </c>
      <c r="G25" s="32">
        <f t="shared" si="5"/>
        <v>46046</v>
      </c>
      <c r="H25" s="36" t="str">
        <f t="shared" si="1"/>
        <v>Sa</v>
      </c>
      <c r="I25" s="74" t="str">
        <f t="shared" si="2"/>
        <v>Wochenende</v>
      </c>
      <c r="J25" s="48" t="str">
        <f t="shared" si="3"/>
        <v>F</v>
      </c>
      <c r="K25" s="68" t="str">
        <f t="shared" si="4"/>
        <v>A</v>
      </c>
    </row>
    <row r="26" spans="2:11" ht="24.75" customHeight="1" x14ac:dyDescent="0.3">
      <c r="C26" s="32">
        <f>DATE(FJ,11,2)</f>
        <v>46328</v>
      </c>
      <c r="D26" s="30" t="str">
        <f t="shared" si="6"/>
        <v>Mo</v>
      </c>
      <c r="E26" s="36" t="s">
        <v>35</v>
      </c>
      <c r="F26" s="48" t="str">
        <f t="shared" si="7"/>
        <v>FA</v>
      </c>
      <c r="G26" s="32">
        <f t="shared" si="5"/>
        <v>46047</v>
      </c>
      <c r="H26" s="36" t="str">
        <f t="shared" si="1"/>
        <v>So</v>
      </c>
      <c r="I26" s="74" t="str">
        <f t="shared" si="2"/>
        <v>Wochenende</v>
      </c>
      <c r="J26" s="48" t="str">
        <f t="shared" si="3"/>
        <v>F</v>
      </c>
      <c r="K26" s="68" t="str">
        <f t="shared" si="4"/>
        <v>F</v>
      </c>
    </row>
    <row r="27" spans="2:11" ht="24.75" customHeight="1" x14ac:dyDescent="0.3">
      <c r="C27" s="32">
        <f>DATE(FJ,11,15)</f>
        <v>46341</v>
      </c>
      <c r="D27" s="30" t="str">
        <f t="shared" si="6"/>
        <v>So</v>
      </c>
      <c r="E27" s="36" t="s">
        <v>36</v>
      </c>
      <c r="F27" s="48" t="str">
        <f t="shared" si="7"/>
        <v>FF</v>
      </c>
      <c r="G27" s="32">
        <f t="shared" si="5"/>
        <v>46048</v>
      </c>
      <c r="H27" s="36" t="str">
        <f t="shared" si="1"/>
        <v>Mo</v>
      </c>
      <c r="I27" s="74" t="str">
        <f t="shared" si="2"/>
        <v/>
      </c>
      <c r="J27" s="48" t="str">
        <f t="shared" si="3"/>
        <v>A</v>
      </c>
      <c r="K27" s="68" t="str">
        <f t="shared" si="4"/>
        <v>A</v>
      </c>
    </row>
    <row r="28" spans="2:11" ht="24.75" customHeight="1" x14ac:dyDescent="0.3">
      <c r="C28" s="32">
        <f>DATE(FJ,12,6)</f>
        <v>46362</v>
      </c>
      <c r="D28" s="30" t="str">
        <f t="shared" si="6"/>
        <v>So</v>
      </c>
      <c r="E28" s="36" t="s">
        <v>37</v>
      </c>
      <c r="F28" s="48" t="str">
        <f t="shared" si="7"/>
        <v>FF</v>
      </c>
      <c r="G28" s="32">
        <f t="shared" si="5"/>
        <v>46049</v>
      </c>
      <c r="H28" s="36" t="str">
        <f t="shared" si="1"/>
        <v>Di</v>
      </c>
      <c r="I28" s="74" t="str">
        <f t="shared" si="2"/>
        <v/>
      </c>
      <c r="J28" s="48" t="str">
        <f t="shared" si="3"/>
        <v>A</v>
      </c>
      <c r="K28" s="68" t="str">
        <f t="shared" si="4"/>
        <v>A</v>
      </c>
    </row>
    <row r="29" spans="2:11" ht="24.75" customHeight="1" x14ac:dyDescent="0.3">
      <c r="C29" s="32">
        <f>C30-7</f>
        <v>46355</v>
      </c>
      <c r="D29" s="30" t="str">
        <f t="shared" si="6"/>
        <v>So</v>
      </c>
      <c r="E29" s="36" t="s">
        <v>38</v>
      </c>
      <c r="F29" s="48" t="str">
        <f t="shared" si="7"/>
        <v>FF</v>
      </c>
      <c r="G29" s="32">
        <f t="shared" si="5"/>
        <v>46050</v>
      </c>
      <c r="H29" s="36" t="str">
        <f t="shared" si="1"/>
        <v>Mi</v>
      </c>
      <c r="I29" s="74" t="str">
        <f t="shared" si="2"/>
        <v/>
      </c>
      <c r="J29" s="48" t="str">
        <f t="shared" si="3"/>
        <v>A</v>
      </c>
      <c r="K29" s="68" t="str">
        <f t="shared" si="4"/>
        <v>A</v>
      </c>
    </row>
    <row r="30" spans="2:11" ht="24.75" customHeight="1" x14ac:dyDescent="0.3">
      <c r="C30" s="32">
        <f>C31-7</f>
        <v>46362</v>
      </c>
      <c r="D30" s="30" t="str">
        <f t="shared" si="6"/>
        <v>So</v>
      </c>
      <c r="E30" s="36" t="s">
        <v>40</v>
      </c>
      <c r="F30" s="48" t="str">
        <f t="shared" si="7"/>
        <v>FF</v>
      </c>
      <c r="G30" s="32">
        <f t="shared" si="5"/>
        <v>46051</v>
      </c>
      <c r="H30" s="36" t="str">
        <f t="shared" si="1"/>
        <v>Do</v>
      </c>
      <c r="I30" s="74" t="str">
        <f t="shared" si="2"/>
        <v/>
      </c>
      <c r="J30" s="48" t="str">
        <f t="shared" si="3"/>
        <v>A</v>
      </c>
      <c r="K30" s="68" t="str">
        <f t="shared" si="4"/>
        <v>A</v>
      </c>
    </row>
    <row r="31" spans="2:11" ht="24.75" customHeight="1" x14ac:dyDescent="0.3">
      <c r="C31" s="32">
        <f>C32-7</f>
        <v>46369</v>
      </c>
      <c r="D31" s="30" t="str">
        <f t="shared" si="6"/>
        <v>So</v>
      </c>
      <c r="E31" s="36" t="s">
        <v>39</v>
      </c>
      <c r="F31" s="48" t="str">
        <f t="shared" si="7"/>
        <v>FF</v>
      </c>
      <c r="G31" s="32">
        <f t="shared" si="5"/>
        <v>46052</v>
      </c>
      <c r="H31" s="36" t="str">
        <f t="shared" si="1"/>
        <v>Fr</v>
      </c>
      <c r="I31" s="74" t="str">
        <f t="shared" si="2"/>
        <v/>
      </c>
      <c r="J31" s="48" t="str">
        <f t="shared" si="3"/>
        <v>A</v>
      </c>
      <c r="K31" s="68" t="str">
        <f t="shared" si="4"/>
        <v>A</v>
      </c>
    </row>
    <row r="32" spans="2:11" ht="24.75" customHeight="1" x14ac:dyDescent="0.3">
      <c r="B32" s="395"/>
      <c r="C32" s="32">
        <f>DATE(FJ,12,24)-WEEKDAY(DATE(FJ,12,24))+1</f>
        <v>46376</v>
      </c>
      <c r="D32" s="30" t="str">
        <f t="shared" si="6"/>
        <v>So</v>
      </c>
      <c r="E32" s="36" t="s">
        <v>41</v>
      </c>
      <c r="F32" s="48" t="str">
        <f t="shared" si="7"/>
        <v>FF</v>
      </c>
      <c r="G32" s="32">
        <f t="shared" si="5"/>
        <v>46053</v>
      </c>
      <c r="H32" s="36" t="str">
        <f t="shared" si="1"/>
        <v>Sa</v>
      </c>
      <c r="I32" s="74" t="str">
        <f t="shared" si="2"/>
        <v>Wochenende</v>
      </c>
      <c r="J32" s="48" t="str">
        <f t="shared" si="3"/>
        <v>F</v>
      </c>
      <c r="K32" s="68" t="str">
        <f t="shared" si="4"/>
        <v>A</v>
      </c>
    </row>
    <row r="33" spans="1:11" ht="24.75" customHeight="1" x14ac:dyDescent="0.3">
      <c r="A33" s="123"/>
      <c r="C33" s="32">
        <f>DATE(FJ,12,24)</f>
        <v>46380</v>
      </c>
      <c r="D33" s="30" t="str">
        <f t="shared" si="6"/>
        <v>Do</v>
      </c>
      <c r="E33" s="36" t="s">
        <v>45</v>
      </c>
      <c r="F33" s="48" t="str">
        <f t="shared" si="7"/>
        <v>FA</v>
      </c>
      <c r="G33" s="32">
        <f t="shared" si="5"/>
        <v>46054</v>
      </c>
      <c r="H33" s="36" t="str">
        <f t="shared" si="1"/>
        <v>So</v>
      </c>
      <c r="I33" s="74" t="str">
        <f t="shared" si="2"/>
        <v>Wochenende</v>
      </c>
      <c r="J33" s="48" t="str">
        <f t="shared" si="3"/>
        <v>F</v>
      </c>
      <c r="K33" s="68" t="str">
        <f t="shared" si="4"/>
        <v>F</v>
      </c>
    </row>
    <row r="34" spans="1:11" ht="24.75" customHeight="1" thickBot="1" x14ac:dyDescent="0.35">
      <c r="C34" s="34">
        <f>DATE(FJ,12,31)</f>
        <v>46387</v>
      </c>
      <c r="D34" s="31" t="str">
        <f t="shared" si="6"/>
        <v>Do</v>
      </c>
      <c r="E34" s="37" t="s">
        <v>42</v>
      </c>
      <c r="F34" s="51" t="str">
        <f t="shared" si="7"/>
        <v>FA</v>
      </c>
      <c r="G34" s="32">
        <f t="shared" si="5"/>
        <v>46055</v>
      </c>
      <c r="H34" s="36" t="str">
        <f t="shared" si="1"/>
        <v>Mo</v>
      </c>
      <c r="I34" s="74" t="str">
        <f t="shared" si="2"/>
        <v/>
      </c>
      <c r="J34" s="48" t="str">
        <f t="shared" si="3"/>
        <v>A</v>
      </c>
      <c r="K34" s="68" t="str">
        <f t="shared" si="4"/>
        <v>A</v>
      </c>
    </row>
    <row r="35" spans="1:11" ht="24.75" customHeight="1" thickTop="1" x14ac:dyDescent="0.3">
      <c r="G35" s="32">
        <f t="shared" si="5"/>
        <v>46056</v>
      </c>
      <c r="H35" s="36" t="str">
        <f t="shared" si="1"/>
        <v>Di</v>
      </c>
      <c r="I35" s="74" t="str">
        <f t="shared" si="2"/>
        <v/>
      </c>
      <c r="J35" s="48" t="str">
        <f t="shared" si="3"/>
        <v>A</v>
      </c>
      <c r="K35" s="68" t="str">
        <f t="shared" si="4"/>
        <v>A</v>
      </c>
    </row>
    <row r="36" spans="1:11" ht="24.75" customHeight="1" x14ac:dyDescent="0.3">
      <c r="G36" s="32">
        <f t="shared" si="5"/>
        <v>46057</v>
      </c>
      <c r="H36" s="36" t="str">
        <f t="shared" si="1"/>
        <v>Mi</v>
      </c>
      <c r="I36" s="74" t="str">
        <f t="shared" si="2"/>
        <v/>
      </c>
      <c r="J36" s="48" t="str">
        <f t="shared" si="3"/>
        <v>A</v>
      </c>
      <c r="K36" s="68" t="str">
        <f t="shared" si="4"/>
        <v>A</v>
      </c>
    </row>
    <row r="37" spans="1:11" ht="24.75" customHeight="1" x14ac:dyDescent="0.3">
      <c r="G37" s="32">
        <f t="shared" si="5"/>
        <v>46058</v>
      </c>
      <c r="H37" s="36" t="str">
        <f t="shared" si="1"/>
        <v>Do</v>
      </c>
      <c r="I37" s="74" t="str">
        <f t="shared" si="2"/>
        <v/>
      </c>
      <c r="J37" s="48" t="str">
        <f t="shared" si="3"/>
        <v>A</v>
      </c>
      <c r="K37" s="68" t="str">
        <f t="shared" si="4"/>
        <v>A</v>
      </c>
    </row>
    <row r="38" spans="1:11" ht="24.75" customHeight="1" x14ac:dyDescent="0.3">
      <c r="G38" s="32">
        <f t="shared" si="5"/>
        <v>46059</v>
      </c>
      <c r="H38" s="36" t="str">
        <f t="shared" si="1"/>
        <v>Fr</v>
      </c>
      <c r="I38" s="74" t="str">
        <f t="shared" si="2"/>
        <v/>
      </c>
      <c r="J38" s="48" t="str">
        <f t="shared" si="3"/>
        <v>A</v>
      </c>
      <c r="K38" s="68" t="str">
        <f t="shared" si="4"/>
        <v>A</v>
      </c>
    </row>
    <row r="39" spans="1:11" ht="24.75" customHeight="1" x14ac:dyDescent="0.3">
      <c r="G39" s="32">
        <f t="shared" si="5"/>
        <v>46060</v>
      </c>
      <c r="H39" s="36" t="str">
        <f t="shared" si="1"/>
        <v>Sa</v>
      </c>
      <c r="I39" s="74" t="str">
        <f t="shared" si="2"/>
        <v>Wochenende</v>
      </c>
      <c r="J39" s="48" t="str">
        <f t="shared" si="3"/>
        <v>F</v>
      </c>
      <c r="K39" s="68" t="str">
        <f t="shared" si="4"/>
        <v>A</v>
      </c>
    </row>
    <row r="40" spans="1:11" ht="24.75" customHeight="1" x14ac:dyDescent="0.3">
      <c r="G40" s="32">
        <f t="shared" si="5"/>
        <v>46061</v>
      </c>
      <c r="H40" s="36" t="str">
        <f t="shared" si="1"/>
        <v>So</v>
      </c>
      <c r="I40" s="74" t="str">
        <f t="shared" si="2"/>
        <v>Wochenende</v>
      </c>
      <c r="J40" s="48" t="str">
        <f t="shared" si="3"/>
        <v>F</v>
      </c>
      <c r="K40" s="68" t="str">
        <f t="shared" si="4"/>
        <v>F</v>
      </c>
    </row>
    <row r="41" spans="1:11" ht="24.75" customHeight="1" x14ac:dyDescent="0.3">
      <c r="G41" s="32">
        <f t="shared" si="5"/>
        <v>46062</v>
      </c>
      <c r="H41" s="36" t="str">
        <f t="shared" si="1"/>
        <v>Mo</v>
      </c>
      <c r="I41" s="74" t="str">
        <f t="shared" si="2"/>
        <v/>
      </c>
      <c r="J41" s="48" t="str">
        <f t="shared" si="3"/>
        <v>A</v>
      </c>
      <c r="K41" s="68" t="str">
        <f t="shared" si="4"/>
        <v>A</v>
      </c>
    </row>
    <row r="42" spans="1:11" ht="24.75" customHeight="1" x14ac:dyDescent="0.3">
      <c r="G42" s="32">
        <f t="shared" si="5"/>
        <v>46063</v>
      </c>
      <c r="H42" s="36" t="str">
        <f t="shared" si="1"/>
        <v>Di</v>
      </c>
      <c r="I42" s="74" t="str">
        <f t="shared" si="2"/>
        <v/>
      </c>
      <c r="J42" s="48" t="str">
        <f t="shared" si="3"/>
        <v>A</v>
      </c>
      <c r="K42" s="68" t="str">
        <f t="shared" si="4"/>
        <v>A</v>
      </c>
    </row>
    <row r="43" spans="1:11" ht="24.75" customHeight="1" x14ac:dyDescent="0.3">
      <c r="G43" s="32">
        <f t="shared" si="5"/>
        <v>46064</v>
      </c>
      <c r="H43" s="36" t="str">
        <f t="shared" si="1"/>
        <v>Mi</v>
      </c>
      <c r="I43" s="74" t="str">
        <f t="shared" si="2"/>
        <v/>
      </c>
      <c r="J43" s="48" t="str">
        <f t="shared" si="3"/>
        <v>A</v>
      </c>
      <c r="K43" s="68" t="str">
        <f t="shared" si="4"/>
        <v>A</v>
      </c>
    </row>
    <row r="44" spans="1:11" ht="24.75" customHeight="1" x14ac:dyDescent="0.3">
      <c r="C44" s="1"/>
      <c r="D44" s="395"/>
      <c r="G44" s="32">
        <f t="shared" si="5"/>
        <v>46065</v>
      </c>
      <c r="H44" s="36" t="str">
        <f t="shared" si="1"/>
        <v>Do</v>
      </c>
      <c r="I44" s="74" t="str">
        <f t="shared" si="2"/>
        <v/>
      </c>
      <c r="J44" s="48" t="str">
        <f t="shared" si="3"/>
        <v>A</v>
      </c>
      <c r="K44" s="68" t="str">
        <f t="shared" si="4"/>
        <v>A</v>
      </c>
    </row>
    <row r="45" spans="1:11" ht="24.75" customHeight="1" x14ac:dyDescent="0.3">
      <c r="G45" s="32">
        <f t="shared" si="5"/>
        <v>46066</v>
      </c>
      <c r="H45" s="36" t="str">
        <f t="shared" si="1"/>
        <v>Fr</v>
      </c>
      <c r="I45" s="74" t="str">
        <f t="shared" si="2"/>
        <v/>
      </c>
      <c r="J45" s="48" t="str">
        <f t="shared" si="3"/>
        <v>A</v>
      </c>
      <c r="K45" s="68" t="str">
        <f t="shared" si="4"/>
        <v>A</v>
      </c>
    </row>
    <row r="46" spans="1:11" ht="24.75" customHeight="1" x14ac:dyDescent="0.3">
      <c r="G46" s="32">
        <f t="shared" si="5"/>
        <v>46067</v>
      </c>
      <c r="H46" s="36" t="str">
        <f t="shared" si="1"/>
        <v>Sa</v>
      </c>
      <c r="I46" s="74" t="str">
        <f t="shared" si="2"/>
        <v>Valentinstag</v>
      </c>
      <c r="J46" s="48" t="str">
        <f t="shared" si="3"/>
        <v>F</v>
      </c>
      <c r="K46" s="68" t="str">
        <f t="shared" si="4"/>
        <v>A</v>
      </c>
    </row>
    <row r="47" spans="1:11" ht="24.75" customHeight="1" x14ac:dyDescent="0.3">
      <c r="G47" s="32">
        <f t="shared" si="5"/>
        <v>46068</v>
      </c>
      <c r="H47" s="36" t="str">
        <f t="shared" si="1"/>
        <v>So</v>
      </c>
      <c r="I47" s="74" t="str">
        <f t="shared" si="2"/>
        <v>Wochenende</v>
      </c>
      <c r="J47" s="48" t="str">
        <f t="shared" si="3"/>
        <v>F</v>
      </c>
      <c r="K47" s="68" t="str">
        <f t="shared" si="4"/>
        <v>F</v>
      </c>
    </row>
    <row r="48" spans="1:11" ht="24.75" customHeight="1" x14ac:dyDescent="0.3">
      <c r="G48" s="32">
        <f t="shared" si="5"/>
        <v>46069</v>
      </c>
      <c r="H48" s="36" t="str">
        <f t="shared" si="1"/>
        <v>Mo</v>
      </c>
      <c r="I48" s="74" t="str">
        <f t="shared" si="2"/>
        <v/>
      </c>
      <c r="J48" s="48" t="str">
        <f t="shared" si="3"/>
        <v>A</v>
      </c>
      <c r="K48" s="68" t="str">
        <f t="shared" si="4"/>
        <v>A</v>
      </c>
    </row>
    <row r="49" spans="7:11" ht="24.75" customHeight="1" x14ac:dyDescent="0.3">
      <c r="G49" s="32">
        <f t="shared" si="5"/>
        <v>46070</v>
      </c>
      <c r="H49" s="36" t="str">
        <f t="shared" si="1"/>
        <v>Di</v>
      </c>
      <c r="I49" s="74" t="str">
        <f t="shared" si="2"/>
        <v/>
      </c>
      <c r="J49" s="48" t="str">
        <f t="shared" si="3"/>
        <v>A</v>
      </c>
      <c r="K49" s="68" t="str">
        <f t="shared" si="4"/>
        <v>A</v>
      </c>
    </row>
    <row r="50" spans="7:11" ht="24.75" customHeight="1" x14ac:dyDescent="0.3">
      <c r="G50" s="32">
        <f t="shared" si="5"/>
        <v>46071</v>
      </c>
      <c r="H50" s="36" t="str">
        <f t="shared" si="1"/>
        <v>Mi</v>
      </c>
      <c r="I50" s="74" t="str">
        <f t="shared" si="2"/>
        <v>Aschermittwoch</v>
      </c>
      <c r="J50" s="48" t="str">
        <f t="shared" si="3"/>
        <v>A</v>
      </c>
      <c r="K50" s="68" t="str">
        <f t="shared" si="4"/>
        <v>A</v>
      </c>
    </row>
    <row r="51" spans="7:11" ht="24.75" customHeight="1" x14ac:dyDescent="0.3">
      <c r="G51" s="32">
        <f t="shared" si="5"/>
        <v>46072</v>
      </c>
      <c r="H51" s="36" t="str">
        <f t="shared" si="1"/>
        <v>Do</v>
      </c>
      <c r="I51" s="74" t="str">
        <f t="shared" si="2"/>
        <v/>
      </c>
      <c r="J51" s="48" t="str">
        <f t="shared" si="3"/>
        <v>A</v>
      </c>
      <c r="K51" s="68" t="str">
        <f t="shared" si="4"/>
        <v>A</v>
      </c>
    </row>
    <row r="52" spans="7:11" ht="24.75" customHeight="1" x14ac:dyDescent="0.3">
      <c r="G52" s="32">
        <f t="shared" si="5"/>
        <v>46073</v>
      </c>
      <c r="H52" s="36" t="str">
        <f t="shared" si="1"/>
        <v>Fr</v>
      </c>
      <c r="I52" s="74" t="str">
        <f t="shared" si="2"/>
        <v/>
      </c>
      <c r="J52" s="48" t="str">
        <f t="shared" si="3"/>
        <v>A</v>
      </c>
      <c r="K52" s="68" t="str">
        <f t="shared" si="4"/>
        <v>A</v>
      </c>
    </row>
    <row r="53" spans="7:11" ht="24.75" customHeight="1" x14ac:dyDescent="0.3">
      <c r="G53" s="32">
        <f t="shared" si="5"/>
        <v>46074</v>
      </c>
      <c r="H53" s="36" t="str">
        <f t="shared" si="1"/>
        <v>Sa</v>
      </c>
      <c r="I53" s="74" t="str">
        <f t="shared" si="2"/>
        <v>Wochenende</v>
      </c>
      <c r="J53" s="48" t="str">
        <f t="shared" si="3"/>
        <v>F</v>
      </c>
      <c r="K53" s="68" t="str">
        <f t="shared" si="4"/>
        <v>A</v>
      </c>
    </row>
    <row r="54" spans="7:11" ht="24.75" customHeight="1" x14ac:dyDescent="0.3">
      <c r="G54" s="32">
        <f t="shared" si="5"/>
        <v>46075</v>
      </c>
      <c r="H54" s="36" t="str">
        <f t="shared" si="1"/>
        <v>So</v>
      </c>
      <c r="I54" s="74" t="str">
        <f t="shared" si="2"/>
        <v>Wochenende</v>
      </c>
      <c r="J54" s="48" t="str">
        <f t="shared" si="3"/>
        <v>F</v>
      </c>
      <c r="K54" s="68" t="str">
        <f t="shared" si="4"/>
        <v>F</v>
      </c>
    </row>
    <row r="55" spans="7:11" ht="24.75" customHeight="1" x14ac:dyDescent="0.3">
      <c r="G55" s="32">
        <f t="shared" si="5"/>
        <v>46076</v>
      </c>
      <c r="H55" s="36" t="str">
        <f t="shared" si="1"/>
        <v>Mo</v>
      </c>
      <c r="I55" s="74" t="str">
        <f t="shared" si="2"/>
        <v/>
      </c>
      <c r="J55" s="48" t="str">
        <f t="shared" si="3"/>
        <v>A</v>
      </c>
      <c r="K55" s="68" t="str">
        <f t="shared" si="4"/>
        <v>A</v>
      </c>
    </row>
    <row r="56" spans="7:11" ht="24.75" customHeight="1" x14ac:dyDescent="0.3">
      <c r="G56" s="32">
        <f t="shared" si="5"/>
        <v>46077</v>
      </c>
      <c r="H56" s="36" t="str">
        <f t="shared" si="1"/>
        <v>Di</v>
      </c>
      <c r="I56" s="74" t="str">
        <f t="shared" si="2"/>
        <v/>
      </c>
      <c r="J56" s="48" t="str">
        <f t="shared" si="3"/>
        <v>A</v>
      </c>
      <c r="K56" s="68" t="str">
        <f t="shared" si="4"/>
        <v>A</v>
      </c>
    </row>
    <row r="57" spans="7:11" ht="24.75" customHeight="1" x14ac:dyDescent="0.3">
      <c r="G57" s="32">
        <f t="shared" si="5"/>
        <v>46078</v>
      </c>
      <c r="H57" s="36" t="str">
        <f t="shared" si="1"/>
        <v>Mi</v>
      </c>
      <c r="I57" s="74" t="str">
        <f t="shared" si="2"/>
        <v/>
      </c>
      <c r="J57" s="48" t="str">
        <f t="shared" si="3"/>
        <v>A</v>
      </c>
      <c r="K57" s="68" t="str">
        <f t="shared" si="4"/>
        <v>A</v>
      </c>
    </row>
    <row r="58" spans="7:11" ht="24.75" customHeight="1" x14ac:dyDescent="0.3">
      <c r="G58" s="32">
        <f t="shared" si="5"/>
        <v>46079</v>
      </c>
      <c r="H58" s="36" t="str">
        <f t="shared" si="1"/>
        <v>Do</v>
      </c>
      <c r="I58" s="74" t="str">
        <f t="shared" si="2"/>
        <v/>
      </c>
      <c r="J58" s="48" t="str">
        <f t="shared" si="3"/>
        <v>A</v>
      </c>
      <c r="K58" s="68" t="str">
        <f t="shared" si="4"/>
        <v>A</v>
      </c>
    </row>
    <row r="59" spans="7:11" ht="24.75" customHeight="1" x14ac:dyDescent="0.3">
      <c r="G59" s="32">
        <f t="shared" si="5"/>
        <v>46080</v>
      </c>
      <c r="H59" s="36" t="str">
        <f t="shared" si="1"/>
        <v>Fr</v>
      </c>
      <c r="I59" s="74" t="str">
        <f t="shared" si="2"/>
        <v/>
      </c>
      <c r="J59" s="48" t="str">
        <f t="shared" si="3"/>
        <v>A</v>
      </c>
      <c r="K59" s="68" t="str">
        <f t="shared" si="4"/>
        <v>A</v>
      </c>
    </row>
    <row r="60" spans="7:11" ht="24.75" customHeight="1" x14ac:dyDescent="0.3">
      <c r="G60" s="32">
        <f t="shared" si="5"/>
        <v>46081</v>
      </c>
      <c r="H60" s="36" t="str">
        <f t="shared" si="1"/>
        <v>Sa</v>
      </c>
      <c r="I60" s="74" t="str">
        <f t="shared" si="2"/>
        <v>Wochenende</v>
      </c>
      <c r="J60" s="48" t="str">
        <f t="shared" si="3"/>
        <v>F</v>
      </c>
      <c r="K60" s="68" t="str">
        <f t="shared" si="4"/>
        <v>A</v>
      </c>
    </row>
    <row r="61" spans="7:11" ht="24.75" customHeight="1" x14ac:dyDescent="0.3">
      <c r="G61" s="32">
        <f t="shared" si="5"/>
        <v>46082</v>
      </c>
      <c r="H61" s="36" t="str">
        <f t="shared" si="1"/>
        <v>So</v>
      </c>
      <c r="I61" s="74" t="str">
        <f t="shared" si="2"/>
        <v>Wochenende</v>
      </c>
      <c r="J61" s="48" t="str">
        <f t="shared" si="3"/>
        <v>F</v>
      </c>
      <c r="K61" s="68" t="str">
        <f t="shared" si="4"/>
        <v>F</v>
      </c>
    </row>
    <row r="62" spans="7:11" ht="24.75" customHeight="1" x14ac:dyDescent="0.3">
      <c r="G62" s="32">
        <f t="shared" si="5"/>
        <v>46083</v>
      </c>
      <c r="H62" s="36" t="str">
        <f t="shared" si="1"/>
        <v>Mo</v>
      </c>
      <c r="I62" s="74" t="str">
        <f t="shared" si="2"/>
        <v/>
      </c>
      <c r="J62" s="48" t="str">
        <f t="shared" si="3"/>
        <v>A</v>
      </c>
      <c r="K62" s="68" t="str">
        <f t="shared" si="4"/>
        <v>A</v>
      </c>
    </row>
    <row r="63" spans="7:11" ht="24.75" customHeight="1" x14ac:dyDescent="0.3">
      <c r="G63" s="32">
        <f t="shared" si="5"/>
        <v>46084</v>
      </c>
      <c r="H63" s="36" t="str">
        <f t="shared" si="1"/>
        <v>Di</v>
      </c>
      <c r="I63" s="74" t="str">
        <f t="shared" si="2"/>
        <v/>
      </c>
      <c r="J63" s="48" t="str">
        <f t="shared" si="3"/>
        <v>A</v>
      </c>
      <c r="K63" s="68" t="str">
        <f t="shared" si="4"/>
        <v>A</v>
      </c>
    </row>
    <row r="64" spans="7:11" ht="24.75" customHeight="1" x14ac:dyDescent="0.3">
      <c r="G64" s="32">
        <f t="shared" si="5"/>
        <v>46085</v>
      </c>
      <c r="H64" s="36" t="str">
        <f t="shared" si="1"/>
        <v>Mi</v>
      </c>
      <c r="I64" s="74" t="str">
        <f t="shared" si="2"/>
        <v/>
      </c>
      <c r="J64" s="48" t="str">
        <f t="shared" si="3"/>
        <v>A</v>
      </c>
      <c r="K64" s="68" t="str">
        <f t="shared" si="4"/>
        <v>A</v>
      </c>
    </row>
    <row r="65" spans="7:11" ht="24.75" customHeight="1" x14ac:dyDescent="0.3">
      <c r="G65" s="32">
        <f t="shared" si="5"/>
        <v>46086</v>
      </c>
      <c r="H65" s="36" t="str">
        <f t="shared" si="1"/>
        <v>Do</v>
      </c>
      <c r="I65" s="74" t="str">
        <f t="shared" si="2"/>
        <v/>
      </c>
      <c r="J65" s="48" t="str">
        <f t="shared" si="3"/>
        <v>A</v>
      </c>
      <c r="K65" s="68" t="str">
        <f t="shared" si="4"/>
        <v>A</v>
      </c>
    </row>
    <row r="66" spans="7:11" ht="24.75" customHeight="1" x14ac:dyDescent="0.3">
      <c r="G66" s="32">
        <f t="shared" si="5"/>
        <v>46087</v>
      </c>
      <c r="H66" s="36" t="str">
        <f t="shared" ref="H66:H129" si="8">VLOOKUP(WEEKDAY($G66,2),WOTA,2,FALSE)</f>
        <v>Fr</v>
      </c>
      <c r="I66" s="74" t="str">
        <f t="shared" ref="I66:I129" si="9">IF(ISNA(VLOOKUP(G66,Feiertage,3,FALSE)),IF(OR($H66="Sa",$H66="So"),"Wochenende",""),VLOOKUP(G66,Feiertage,3,FALSE))</f>
        <v/>
      </c>
      <c r="J66" s="48" t="str">
        <f t="shared" ref="J66:J129" si="10">IF(ISNA(VLOOKUP($G66,Feiertage,3,FALSE)),IF(AND($H66&lt;&gt;"So",$H66&lt;&gt;"Sa"),"A","F"),IF(OR(VLOOKUP($G66,Feiertage,4,FALSE)="FF",$H66="Sa",$H66="So"),"F","A"))</f>
        <v>A</v>
      </c>
      <c r="K66" s="68" t="str">
        <f t="shared" ref="K66:K129" si="11">IF(ISNA(VLOOKUP($G66,Feiertage,3,FALSE)),IF($H66="So","F","A"),IF(VLOOKUP($G66,Feiertage,4,FALSE)="FF","F","A"))</f>
        <v>A</v>
      </c>
    </row>
    <row r="67" spans="7:11" ht="24.75" customHeight="1" x14ac:dyDescent="0.3">
      <c r="G67" s="32">
        <f t="shared" si="5"/>
        <v>46088</v>
      </c>
      <c r="H67" s="36" t="str">
        <f t="shared" si="8"/>
        <v>Sa</v>
      </c>
      <c r="I67" s="74" t="str">
        <f t="shared" si="9"/>
        <v>Wochenende</v>
      </c>
      <c r="J67" s="48" t="str">
        <f t="shared" si="10"/>
        <v>F</v>
      </c>
      <c r="K67" s="68" t="str">
        <f t="shared" si="11"/>
        <v>A</v>
      </c>
    </row>
    <row r="68" spans="7:11" ht="24.75" customHeight="1" x14ac:dyDescent="0.3">
      <c r="G68" s="32">
        <f t="shared" ref="G68:G131" si="12">G67+1</f>
        <v>46089</v>
      </c>
      <c r="H68" s="36" t="str">
        <f t="shared" si="8"/>
        <v>So</v>
      </c>
      <c r="I68" s="74" t="str">
        <f t="shared" si="9"/>
        <v>Wochenende</v>
      </c>
      <c r="J68" s="48" t="str">
        <f t="shared" si="10"/>
        <v>F</v>
      </c>
      <c r="K68" s="68" t="str">
        <f t="shared" si="11"/>
        <v>F</v>
      </c>
    </row>
    <row r="69" spans="7:11" ht="24.75" customHeight="1" x14ac:dyDescent="0.3">
      <c r="G69" s="32">
        <f t="shared" si="12"/>
        <v>46090</v>
      </c>
      <c r="H69" s="36" t="str">
        <f t="shared" si="8"/>
        <v>Mo</v>
      </c>
      <c r="I69" s="74" t="str">
        <f t="shared" si="9"/>
        <v/>
      </c>
      <c r="J69" s="48" t="str">
        <f t="shared" si="10"/>
        <v>A</v>
      </c>
      <c r="K69" s="68" t="str">
        <f t="shared" si="11"/>
        <v>A</v>
      </c>
    </row>
    <row r="70" spans="7:11" ht="24.75" customHeight="1" x14ac:dyDescent="0.3">
      <c r="G70" s="32">
        <f t="shared" si="12"/>
        <v>46091</v>
      </c>
      <c r="H70" s="36" t="str">
        <f t="shared" si="8"/>
        <v>Di</v>
      </c>
      <c r="I70" s="74" t="str">
        <f t="shared" si="9"/>
        <v/>
      </c>
      <c r="J70" s="48" t="str">
        <f t="shared" si="10"/>
        <v>A</v>
      </c>
      <c r="K70" s="68" t="str">
        <f t="shared" si="11"/>
        <v>A</v>
      </c>
    </row>
    <row r="71" spans="7:11" ht="24.75" customHeight="1" x14ac:dyDescent="0.3">
      <c r="G71" s="32">
        <f t="shared" si="12"/>
        <v>46092</v>
      </c>
      <c r="H71" s="36" t="str">
        <f t="shared" si="8"/>
        <v>Mi</v>
      </c>
      <c r="I71" s="74" t="str">
        <f t="shared" si="9"/>
        <v/>
      </c>
      <c r="J71" s="48" t="str">
        <f t="shared" si="10"/>
        <v>A</v>
      </c>
      <c r="K71" s="68" t="str">
        <f t="shared" si="11"/>
        <v>A</v>
      </c>
    </row>
    <row r="72" spans="7:11" ht="24.75" customHeight="1" x14ac:dyDescent="0.3">
      <c r="G72" s="32">
        <f t="shared" si="12"/>
        <v>46093</v>
      </c>
      <c r="H72" s="36" t="str">
        <f t="shared" si="8"/>
        <v>Do</v>
      </c>
      <c r="I72" s="74" t="str">
        <f t="shared" si="9"/>
        <v/>
      </c>
      <c r="J72" s="48" t="str">
        <f t="shared" si="10"/>
        <v>A</v>
      </c>
      <c r="K72" s="68" t="str">
        <f t="shared" si="11"/>
        <v>A</v>
      </c>
    </row>
    <row r="73" spans="7:11" ht="24.75" customHeight="1" x14ac:dyDescent="0.3">
      <c r="G73" s="32">
        <f t="shared" si="12"/>
        <v>46094</v>
      </c>
      <c r="H73" s="36" t="str">
        <f t="shared" si="8"/>
        <v>Fr</v>
      </c>
      <c r="I73" s="74" t="str">
        <f t="shared" si="9"/>
        <v/>
      </c>
      <c r="J73" s="48" t="str">
        <f t="shared" si="10"/>
        <v>A</v>
      </c>
      <c r="K73" s="68" t="str">
        <f t="shared" si="11"/>
        <v>A</v>
      </c>
    </row>
    <row r="74" spans="7:11" ht="24.75" customHeight="1" x14ac:dyDescent="0.3">
      <c r="G74" s="32">
        <f t="shared" si="12"/>
        <v>46095</v>
      </c>
      <c r="H74" s="36" t="str">
        <f t="shared" si="8"/>
        <v>Sa</v>
      </c>
      <c r="I74" s="74" t="str">
        <f t="shared" si="9"/>
        <v>Wochenende</v>
      </c>
      <c r="J74" s="48" t="str">
        <f t="shared" si="10"/>
        <v>F</v>
      </c>
      <c r="K74" s="68" t="str">
        <f t="shared" si="11"/>
        <v>A</v>
      </c>
    </row>
    <row r="75" spans="7:11" ht="24.75" customHeight="1" x14ac:dyDescent="0.3">
      <c r="G75" s="32">
        <f t="shared" si="12"/>
        <v>46096</v>
      </c>
      <c r="H75" s="36" t="str">
        <f t="shared" si="8"/>
        <v>So</v>
      </c>
      <c r="I75" s="74" t="str">
        <f t="shared" si="9"/>
        <v>Wochenende</v>
      </c>
      <c r="J75" s="48" t="str">
        <f t="shared" si="10"/>
        <v>F</v>
      </c>
      <c r="K75" s="68" t="str">
        <f t="shared" si="11"/>
        <v>F</v>
      </c>
    </row>
    <row r="76" spans="7:11" ht="24.75" customHeight="1" x14ac:dyDescent="0.3">
      <c r="G76" s="32">
        <f t="shared" si="12"/>
        <v>46097</v>
      </c>
      <c r="H76" s="36" t="str">
        <f t="shared" si="8"/>
        <v>Mo</v>
      </c>
      <c r="I76" s="74" t="str">
        <f t="shared" si="9"/>
        <v/>
      </c>
      <c r="J76" s="48" t="str">
        <f t="shared" si="10"/>
        <v>A</v>
      </c>
      <c r="K76" s="68" t="str">
        <f t="shared" si="11"/>
        <v>A</v>
      </c>
    </row>
    <row r="77" spans="7:11" ht="24.75" customHeight="1" x14ac:dyDescent="0.3">
      <c r="G77" s="32">
        <f t="shared" si="12"/>
        <v>46098</v>
      </c>
      <c r="H77" s="36" t="str">
        <f t="shared" si="8"/>
        <v>Di</v>
      </c>
      <c r="I77" s="74" t="str">
        <f t="shared" si="9"/>
        <v/>
      </c>
      <c r="J77" s="48" t="str">
        <f t="shared" si="10"/>
        <v>A</v>
      </c>
      <c r="K77" s="68" t="str">
        <f t="shared" si="11"/>
        <v>A</v>
      </c>
    </row>
    <row r="78" spans="7:11" ht="24.75" customHeight="1" x14ac:dyDescent="0.3">
      <c r="G78" s="32">
        <f t="shared" si="12"/>
        <v>46099</v>
      </c>
      <c r="H78" s="36" t="str">
        <f t="shared" si="8"/>
        <v>Mi</v>
      </c>
      <c r="I78" s="74" t="str">
        <f t="shared" si="9"/>
        <v/>
      </c>
      <c r="J78" s="48" t="str">
        <f t="shared" si="10"/>
        <v>A</v>
      </c>
      <c r="K78" s="68" t="str">
        <f t="shared" si="11"/>
        <v>A</v>
      </c>
    </row>
    <row r="79" spans="7:11" ht="24.75" customHeight="1" x14ac:dyDescent="0.3">
      <c r="G79" s="32">
        <f t="shared" si="12"/>
        <v>46100</v>
      </c>
      <c r="H79" s="36" t="str">
        <f t="shared" si="8"/>
        <v>Do</v>
      </c>
      <c r="I79" s="74" t="str">
        <f t="shared" si="9"/>
        <v/>
      </c>
      <c r="J79" s="48" t="str">
        <f t="shared" si="10"/>
        <v>A</v>
      </c>
      <c r="K79" s="68" t="str">
        <f t="shared" si="11"/>
        <v>A</v>
      </c>
    </row>
    <row r="80" spans="7:11" ht="24.75" customHeight="1" x14ac:dyDescent="0.3">
      <c r="G80" s="32">
        <f t="shared" si="12"/>
        <v>46101</v>
      </c>
      <c r="H80" s="36" t="str">
        <f t="shared" si="8"/>
        <v>Fr</v>
      </c>
      <c r="I80" s="74" t="str">
        <f t="shared" si="9"/>
        <v/>
      </c>
      <c r="J80" s="48" t="str">
        <f t="shared" si="10"/>
        <v>A</v>
      </c>
      <c r="K80" s="68" t="str">
        <f t="shared" si="11"/>
        <v>A</v>
      </c>
    </row>
    <row r="81" spans="7:11" ht="24.75" customHeight="1" x14ac:dyDescent="0.3">
      <c r="G81" s="32">
        <f t="shared" si="12"/>
        <v>46102</v>
      </c>
      <c r="H81" s="36" t="str">
        <f t="shared" si="8"/>
        <v>Sa</v>
      </c>
      <c r="I81" s="74" t="str">
        <f t="shared" si="9"/>
        <v>Wochenende</v>
      </c>
      <c r="J81" s="48" t="str">
        <f t="shared" si="10"/>
        <v>F</v>
      </c>
      <c r="K81" s="68" t="str">
        <f t="shared" si="11"/>
        <v>A</v>
      </c>
    </row>
    <row r="82" spans="7:11" ht="24.75" customHeight="1" x14ac:dyDescent="0.3">
      <c r="G82" s="32">
        <f t="shared" si="12"/>
        <v>46103</v>
      </c>
      <c r="H82" s="36" t="str">
        <f t="shared" si="8"/>
        <v>So</v>
      </c>
      <c r="I82" s="74" t="str">
        <f t="shared" si="9"/>
        <v>Wochenende</v>
      </c>
      <c r="J82" s="48" t="str">
        <f t="shared" si="10"/>
        <v>F</v>
      </c>
      <c r="K82" s="68" t="str">
        <f t="shared" si="11"/>
        <v>F</v>
      </c>
    </row>
    <row r="83" spans="7:11" ht="24.75" customHeight="1" x14ac:dyDescent="0.3">
      <c r="G83" s="32">
        <f t="shared" si="12"/>
        <v>46104</v>
      </c>
      <c r="H83" s="36" t="str">
        <f t="shared" si="8"/>
        <v>Mo</v>
      </c>
      <c r="I83" s="74" t="str">
        <f t="shared" si="9"/>
        <v/>
      </c>
      <c r="J83" s="48" t="str">
        <f t="shared" si="10"/>
        <v>A</v>
      </c>
      <c r="K83" s="68" t="str">
        <f t="shared" si="11"/>
        <v>A</v>
      </c>
    </row>
    <row r="84" spans="7:11" ht="24.75" customHeight="1" x14ac:dyDescent="0.3">
      <c r="G84" s="32">
        <f t="shared" si="12"/>
        <v>46105</v>
      </c>
      <c r="H84" s="36" t="str">
        <f t="shared" si="8"/>
        <v>Di</v>
      </c>
      <c r="I84" s="74" t="str">
        <f t="shared" si="9"/>
        <v/>
      </c>
      <c r="J84" s="48" t="str">
        <f t="shared" si="10"/>
        <v>A</v>
      </c>
      <c r="K84" s="68" t="str">
        <f t="shared" si="11"/>
        <v>A</v>
      </c>
    </row>
    <row r="85" spans="7:11" ht="24.75" customHeight="1" x14ac:dyDescent="0.3">
      <c r="G85" s="32">
        <f t="shared" si="12"/>
        <v>46106</v>
      </c>
      <c r="H85" s="36" t="str">
        <f t="shared" si="8"/>
        <v>Mi</v>
      </c>
      <c r="I85" s="74" t="str">
        <f t="shared" si="9"/>
        <v/>
      </c>
      <c r="J85" s="48" t="str">
        <f t="shared" si="10"/>
        <v>A</v>
      </c>
      <c r="K85" s="68" t="str">
        <f t="shared" si="11"/>
        <v>A</v>
      </c>
    </row>
    <row r="86" spans="7:11" ht="24.75" customHeight="1" x14ac:dyDescent="0.3">
      <c r="G86" s="32">
        <f t="shared" si="12"/>
        <v>46107</v>
      </c>
      <c r="H86" s="36" t="str">
        <f t="shared" si="8"/>
        <v>Do</v>
      </c>
      <c r="I86" s="74" t="str">
        <f t="shared" si="9"/>
        <v/>
      </c>
      <c r="J86" s="48" t="str">
        <f t="shared" si="10"/>
        <v>A</v>
      </c>
      <c r="K86" s="68" t="str">
        <f t="shared" si="11"/>
        <v>A</v>
      </c>
    </row>
    <row r="87" spans="7:11" ht="24.75" customHeight="1" x14ac:dyDescent="0.3">
      <c r="G87" s="32">
        <f t="shared" si="12"/>
        <v>46108</v>
      </c>
      <c r="H87" s="36" t="str">
        <f t="shared" si="8"/>
        <v>Fr</v>
      </c>
      <c r="I87" s="74" t="str">
        <f t="shared" si="9"/>
        <v/>
      </c>
      <c r="J87" s="48" t="str">
        <f t="shared" si="10"/>
        <v>A</v>
      </c>
      <c r="K87" s="68" t="str">
        <f t="shared" si="11"/>
        <v>A</v>
      </c>
    </row>
    <row r="88" spans="7:11" ht="24.75" customHeight="1" x14ac:dyDescent="0.3">
      <c r="G88" s="32">
        <f t="shared" si="12"/>
        <v>46109</v>
      </c>
      <c r="H88" s="36" t="str">
        <f t="shared" si="8"/>
        <v>Sa</v>
      </c>
      <c r="I88" s="74" t="str">
        <f t="shared" si="9"/>
        <v>Wochenende</v>
      </c>
      <c r="J88" s="48" t="str">
        <f t="shared" si="10"/>
        <v>F</v>
      </c>
      <c r="K88" s="68" t="str">
        <f t="shared" si="11"/>
        <v>A</v>
      </c>
    </row>
    <row r="89" spans="7:11" ht="24.75" customHeight="1" x14ac:dyDescent="0.3">
      <c r="G89" s="32">
        <f t="shared" si="12"/>
        <v>46110</v>
      </c>
      <c r="H89" s="36" t="str">
        <f t="shared" si="8"/>
        <v>So</v>
      </c>
      <c r="I89" s="74" t="str">
        <f t="shared" si="9"/>
        <v>Palmsonntag</v>
      </c>
      <c r="J89" s="48" t="str">
        <f t="shared" si="10"/>
        <v>F</v>
      </c>
      <c r="K89" s="68" t="str">
        <f t="shared" si="11"/>
        <v>F</v>
      </c>
    </row>
    <row r="90" spans="7:11" ht="24.75" customHeight="1" x14ac:dyDescent="0.3">
      <c r="G90" s="32">
        <f t="shared" si="12"/>
        <v>46111</v>
      </c>
      <c r="H90" s="36" t="str">
        <f t="shared" si="8"/>
        <v>Mo</v>
      </c>
      <c r="I90" s="74" t="str">
        <f t="shared" si="9"/>
        <v/>
      </c>
      <c r="J90" s="48" t="str">
        <f t="shared" si="10"/>
        <v>A</v>
      </c>
      <c r="K90" s="68" t="str">
        <f t="shared" si="11"/>
        <v>A</v>
      </c>
    </row>
    <row r="91" spans="7:11" ht="24.75" customHeight="1" x14ac:dyDescent="0.3">
      <c r="G91" s="32">
        <f t="shared" si="12"/>
        <v>46112</v>
      </c>
      <c r="H91" s="36" t="str">
        <f t="shared" si="8"/>
        <v>Di</v>
      </c>
      <c r="I91" s="74" t="str">
        <f t="shared" si="9"/>
        <v/>
      </c>
      <c r="J91" s="48" t="str">
        <f t="shared" si="10"/>
        <v>A</v>
      </c>
      <c r="K91" s="68" t="str">
        <f t="shared" si="11"/>
        <v>A</v>
      </c>
    </row>
    <row r="92" spans="7:11" ht="24.75" customHeight="1" x14ac:dyDescent="0.3">
      <c r="G92" s="32">
        <f t="shared" si="12"/>
        <v>46113</v>
      </c>
      <c r="H92" s="36" t="str">
        <f t="shared" si="8"/>
        <v>Mi</v>
      </c>
      <c r="I92" s="74" t="str">
        <f t="shared" si="9"/>
        <v/>
      </c>
      <c r="J92" s="48" t="str">
        <f t="shared" si="10"/>
        <v>A</v>
      </c>
      <c r="K92" s="68" t="str">
        <f t="shared" si="11"/>
        <v>A</v>
      </c>
    </row>
    <row r="93" spans="7:11" ht="24.75" customHeight="1" x14ac:dyDescent="0.3">
      <c r="G93" s="32">
        <f t="shared" si="12"/>
        <v>46114</v>
      </c>
      <c r="H93" s="36" t="str">
        <f t="shared" si="8"/>
        <v>Do</v>
      </c>
      <c r="I93" s="74" t="str">
        <f t="shared" si="9"/>
        <v>Gründonnerstag</v>
      </c>
      <c r="J93" s="48" t="str">
        <f t="shared" si="10"/>
        <v>A</v>
      </c>
      <c r="K93" s="68" t="str">
        <f t="shared" si="11"/>
        <v>A</v>
      </c>
    </row>
    <row r="94" spans="7:11" ht="24.75" customHeight="1" x14ac:dyDescent="0.3">
      <c r="G94" s="32">
        <f t="shared" si="12"/>
        <v>46115</v>
      </c>
      <c r="H94" s="36" t="str">
        <f t="shared" si="8"/>
        <v>Fr</v>
      </c>
      <c r="I94" s="74" t="str">
        <f t="shared" si="9"/>
        <v>Karfreitag</v>
      </c>
      <c r="J94" s="48" t="str">
        <f t="shared" si="10"/>
        <v>A</v>
      </c>
      <c r="K94" s="68" t="str">
        <f t="shared" si="11"/>
        <v>A</v>
      </c>
    </row>
    <row r="95" spans="7:11" ht="24.75" customHeight="1" x14ac:dyDescent="0.3">
      <c r="G95" s="32">
        <f t="shared" si="12"/>
        <v>46116</v>
      </c>
      <c r="H95" s="36" t="str">
        <f t="shared" si="8"/>
        <v>Sa</v>
      </c>
      <c r="I95" s="74" t="str">
        <f t="shared" si="9"/>
        <v>Wochenende</v>
      </c>
      <c r="J95" s="48" t="str">
        <f t="shared" si="10"/>
        <v>F</v>
      </c>
      <c r="K95" s="68" t="str">
        <f t="shared" si="11"/>
        <v>A</v>
      </c>
    </row>
    <row r="96" spans="7:11" ht="24.75" customHeight="1" x14ac:dyDescent="0.3">
      <c r="G96" s="32">
        <f t="shared" si="12"/>
        <v>46117</v>
      </c>
      <c r="H96" s="36" t="str">
        <f t="shared" si="8"/>
        <v>So</v>
      </c>
      <c r="I96" s="74" t="str">
        <f t="shared" si="9"/>
        <v>Ostersonntag</v>
      </c>
      <c r="J96" s="48" t="str">
        <f t="shared" si="10"/>
        <v>F</v>
      </c>
      <c r="K96" s="68" t="str">
        <f t="shared" si="11"/>
        <v>F</v>
      </c>
    </row>
    <row r="97" spans="7:11" ht="24.75" customHeight="1" x14ac:dyDescent="0.3">
      <c r="G97" s="32">
        <f t="shared" si="12"/>
        <v>46118</v>
      </c>
      <c r="H97" s="36" t="str">
        <f t="shared" si="8"/>
        <v>Mo</v>
      </c>
      <c r="I97" s="74" t="str">
        <f t="shared" si="9"/>
        <v>Ostermontag</v>
      </c>
      <c r="J97" s="48" t="str">
        <f t="shared" si="10"/>
        <v>F</v>
      </c>
      <c r="K97" s="68" t="str">
        <f t="shared" si="11"/>
        <v>F</v>
      </c>
    </row>
    <row r="98" spans="7:11" ht="24.75" customHeight="1" x14ac:dyDescent="0.3">
      <c r="G98" s="32">
        <f t="shared" si="12"/>
        <v>46119</v>
      </c>
      <c r="H98" s="36" t="str">
        <f t="shared" si="8"/>
        <v>Di</v>
      </c>
      <c r="I98" s="74" t="str">
        <f t="shared" si="9"/>
        <v>Osterdienstag</v>
      </c>
      <c r="J98" s="48" t="str">
        <f t="shared" si="10"/>
        <v>A</v>
      </c>
      <c r="K98" s="68" t="str">
        <f t="shared" si="11"/>
        <v>A</v>
      </c>
    </row>
    <row r="99" spans="7:11" ht="24.75" customHeight="1" x14ac:dyDescent="0.3">
      <c r="G99" s="32">
        <f t="shared" si="12"/>
        <v>46120</v>
      </c>
      <c r="H99" s="36" t="str">
        <f t="shared" si="8"/>
        <v>Mi</v>
      </c>
      <c r="I99" s="74" t="str">
        <f t="shared" si="9"/>
        <v/>
      </c>
      <c r="J99" s="48" t="str">
        <f t="shared" si="10"/>
        <v>A</v>
      </c>
      <c r="K99" s="68" t="str">
        <f t="shared" si="11"/>
        <v>A</v>
      </c>
    </row>
    <row r="100" spans="7:11" ht="24.75" customHeight="1" x14ac:dyDescent="0.3">
      <c r="G100" s="32">
        <f t="shared" si="12"/>
        <v>46121</v>
      </c>
      <c r="H100" s="36" t="str">
        <f t="shared" si="8"/>
        <v>Do</v>
      </c>
      <c r="I100" s="74" t="str">
        <f t="shared" si="9"/>
        <v/>
      </c>
      <c r="J100" s="48" t="str">
        <f t="shared" si="10"/>
        <v>A</v>
      </c>
      <c r="K100" s="68" t="str">
        <f t="shared" si="11"/>
        <v>A</v>
      </c>
    </row>
    <row r="101" spans="7:11" ht="24.75" customHeight="1" x14ac:dyDescent="0.3">
      <c r="G101" s="32">
        <f t="shared" si="12"/>
        <v>46122</v>
      </c>
      <c r="H101" s="36" t="str">
        <f t="shared" si="8"/>
        <v>Fr</v>
      </c>
      <c r="I101" s="74" t="str">
        <f t="shared" si="9"/>
        <v/>
      </c>
      <c r="J101" s="48" t="str">
        <f t="shared" si="10"/>
        <v>A</v>
      </c>
      <c r="K101" s="68" t="str">
        <f t="shared" si="11"/>
        <v>A</v>
      </c>
    </row>
    <row r="102" spans="7:11" ht="24.75" customHeight="1" x14ac:dyDescent="0.3">
      <c r="G102" s="32">
        <f t="shared" si="12"/>
        <v>46123</v>
      </c>
      <c r="H102" s="36" t="str">
        <f t="shared" si="8"/>
        <v>Sa</v>
      </c>
      <c r="I102" s="74" t="str">
        <f t="shared" si="9"/>
        <v>Wochenende</v>
      </c>
      <c r="J102" s="48" t="str">
        <f t="shared" si="10"/>
        <v>F</v>
      </c>
      <c r="K102" s="68" t="str">
        <f t="shared" si="11"/>
        <v>A</v>
      </c>
    </row>
    <row r="103" spans="7:11" ht="24.75" customHeight="1" x14ac:dyDescent="0.3">
      <c r="G103" s="32">
        <f t="shared" si="12"/>
        <v>46124</v>
      </c>
      <c r="H103" s="36" t="str">
        <f t="shared" si="8"/>
        <v>So</v>
      </c>
      <c r="I103" s="74" t="str">
        <f t="shared" si="9"/>
        <v>Wochenende</v>
      </c>
      <c r="J103" s="48" t="str">
        <f t="shared" si="10"/>
        <v>F</v>
      </c>
      <c r="K103" s="68" t="str">
        <f t="shared" si="11"/>
        <v>F</v>
      </c>
    </row>
    <row r="104" spans="7:11" ht="24.75" customHeight="1" x14ac:dyDescent="0.3">
      <c r="G104" s="32">
        <f t="shared" si="12"/>
        <v>46125</v>
      </c>
      <c r="H104" s="36" t="str">
        <f t="shared" si="8"/>
        <v>Mo</v>
      </c>
      <c r="I104" s="74" t="str">
        <f t="shared" si="9"/>
        <v/>
      </c>
      <c r="J104" s="48" t="str">
        <f t="shared" si="10"/>
        <v>A</v>
      </c>
      <c r="K104" s="68" t="str">
        <f t="shared" si="11"/>
        <v>A</v>
      </c>
    </row>
    <row r="105" spans="7:11" ht="24.75" customHeight="1" x14ac:dyDescent="0.3">
      <c r="G105" s="32">
        <f t="shared" si="12"/>
        <v>46126</v>
      </c>
      <c r="H105" s="36" t="str">
        <f t="shared" si="8"/>
        <v>Di</v>
      </c>
      <c r="I105" s="74" t="str">
        <f t="shared" si="9"/>
        <v/>
      </c>
      <c r="J105" s="48" t="str">
        <f t="shared" si="10"/>
        <v>A</v>
      </c>
      <c r="K105" s="68" t="str">
        <f t="shared" si="11"/>
        <v>A</v>
      </c>
    </row>
    <row r="106" spans="7:11" ht="24.75" customHeight="1" x14ac:dyDescent="0.3">
      <c r="G106" s="32">
        <f t="shared" si="12"/>
        <v>46127</v>
      </c>
      <c r="H106" s="36" t="str">
        <f t="shared" si="8"/>
        <v>Mi</v>
      </c>
      <c r="I106" s="74" t="str">
        <f t="shared" si="9"/>
        <v/>
      </c>
      <c r="J106" s="48" t="str">
        <f t="shared" si="10"/>
        <v>A</v>
      </c>
      <c r="K106" s="68" t="str">
        <f t="shared" si="11"/>
        <v>A</v>
      </c>
    </row>
    <row r="107" spans="7:11" ht="24.75" customHeight="1" x14ac:dyDescent="0.3">
      <c r="G107" s="32">
        <f t="shared" si="12"/>
        <v>46128</v>
      </c>
      <c r="H107" s="36" t="str">
        <f t="shared" si="8"/>
        <v>Do</v>
      </c>
      <c r="I107" s="74" t="str">
        <f t="shared" si="9"/>
        <v/>
      </c>
      <c r="J107" s="48" t="str">
        <f t="shared" si="10"/>
        <v>A</v>
      </c>
      <c r="K107" s="68" t="str">
        <f t="shared" si="11"/>
        <v>A</v>
      </c>
    </row>
    <row r="108" spans="7:11" ht="24.75" customHeight="1" x14ac:dyDescent="0.3">
      <c r="G108" s="32">
        <f t="shared" si="12"/>
        <v>46129</v>
      </c>
      <c r="H108" s="36" t="str">
        <f t="shared" si="8"/>
        <v>Fr</v>
      </c>
      <c r="I108" s="74" t="str">
        <f t="shared" si="9"/>
        <v/>
      </c>
      <c r="J108" s="48" t="str">
        <f t="shared" si="10"/>
        <v>A</v>
      </c>
      <c r="K108" s="68" t="str">
        <f t="shared" si="11"/>
        <v>A</v>
      </c>
    </row>
    <row r="109" spans="7:11" ht="24.75" customHeight="1" x14ac:dyDescent="0.3">
      <c r="G109" s="32">
        <f t="shared" si="12"/>
        <v>46130</v>
      </c>
      <c r="H109" s="36" t="str">
        <f t="shared" si="8"/>
        <v>Sa</v>
      </c>
      <c r="I109" s="74" t="str">
        <f t="shared" si="9"/>
        <v>Wochenende</v>
      </c>
      <c r="J109" s="48" t="str">
        <f t="shared" si="10"/>
        <v>F</v>
      </c>
      <c r="K109" s="68" t="str">
        <f t="shared" si="11"/>
        <v>A</v>
      </c>
    </row>
    <row r="110" spans="7:11" ht="24.75" customHeight="1" x14ac:dyDescent="0.3">
      <c r="G110" s="32">
        <f t="shared" si="12"/>
        <v>46131</v>
      </c>
      <c r="H110" s="36" t="str">
        <f t="shared" si="8"/>
        <v>So</v>
      </c>
      <c r="I110" s="74" t="str">
        <f t="shared" si="9"/>
        <v>Wochenende</v>
      </c>
      <c r="J110" s="48" t="str">
        <f t="shared" si="10"/>
        <v>F</v>
      </c>
      <c r="K110" s="68" t="str">
        <f t="shared" si="11"/>
        <v>F</v>
      </c>
    </row>
    <row r="111" spans="7:11" ht="24.75" customHeight="1" x14ac:dyDescent="0.3">
      <c r="G111" s="32">
        <f t="shared" si="12"/>
        <v>46132</v>
      </c>
      <c r="H111" s="36" t="str">
        <f t="shared" si="8"/>
        <v>Mo</v>
      </c>
      <c r="I111" s="74" t="str">
        <f t="shared" si="9"/>
        <v/>
      </c>
      <c r="J111" s="48" t="str">
        <f t="shared" si="10"/>
        <v>A</v>
      </c>
      <c r="K111" s="68" t="str">
        <f t="shared" si="11"/>
        <v>A</v>
      </c>
    </row>
    <row r="112" spans="7:11" ht="24.75" customHeight="1" x14ac:dyDescent="0.3">
      <c r="G112" s="32">
        <f t="shared" si="12"/>
        <v>46133</v>
      </c>
      <c r="H112" s="36" t="str">
        <f t="shared" si="8"/>
        <v>Di</v>
      </c>
      <c r="I112" s="74" t="str">
        <f t="shared" si="9"/>
        <v/>
      </c>
      <c r="J112" s="48" t="str">
        <f t="shared" si="10"/>
        <v>A</v>
      </c>
      <c r="K112" s="68" t="str">
        <f t="shared" si="11"/>
        <v>A</v>
      </c>
    </row>
    <row r="113" spans="7:11" ht="24.75" customHeight="1" x14ac:dyDescent="0.3">
      <c r="G113" s="32">
        <f t="shared" si="12"/>
        <v>46134</v>
      </c>
      <c r="H113" s="36" t="str">
        <f t="shared" si="8"/>
        <v>Mi</v>
      </c>
      <c r="I113" s="74" t="str">
        <f t="shared" si="9"/>
        <v/>
      </c>
      <c r="J113" s="48" t="str">
        <f t="shared" si="10"/>
        <v>A</v>
      </c>
      <c r="K113" s="68" t="str">
        <f t="shared" si="11"/>
        <v>A</v>
      </c>
    </row>
    <row r="114" spans="7:11" ht="24.75" customHeight="1" x14ac:dyDescent="0.3">
      <c r="G114" s="32">
        <f t="shared" si="12"/>
        <v>46135</v>
      </c>
      <c r="H114" s="36" t="str">
        <f t="shared" si="8"/>
        <v>Do</v>
      </c>
      <c r="I114" s="74" t="str">
        <f t="shared" si="9"/>
        <v/>
      </c>
      <c r="J114" s="48" t="str">
        <f t="shared" si="10"/>
        <v>A</v>
      </c>
      <c r="K114" s="68" t="str">
        <f t="shared" si="11"/>
        <v>A</v>
      </c>
    </row>
    <row r="115" spans="7:11" ht="24.75" customHeight="1" x14ac:dyDescent="0.3">
      <c r="G115" s="32">
        <f t="shared" si="12"/>
        <v>46136</v>
      </c>
      <c r="H115" s="36" t="str">
        <f t="shared" si="8"/>
        <v>Fr</v>
      </c>
      <c r="I115" s="74" t="str">
        <f t="shared" si="9"/>
        <v/>
      </c>
      <c r="J115" s="48" t="str">
        <f t="shared" si="10"/>
        <v>A</v>
      </c>
      <c r="K115" s="68" t="str">
        <f t="shared" si="11"/>
        <v>A</v>
      </c>
    </row>
    <row r="116" spans="7:11" ht="24.75" customHeight="1" x14ac:dyDescent="0.3">
      <c r="G116" s="32">
        <f t="shared" si="12"/>
        <v>46137</v>
      </c>
      <c r="H116" s="36" t="str">
        <f t="shared" si="8"/>
        <v>Sa</v>
      </c>
      <c r="I116" s="74" t="str">
        <f t="shared" si="9"/>
        <v>Wochenende</v>
      </c>
      <c r="J116" s="48" t="str">
        <f t="shared" si="10"/>
        <v>F</v>
      </c>
      <c r="K116" s="68" t="str">
        <f t="shared" si="11"/>
        <v>A</v>
      </c>
    </row>
    <row r="117" spans="7:11" ht="24.75" customHeight="1" x14ac:dyDescent="0.3">
      <c r="G117" s="32">
        <f t="shared" si="12"/>
        <v>46138</v>
      </c>
      <c r="H117" s="36" t="str">
        <f t="shared" si="8"/>
        <v>So</v>
      </c>
      <c r="I117" s="74" t="str">
        <f t="shared" si="9"/>
        <v>Wochenende</v>
      </c>
      <c r="J117" s="48" t="str">
        <f t="shared" si="10"/>
        <v>F</v>
      </c>
      <c r="K117" s="68" t="str">
        <f t="shared" si="11"/>
        <v>F</v>
      </c>
    </row>
    <row r="118" spans="7:11" ht="24.75" customHeight="1" x14ac:dyDescent="0.3">
      <c r="G118" s="32">
        <f t="shared" si="12"/>
        <v>46139</v>
      </c>
      <c r="H118" s="36" t="str">
        <f t="shared" si="8"/>
        <v>Mo</v>
      </c>
      <c r="I118" s="74" t="str">
        <f t="shared" si="9"/>
        <v/>
      </c>
      <c r="J118" s="48" t="str">
        <f t="shared" si="10"/>
        <v>A</v>
      </c>
      <c r="K118" s="68" t="str">
        <f t="shared" si="11"/>
        <v>A</v>
      </c>
    </row>
    <row r="119" spans="7:11" ht="24.75" customHeight="1" x14ac:dyDescent="0.3">
      <c r="G119" s="32">
        <f t="shared" si="12"/>
        <v>46140</v>
      </c>
      <c r="H119" s="36" t="str">
        <f t="shared" si="8"/>
        <v>Di</v>
      </c>
      <c r="I119" s="74" t="str">
        <f t="shared" si="9"/>
        <v/>
      </c>
      <c r="J119" s="48" t="str">
        <f t="shared" si="10"/>
        <v>A</v>
      </c>
      <c r="K119" s="68" t="str">
        <f t="shared" si="11"/>
        <v>A</v>
      </c>
    </row>
    <row r="120" spans="7:11" ht="24.75" customHeight="1" x14ac:dyDescent="0.3">
      <c r="G120" s="32">
        <f t="shared" si="12"/>
        <v>46141</v>
      </c>
      <c r="H120" s="36" t="str">
        <f t="shared" si="8"/>
        <v>Mi</v>
      </c>
      <c r="I120" s="74" t="str">
        <f t="shared" si="9"/>
        <v/>
      </c>
      <c r="J120" s="48" t="str">
        <f t="shared" si="10"/>
        <v>A</v>
      </c>
      <c r="K120" s="68" t="str">
        <f t="shared" si="11"/>
        <v>A</v>
      </c>
    </row>
    <row r="121" spans="7:11" ht="24.75" customHeight="1" x14ac:dyDescent="0.3">
      <c r="G121" s="32">
        <f t="shared" si="12"/>
        <v>46142</v>
      </c>
      <c r="H121" s="36" t="str">
        <f t="shared" si="8"/>
        <v>Do</v>
      </c>
      <c r="I121" s="74" t="str">
        <f t="shared" si="9"/>
        <v/>
      </c>
      <c r="J121" s="48" t="str">
        <f t="shared" si="10"/>
        <v>A</v>
      </c>
      <c r="K121" s="68" t="str">
        <f t="shared" si="11"/>
        <v>A</v>
      </c>
    </row>
    <row r="122" spans="7:11" ht="24.75" customHeight="1" x14ac:dyDescent="0.3">
      <c r="G122" s="32">
        <f t="shared" si="12"/>
        <v>46143</v>
      </c>
      <c r="H122" s="36" t="str">
        <f t="shared" si="8"/>
        <v>Fr</v>
      </c>
      <c r="I122" s="74" t="str">
        <f t="shared" si="9"/>
        <v>Staatsfeiertag</v>
      </c>
      <c r="J122" s="48" t="str">
        <f t="shared" si="10"/>
        <v>F</v>
      </c>
      <c r="K122" s="68" t="str">
        <f t="shared" si="11"/>
        <v>F</v>
      </c>
    </row>
    <row r="123" spans="7:11" ht="24.75" customHeight="1" x14ac:dyDescent="0.3">
      <c r="G123" s="32">
        <f t="shared" si="12"/>
        <v>46144</v>
      </c>
      <c r="H123" s="36" t="str">
        <f t="shared" si="8"/>
        <v>Sa</v>
      </c>
      <c r="I123" s="74" t="str">
        <f t="shared" si="9"/>
        <v>Wochenende</v>
      </c>
      <c r="J123" s="48" t="str">
        <f t="shared" si="10"/>
        <v>F</v>
      </c>
      <c r="K123" s="68" t="str">
        <f t="shared" si="11"/>
        <v>A</v>
      </c>
    </row>
    <row r="124" spans="7:11" ht="24.75" customHeight="1" x14ac:dyDescent="0.3">
      <c r="G124" s="32">
        <f t="shared" si="12"/>
        <v>46145</v>
      </c>
      <c r="H124" s="36" t="str">
        <f t="shared" si="8"/>
        <v>So</v>
      </c>
      <c r="I124" s="74" t="str">
        <f t="shared" si="9"/>
        <v>Wochenende</v>
      </c>
      <c r="J124" s="48" t="str">
        <f t="shared" si="10"/>
        <v>F</v>
      </c>
      <c r="K124" s="68" t="str">
        <f t="shared" si="11"/>
        <v>F</v>
      </c>
    </row>
    <row r="125" spans="7:11" ht="24.75" customHeight="1" x14ac:dyDescent="0.3">
      <c r="G125" s="32">
        <f t="shared" si="12"/>
        <v>46146</v>
      </c>
      <c r="H125" s="36" t="str">
        <f t="shared" si="8"/>
        <v>Mo</v>
      </c>
      <c r="I125" s="74" t="str">
        <f t="shared" si="9"/>
        <v/>
      </c>
      <c r="J125" s="48" t="str">
        <f t="shared" si="10"/>
        <v>A</v>
      </c>
      <c r="K125" s="68" t="str">
        <f t="shared" si="11"/>
        <v>A</v>
      </c>
    </row>
    <row r="126" spans="7:11" ht="24.75" customHeight="1" x14ac:dyDescent="0.3">
      <c r="G126" s="32">
        <f t="shared" si="12"/>
        <v>46147</v>
      </c>
      <c r="H126" s="36" t="str">
        <f t="shared" si="8"/>
        <v>Di</v>
      </c>
      <c r="I126" s="74" t="str">
        <f t="shared" si="9"/>
        <v/>
      </c>
      <c r="J126" s="48" t="str">
        <f t="shared" si="10"/>
        <v>A</v>
      </c>
      <c r="K126" s="68" t="str">
        <f t="shared" si="11"/>
        <v>A</v>
      </c>
    </row>
    <row r="127" spans="7:11" ht="24.75" customHeight="1" x14ac:dyDescent="0.3">
      <c r="G127" s="32">
        <f t="shared" si="12"/>
        <v>46148</v>
      </c>
      <c r="H127" s="36" t="str">
        <f t="shared" si="8"/>
        <v>Mi</v>
      </c>
      <c r="I127" s="74" t="str">
        <f t="shared" si="9"/>
        <v/>
      </c>
      <c r="J127" s="48" t="str">
        <f t="shared" si="10"/>
        <v>A</v>
      </c>
      <c r="K127" s="68" t="str">
        <f t="shared" si="11"/>
        <v>A</v>
      </c>
    </row>
    <row r="128" spans="7:11" ht="24.75" customHeight="1" x14ac:dyDescent="0.3">
      <c r="G128" s="32">
        <f t="shared" si="12"/>
        <v>46149</v>
      </c>
      <c r="H128" s="36" t="str">
        <f t="shared" si="8"/>
        <v>Do</v>
      </c>
      <c r="I128" s="74" t="str">
        <f t="shared" si="9"/>
        <v/>
      </c>
      <c r="J128" s="48" t="str">
        <f t="shared" si="10"/>
        <v>A</v>
      </c>
      <c r="K128" s="68" t="str">
        <f t="shared" si="11"/>
        <v>A</v>
      </c>
    </row>
    <row r="129" spans="7:11" ht="24.75" customHeight="1" x14ac:dyDescent="0.3">
      <c r="G129" s="32">
        <f t="shared" si="12"/>
        <v>46150</v>
      </c>
      <c r="H129" s="36" t="str">
        <f t="shared" si="8"/>
        <v>Fr</v>
      </c>
      <c r="I129" s="74" t="str">
        <f t="shared" si="9"/>
        <v/>
      </c>
      <c r="J129" s="48" t="str">
        <f t="shared" si="10"/>
        <v>A</v>
      </c>
      <c r="K129" s="68" t="str">
        <f t="shared" si="11"/>
        <v>A</v>
      </c>
    </row>
    <row r="130" spans="7:11" ht="24.75" customHeight="1" x14ac:dyDescent="0.3">
      <c r="G130" s="32">
        <f t="shared" si="12"/>
        <v>46151</v>
      </c>
      <c r="H130" s="36" t="str">
        <f t="shared" ref="H130:H193" si="13">VLOOKUP(WEEKDAY($G130,2),WOTA,2,FALSE)</f>
        <v>Sa</v>
      </c>
      <c r="I130" s="74" t="str">
        <f t="shared" ref="I130:I193" si="14">IF(ISNA(VLOOKUP(G130,Feiertage,3,FALSE)),IF(OR($H130="Sa",$H130="So"),"Wochenende",""),VLOOKUP(G130,Feiertage,3,FALSE))</f>
        <v>Wochenende</v>
      </c>
      <c r="J130" s="48" t="str">
        <f t="shared" ref="J130:J193" si="15">IF(ISNA(VLOOKUP($G130,Feiertage,3,FALSE)),IF(AND($H130&lt;&gt;"So",$H130&lt;&gt;"Sa"),"A","F"),IF(OR(VLOOKUP($G130,Feiertage,4,FALSE)="FF",$H130="Sa",$H130="So"),"F","A"))</f>
        <v>F</v>
      </c>
      <c r="K130" s="68" t="str">
        <f t="shared" ref="K130:K193" si="16">IF(ISNA(VLOOKUP($G130,Feiertage,3,FALSE)),IF($H130="So","F","A"),IF(VLOOKUP($G130,Feiertage,4,FALSE)="FF","F","A"))</f>
        <v>A</v>
      </c>
    </row>
    <row r="131" spans="7:11" ht="24.75" customHeight="1" x14ac:dyDescent="0.3">
      <c r="G131" s="32">
        <f t="shared" si="12"/>
        <v>46152</v>
      </c>
      <c r="H131" s="36" t="str">
        <f t="shared" si="13"/>
        <v>So</v>
      </c>
      <c r="I131" s="74" t="str">
        <f t="shared" si="14"/>
        <v>Muttertag</v>
      </c>
      <c r="J131" s="48" t="str">
        <f t="shared" si="15"/>
        <v>F</v>
      </c>
      <c r="K131" s="68" t="str">
        <f t="shared" si="16"/>
        <v>F</v>
      </c>
    </row>
    <row r="132" spans="7:11" ht="24.75" customHeight="1" x14ac:dyDescent="0.3">
      <c r="G132" s="32">
        <f t="shared" ref="G132:G195" si="17">G131+1</f>
        <v>46153</v>
      </c>
      <c r="H132" s="36" t="str">
        <f t="shared" si="13"/>
        <v>Mo</v>
      </c>
      <c r="I132" s="74" t="str">
        <f t="shared" si="14"/>
        <v/>
      </c>
      <c r="J132" s="48" t="str">
        <f t="shared" si="15"/>
        <v>A</v>
      </c>
      <c r="K132" s="68" t="str">
        <f t="shared" si="16"/>
        <v>A</v>
      </c>
    </row>
    <row r="133" spans="7:11" ht="24.75" customHeight="1" x14ac:dyDescent="0.3">
      <c r="G133" s="32">
        <f t="shared" si="17"/>
        <v>46154</v>
      </c>
      <c r="H133" s="36" t="str">
        <f t="shared" si="13"/>
        <v>Di</v>
      </c>
      <c r="I133" s="74" t="str">
        <f t="shared" si="14"/>
        <v/>
      </c>
      <c r="J133" s="48" t="str">
        <f t="shared" si="15"/>
        <v>A</v>
      </c>
      <c r="K133" s="68" t="str">
        <f t="shared" si="16"/>
        <v>A</v>
      </c>
    </row>
    <row r="134" spans="7:11" ht="24.75" customHeight="1" x14ac:dyDescent="0.3">
      <c r="G134" s="32">
        <f t="shared" si="17"/>
        <v>46155</v>
      </c>
      <c r="H134" s="36" t="str">
        <f t="shared" si="13"/>
        <v>Mi</v>
      </c>
      <c r="I134" s="74" t="str">
        <f t="shared" si="14"/>
        <v/>
      </c>
      <c r="J134" s="48" t="str">
        <f t="shared" si="15"/>
        <v>A</v>
      </c>
      <c r="K134" s="68" t="str">
        <f t="shared" si="16"/>
        <v>A</v>
      </c>
    </row>
    <row r="135" spans="7:11" ht="24.75" customHeight="1" x14ac:dyDescent="0.3">
      <c r="G135" s="32">
        <f t="shared" si="17"/>
        <v>46156</v>
      </c>
      <c r="H135" s="36" t="str">
        <f t="shared" si="13"/>
        <v>Do</v>
      </c>
      <c r="I135" s="74" t="str">
        <f t="shared" si="14"/>
        <v>Christi Himmelfahrt</v>
      </c>
      <c r="J135" s="48" t="str">
        <f t="shared" si="15"/>
        <v>F</v>
      </c>
      <c r="K135" s="68" t="str">
        <f t="shared" si="16"/>
        <v>F</v>
      </c>
    </row>
    <row r="136" spans="7:11" ht="24.75" customHeight="1" x14ac:dyDescent="0.3">
      <c r="G136" s="32">
        <f t="shared" si="17"/>
        <v>46157</v>
      </c>
      <c r="H136" s="36" t="str">
        <f t="shared" si="13"/>
        <v>Fr</v>
      </c>
      <c r="I136" s="74" t="str">
        <f t="shared" si="14"/>
        <v/>
      </c>
      <c r="J136" s="48" t="str">
        <f t="shared" si="15"/>
        <v>A</v>
      </c>
      <c r="K136" s="68" t="str">
        <f t="shared" si="16"/>
        <v>A</v>
      </c>
    </row>
    <row r="137" spans="7:11" ht="24.75" customHeight="1" x14ac:dyDescent="0.3">
      <c r="G137" s="32">
        <f t="shared" si="17"/>
        <v>46158</v>
      </c>
      <c r="H137" s="36" t="str">
        <f t="shared" si="13"/>
        <v>Sa</v>
      </c>
      <c r="I137" s="74" t="str">
        <f t="shared" si="14"/>
        <v>Wochenende</v>
      </c>
      <c r="J137" s="48" t="str">
        <f t="shared" si="15"/>
        <v>F</v>
      </c>
      <c r="K137" s="68" t="str">
        <f t="shared" si="16"/>
        <v>A</v>
      </c>
    </row>
    <row r="138" spans="7:11" ht="24.75" customHeight="1" x14ac:dyDescent="0.3">
      <c r="G138" s="32">
        <f t="shared" si="17"/>
        <v>46159</v>
      </c>
      <c r="H138" s="36" t="str">
        <f t="shared" si="13"/>
        <v>So</v>
      </c>
      <c r="I138" s="74" t="str">
        <f t="shared" si="14"/>
        <v>Wochenende</v>
      </c>
      <c r="J138" s="48" t="str">
        <f t="shared" si="15"/>
        <v>F</v>
      </c>
      <c r="K138" s="68" t="str">
        <f t="shared" si="16"/>
        <v>F</v>
      </c>
    </row>
    <row r="139" spans="7:11" ht="24.75" customHeight="1" x14ac:dyDescent="0.3">
      <c r="G139" s="32">
        <f t="shared" si="17"/>
        <v>46160</v>
      </c>
      <c r="H139" s="36" t="str">
        <f t="shared" si="13"/>
        <v>Mo</v>
      </c>
      <c r="I139" s="74" t="str">
        <f t="shared" si="14"/>
        <v/>
      </c>
      <c r="J139" s="48" t="str">
        <f t="shared" si="15"/>
        <v>A</v>
      </c>
      <c r="K139" s="68" t="str">
        <f t="shared" si="16"/>
        <v>A</v>
      </c>
    </row>
    <row r="140" spans="7:11" ht="24.75" customHeight="1" x14ac:dyDescent="0.3">
      <c r="G140" s="32">
        <f t="shared" si="17"/>
        <v>46161</v>
      </c>
      <c r="H140" s="36" t="str">
        <f t="shared" si="13"/>
        <v>Di</v>
      </c>
      <c r="I140" s="74" t="str">
        <f t="shared" si="14"/>
        <v/>
      </c>
      <c r="J140" s="48" t="str">
        <f t="shared" si="15"/>
        <v>A</v>
      </c>
      <c r="K140" s="68" t="str">
        <f t="shared" si="16"/>
        <v>A</v>
      </c>
    </row>
    <row r="141" spans="7:11" ht="24.75" customHeight="1" x14ac:dyDescent="0.3">
      <c r="G141" s="32">
        <f t="shared" si="17"/>
        <v>46162</v>
      </c>
      <c r="H141" s="36" t="str">
        <f t="shared" si="13"/>
        <v>Mi</v>
      </c>
      <c r="I141" s="74" t="str">
        <f t="shared" si="14"/>
        <v/>
      </c>
      <c r="J141" s="48" t="str">
        <f t="shared" si="15"/>
        <v>A</v>
      </c>
      <c r="K141" s="68" t="str">
        <f t="shared" si="16"/>
        <v>A</v>
      </c>
    </row>
    <row r="142" spans="7:11" ht="24.75" customHeight="1" x14ac:dyDescent="0.3">
      <c r="G142" s="32">
        <f t="shared" si="17"/>
        <v>46163</v>
      </c>
      <c r="H142" s="36" t="str">
        <f t="shared" si="13"/>
        <v>Do</v>
      </c>
      <c r="I142" s="74" t="str">
        <f t="shared" si="14"/>
        <v/>
      </c>
      <c r="J142" s="48" t="str">
        <f t="shared" si="15"/>
        <v>A</v>
      </c>
      <c r="K142" s="68" t="str">
        <f t="shared" si="16"/>
        <v>A</v>
      </c>
    </row>
    <row r="143" spans="7:11" ht="24.75" customHeight="1" x14ac:dyDescent="0.3">
      <c r="G143" s="32">
        <f t="shared" si="17"/>
        <v>46164</v>
      </c>
      <c r="H143" s="36" t="str">
        <f t="shared" si="13"/>
        <v>Fr</v>
      </c>
      <c r="I143" s="74" t="str">
        <f t="shared" si="14"/>
        <v/>
      </c>
      <c r="J143" s="48" t="str">
        <f t="shared" si="15"/>
        <v>A</v>
      </c>
      <c r="K143" s="68" t="str">
        <f t="shared" si="16"/>
        <v>A</v>
      </c>
    </row>
    <row r="144" spans="7:11" ht="24.75" customHeight="1" x14ac:dyDescent="0.3">
      <c r="G144" s="32">
        <f t="shared" si="17"/>
        <v>46165</v>
      </c>
      <c r="H144" s="36" t="str">
        <f t="shared" si="13"/>
        <v>Sa</v>
      </c>
      <c r="I144" s="74" t="str">
        <f t="shared" si="14"/>
        <v>Wochenende</v>
      </c>
      <c r="J144" s="48" t="str">
        <f t="shared" si="15"/>
        <v>F</v>
      </c>
      <c r="K144" s="68" t="str">
        <f t="shared" si="16"/>
        <v>A</v>
      </c>
    </row>
    <row r="145" spans="7:11" ht="24.75" customHeight="1" x14ac:dyDescent="0.3">
      <c r="G145" s="32">
        <f t="shared" si="17"/>
        <v>46166</v>
      </c>
      <c r="H145" s="36" t="str">
        <f t="shared" si="13"/>
        <v>So</v>
      </c>
      <c r="I145" s="74" t="str">
        <f t="shared" si="14"/>
        <v>Pfingsten</v>
      </c>
      <c r="J145" s="48" t="str">
        <f t="shared" si="15"/>
        <v>F</v>
      </c>
      <c r="K145" s="68" t="str">
        <f t="shared" si="16"/>
        <v>F</v>
      </c>
    </row>
    <row r="146" spans="7:11" ht="24.75" customHeight="1" x14ac:dyDescent="0.3">
      <c r="G146" s="32">
        <f t="shared" si="17"/>
        <v>46167</v>
      </c>
      <c r="H146" s="36" t="str">
        <f t="shared" si="13"/>
        <v>Mo</v>
      </c>
      <c r="I146" s="74" t="str">
        <f t="shared" si="14"/>
        <v>Pfingstmontag</v>
      </c>
      <c r="J146" s="48" t="str">
        <f t="shared" si="15"/>
        <v>F</v>
      </c>
      <c r="K146" s="68" t="str">
        <f t="shared" si="16"/>
        <v>F</v>
      </c>
    </row>
    <row r="147" spans="7:11" ht="24.75" customHeight="1" x14ac:dyDescent="0.3">
      <c r="G147" s="32">
        <f t="shared" si="17"/>
        <v>46168</v>
      </c>
      <c r="H147" s="36" t="str">
        <f t="shared" si="13"/>
        <v>Di</v>
      </c>
      <c r="I147" s="74" t="str">
        <f t="shared" si="14"/>
        <v/>
      </c>
      <c r="J147" s="48" t="str">
        <f t="shared" si="15"/>
        <v>A</v>
      </c>
      <c r="K147" s="68" t="str">
        <f t="shared" si="16"/>
        <v>A</v>
      </c>
    </row>
    <row r="148" spans="7:11" ht="24.75" customHeight="1" x14ac:dyDescent="0.3">
      <c r="G148" s="32">
        <f t="shared" si="17"/>
        <v>46169</v>
      </c>
      <c r="H148" s="36" t="str">
        <f t="shared" si="13"/>
        <v>Mi</v>
      </c>
      <c r="I148" s="74" t="str">
        <f t="shared" si="14"/>
        <v/>
      </c>
      <c r="J148" s="48" t="str">
        <f t="shared" si="15"/>
        <v>A</v>
      </c>
      <c r="K148" s="68" t="str">
        <f t="shared" si="16"/>
        <v>A</v>
      </c>
    </row>
    <row r="149" spans="7:11" ht="24.75" customHeight="1" x14ac:dyDescent="0.3">
      <c r="G149" s="32">
        <f t="shared" si="17"/>
        <v>46170</v>
      </c>
      <c r="H149" s="36" t="str">
        <f t="shared" si="13"/>
        <v>Do</v>
      </c>
      <c r="I149" s="74" t="str">
        <f t="shared" si="14"/>
        <v/>
      </c>
      <c r="J149" s="48" t="str">
        <f t="shared" si="15"/>
        <v>A</v>
      </c>
      <c r="K149" s="68" t="str">
        <f t="shared" si="16"/>
        <v>A</v>
      </c>
    </row>
    <row r="150" spans="7:11" ht="24.75" customHeight="1" x14ac:dyDescent="0.3">
      <c r="G150" s="32">
        <f t="shared" si="17"/>
        <v>46171</v>
      </c>
      <c r="H150" s="36" t="str">
        <f t="shared" si="13"/>
        <v>Fr</v>
      </c>
      <c r="I150" s="74" t="str">
        <f t="shared" si="14"/>
        <v/>
      </c>
      <c r="J150" s="48" t="str">
        <f t="shared" si="15"/>
        <v>A</v>
      </c>
      <c r="K150" s="68" t="str">
        <f t="shared" si="16"/>
        <v>A</v>
      </c>
    </row>
    <row r="151" spans="7:11" ht="24.75" customHeight="1" x14ac:dyDescent="0.3">
      <c r="G151" s="32">
        <f t="shared" si="17"/>
        <v>46172</v>
      </c>
      <c r="H151" s="36" t="str">
        <f t="shared" si="13"/>
        <v>Sa</v>
      </c>
      <c r="I151" s="74" t="str">
        <f t="shared" si="14"/>
        <v>Wochenende</v>
      </c>
      <c r="J151" s="48" t="str">
        <f t="shared" si="15"/>
        <v>F</v>
      </c>
      <c r="K151" s="68" t="str">
        <f t="shared" si="16"/>
        <v>A</v>
      </c>
    </row>
    <row r="152" spans="7:11" ht="24.75" customHeight="1" x14ac:dyDescent="0.3">
      <c r="G152" s="32">
        <f t="shared" si="17"/>
        <v>46173</v>
      </c>
      <c r="H152" s="36" t="str">
        <f t="shared" si="13"/>
        <v>So</v>
      </c>
      <c r="I152" s="74" t="str">
        <f t="shared" si="14"/>
        <v>Wochenende</v>
      </c>
      <c r="J152" s="48" t="str">
        <f t="shared" si="15"/>
        <v>F</v>
      </c>
      <c r="K152" s="68" t="str">
        <f t="shared" si="16"/>
        <v>F</v>
      </c>
    </row>
    <row r="153" spans="7:11" ht="24.75" customHeight="1" x14ac:dyDescent="0.3">
      <c r="G153" s="32">
        <f t="shared" si="17"/>
        <v>46174</v>
      </c>
      <c r="H153" s="36" t="str">
        <f t="shared" si="13"/>
        <v>Mo</v>
      </c>
      <c r="I153" s="74" t="str">
        <f t="shared" si="14"/>
        <v/>
      </c>
      <c r="J153" s="48" t="str">
        <f t="shared" si="15"/>
        <v>A</v>
      </c>
      <c r="K153" s="68" t="str">
        <f t="shared" si="16"/>
        <v>A</v>
      </c>
    </row>
    <row r="154" spans="7:11" ht="24.75" customHeight="1" x14ac:dyDescent="0.3">
      <c r="G154" s="32">
        <f t="shared" si="17"/>
        <v>46175</v>
      </c>
      <c r="H154" s="36" t="str">
        <f t="shared" si="13"/>
        <v>Di</v>
      </c>
      <c r="I154" s="74" t="str">
        <f t="shared" si="14"/>
        <v/>
      </c>
      <c r="J154" s="48" t="str">
        <f t="shared" si="15"/>
        <v>A</v>
      </c>
      <c r="K154" s="68" t="str">
        <f t="shared" si="16"/>
        <v>A</v>
      </c>
    </row>
    <row r="155" spans="7:11" ht="24.75" customHeight="1" x14ac:dyDescent="0.3">
      <c r="G155" s="32">
        <f t="shared" si="17"/>
        <v>46176</v>
      </c>
      <c r="H155" s="36" t="str">
        <f t="shared" si="13"/>
        <v>Mi</v>
      </c>
      <c r="I155" s="74" t="str">
        <f t="shared" si="14"/>
        <v/>
      </c>
      <c r="J155" s="48" t="str">
        <f t="shared" si="15"/>
        <v>A</v>
      </c>
      <c r="K155" s="68" t="str">
        <f t="shared" si="16"/>
        <v>A</v>
      </c>
    </row>
    <row r="156" spans="7:11" ht="24.75" customHeight="1" x14ac:dyDescent="0.3">
      <c r="G156" s="32">
        <f t="shared" si="17"/>
        <v>46177</v>
      </c>
      <c r="H156" s="36" t="str">
        <f t="shared" si="13"/>
        <v>Do</v>
      </c>
      <c r="I156" s="74" t="str">
        <f t="shared" si="14"/>
        <v>Fronleichnam</v>
      </c>
      <c r="J156" s="48" t="str">
        <f t="shared" si="15"/>
        <v>F</v>
      </c>
      <c r="K156" s="68" t="str">
        <f t="shared" si="16"/>
        <v>F</v>
      </c>
    </row>
    <row r="157" spans="7:11" ht="24.75" customHeight="1" x14ac:dyDescent="0.3">
      <c r="G157" s="32">
        <f t="shared" si="17"/>
        <v>46178</v>
      </c>
      <c r="H157" s="36" t="str">
        <f t="shared" si="13"/>
        <v>Fr</v>
      </c>
      <c r="I157" s="74" t="str">
        <f t="shared" si="14"/>
        <v/>
      </c>
      <c r="J157" s="48" t="str">
        <f t="shared" si="15"/>
        <v>A</v>
      </c>
      <c r="K157" s="68" t="str">
        <f t="shared" si="16"/>
        <v>A</v>
      </c>
    </row>
    <row r="158" spans="7:11" ht="24.75" customHeight="1" x14ac:dyDescent="0.3">
      <c r="G158" s="32">
        <f t="shared" si="17"/>
        <v>46179</v>
      </c>
      <c r="H158" s="36" t="str">
        <f t="shared" si="13"/>
        <v>Sa</v>
      </c>
      <c r="I158" s="74" t="str">
        <f t="shared" si="14"/>
        <v>Wochenende</v>
      </c>
      <c r="J158" s="48" t="str">
        <f t="shared" si="15"/>
        <v>F</v>
      </c>
      <c r="K158" s="68" t="str">
        <f t="shared" si="16"/>
        <v>A</v>
      </c>
    </row>
    <row r="159" spans="7:11" ht="24.75" customHeight="1" x14ac:dyDescent="0.3">
      <c r="G159" s="32">
        <f t="shared" si="17"/>
        <v>46180</v>
      </c>
      <c r="H159" s="36" t="str">
        <f t="shared" si="13"/>
        <v>So</v>
      </c>
      <c r="I159" s="74" t="str">
        <f t="shared" si="14"/>
        <v>Wochenende</v>
      </c>
      <c r="J159" s="48" t="str">
        <f t="shared" si="15"/>
        <v>F</v>
      </c>
      <c r="K159" s="68" t="str">
        <f t="shared" si="16"/>
        <v>F</v>
      </c>
    </row>
    <row r="160" spans="7:11" ht="24.75" customHeight="1" x14ac:dyDescent="0.3">
      <c r="G160" s="32">
        <f t="shared" si="17"/>
        <v>46181</v>
      </c>
      <c r="H160" s="36" t="str">
        <f t="shared" si="13"/>
        <v>Mo</v>
      </c>
      <c r="I160" s="74" t="str">
        <f t="shared" si="14"/>
        <v/>
      </c>
      <c r="J160" s="48" t="str">
        <f t="shared" si="15"/>
        <v>A</v>
      </c>
      <c r="K160" s="68" t="str">
        <f t="shared" si="16"/>
        <v>A</v>
      </c>
    </row>
    <row r="161" spans="7:11" ht="24.75" customHeight="1" x14ac:dyDescent="0.3">
      <c r="G161" s="32">
        <f t="shared" si="17"/>
        <v>46182</v>
      </c>
      <c r="H161" s="36" t="str">
        <f t="shared" si="13"/>
        <v>Di</v>
      </c>
      <c r="I161" s="74" t="str">
        <f t="shared" si="14"/>
        <v/>
      </c>
      <c r="J161" s="48" t="str">
        <f t="shared" si="15"/>
        <v>A</v>
      </c>
      <c r="K161" s="68" t="str">
        <f t="shared" si="16"/>
        <v>A</v>
      </c>
    </row>
    <row r="162" spans="7:11" ht="24.75" customHeight="1" x14ac:dyDescent="0.3">
      <c r="G162" s="32">
        <f t="shared" si="17"/>
        <v>46183</v>
      </c>
      <c r="H162" s="36" t="str">
        <f t="shared" si="13"/>
        <v>Mi</v>
      </c>
      <c r="I162" s="74" t="str">
        <f t="shared" si="14"/>
        <v/>
      </c>
      <c r="J162" s="48" t="str">
        <f t="shared" si="15"/>
        <v>A</v>
      </c>
      <c r="K162" s="68" t="str">
        <f t="shared" si="16"/>
        <v>A</v>
      </c>
    </row>
    <row r="163" spans="7:11" ht="24.75" customHeight="1" x14ac:dyDescent="0.3">
      <c r="G163" s="32">
        <f t="shared" si="17"/>
        <v>46184</v>
      </c>
      <c r="H163" s="36" t="str">
        <f t="shared" si="13"/>
        <v>Do</v>
      </c>
      <c r="I163" s="74" t="str">
        <f t="shared" si="14"/>
        <v/>
      </c>
      <c r="J163" s="48" t="str">
        <f t="shared" si="15"/>
        <v>A</v>
      </c>
      <c r="K163" s="68" t="str">
        <f t="shared" si="16"/>
        <v>A</v>
      </c>
    </row>
    <row r="164" spans="7:11" ht="24.75" customHeight="1" x14ac:dyDescent="0.3">
      <c r="G164" s="32">
        <f t="shared" si="17"/>
        <v>46185</v>
      </c>
      <c r="H164" s="36" t="str">
        <f t="shared" si="13"/>
        <v>Fr</v>
      </c>
      <c r="I164" s="74" t="str">
        <f t="shared" si="14"/>
        <v/>
      </c>
      <c r="J164" s="48" t="str">
        <f t="shared" si="15"/>
        <v>A</v>
      </c>
      <c r="K164" s="68" t="str">
        <f t="shared" si="16"/>
        <v>A</v>
      </c>
    </row>
    <row r="165" spans="7:11" ht="24.75" customHeight="1" x14ac:dyDescent="0.3">
      <c r="G165" s="32">
        <f t="shared" si="17"/>
        <v>46186</v>
      </c>
      <c r="H165" s="36" t="str">
        <f t="shared" si="13"/>
        <v>Sa</v>
      </c>
      <c r="I165" s="74" t="str">
        <f t="shared" si="14"/>
        <v>Wochenende</v>
      </c>
      <c r="J165" s="48" t="str">
        <f t="shared" si="15"/>
        <v>F</v>
      </c>
      <c r="K165" s="68" t="str">
        <f t="shared" si="16"/>
        <v>A</v>
      </c>
    </row>
    <row r="166" spans="7:11" ht="24.75" customHeight="1" x14ac:dyDescent="0.3">
      <c r="G166" s="32">
        <f t="shared" si="17"/>
        <v>46187</v>
      </c>
      <c r="H166" s="36" t="str">
        <f t="shared" si="13"/>
        <v>So</v>
      </c>
      <c r="I166" s="74" t="str">
        <f t="shared" si="14"/>
        <v>Vatertag</v>
      </c>
      <c r="J166" s="48" t="str">
        <f t="shared" si="15"/>
        <v>F</v>
      </c>
      <c r="K166" s="68" t="str">
        <f t="shared" si="16"/>
        <v>F</v>
      </c>
    </row>
    <row r="167" spans="7:11" ht="24.75" customHeight="1" x14ac:dyDescent="0.3">
      <c r="G167" s="32">
        <f t="shared" si="17"/>
        <v>46188</v>
      </c>
      <c r="H167" s="36" t="str">
        <f t="shared" si="13"/>
        <v>Mo</v>
      </c>
      <c r="I167" s="74" t="str">
        <f t="shared" si="14"/>
        <v/>
      </c>
      <c r="J167" s="48" t="str">
        <f t="shared" si="15"/>
        <v>A</v>
      </c>
      <c r="K167" s="68" t="str">
        <f t="shared" si="16"/>
        <v>A</v>
      </c>
    </row>
    <row r="168" spans="7:11" ht="24.75" customHeight="1" x14ac:dyDescent="0.3">
      <c r="G168" s="32">
        <f t="shared" si="17"/>
        <v>46189</v>
      </c>
      <c r="H168" s="36" t="str">
        <f t="shared" si="13"/>
        <v>Di</v>
      </c>
      <c r="I168" s="74" t="str">
        <f t="shared" si="14"/>
        <v/>
      </c>
      <c r="J168" s="48" t="str">
        <f t="shared" si="15"/>
        <v>A</v>
      </c>
      <c r="K168" s="68" t="str">
        <f t="shared" si="16"/>
        <v>A</v>
      </c>
    </row>
    <row r="169" spans="7:11" ht="24.75" customHeight="1" x14ac:dyDescent="0.3">
      <c r="G169" s="32">
        <f t="shared" si="17"/>
        <v>46190</v>
      </c>
      <c r="H169" s="36" t="str">
        <f t="shared" si="13"/>
        <v>Mi</v>
      </c>
      <c r="I169" s="74" t="str">
        <f t="shared" si="14"/>
        <v/>
      </c>
      <c r="J169" s="48" t="str">
        <f t="shared" si="15"/>
        <v>A</v>
      </c>
      <c r="K169" s="68" t="str">
        <f t="shared" si="16"/>
        <v>A</v>
      </c>
    </row>
    <row r="170" spans="7:11" ht="24.75" customHeight="1" x14ac:dyDescent="0.3">
      <c r="G170" s="32">
        <f t="shared" si="17"/>
        <v>46191</v>
      </c>
      <c r="H170" s="36" t="str">
        <f t="shared" si="13"/>
        <v>Do</v>
      </c>
      <c r="I170" s="74" t="str">
        <f t="shared" si="14"/>
        <v/>
      </c>
      <c r="J170" s="48" t="str">
        <f t="shared" si="15"/>
        <v>A</v>
      </c>
      <c r="K170" s="68" t="str">
        <f t="shared" si="16"/>
        <v>A</v>
      </c>
    </row>
    <row r="171" spans="7:11" ht="24.75" customHeight="1" x14ac:dyDescent="0.3">
      <c r="G171" s="32">
        <f t="shared" si="17"/>
        <v>46192</v>
      </c>
      <c r="H171" s="36" t="str">
        <f t="shared" si="13"/>
        <v>Fr</v>
      </c>
      <c r="I171" s="74" t="str">
        <f t="shared" si="14"/>
        <v/>
      </c>
      <c r="J171" s="48" t="str">
        <f t="shared" si="15"/>
        <v>A</v>
      </c>
      <c r="K171" s="68" t="str">
        <f t="shared" si="16"/>
        <v>A</v>
      </c>
    </row>
    <row r="172" spans="7:11" ht="24.75" customHeight="1" x14ac:dyDescent="0.3">
      <c r="G172" s="32">
        <f t="shared" si="17"/>
        <v>46193</v>
      </c>
      <c r="H172" s="36" t="str">
        <f t="shared" si="13"/>
        <v>Sa</v>
      </c>
      <c r="I172" s="74" t="str">
        <f t="shared" si="14"/>
        <v>Wochenende</v>
      </c>
      <c r="J172" s="48" t="str">
        <f t="shared" si="15"/>
        <v>F</v>
      </c>
      <c r="K172" s="68" t="str">
        <f t="shared" si="16"/>
        <v>A</v>
      </c>
    </row>
    <row r="173" spans="7:11" ht="24.75" customHeight="1" x14ac:dyDescent="0.3">
      <c r="G173" s="32">
        <f t="shared" si="17"/>
        <v>46194</v>
      </c>
      <c r="H173" s="36" t="str">
        <f t="shared" si="13"/>
        <v>So</v>
      </c>
      <c r="I173" s="74" t="str">
        <f t="shared" si="14"/>
        <v>Wochenende</v>
      </c>
      <c r="J173" s="48" t="str">
        <f t="shared" si="15"/>
        <v>F</v>
      </c>
      <c r="K173" s="68" t="str">
        <f t="shared" si="16"/>
        <v>F</v>
      </c>
    </row>
    <row r="174" spans="7:11" ht="24.75" customHeight="1" x14ac:dyDescent="0.3">
      <c r="G174" s="32">
        <f t="shared" si="17"/>
        <v>46195</v>
      </c>
      <c r="H174" s="36" t="str">
        <f t="shared" si="13"/>
        <v>Mo</v>
      </c>
      <c r="I174" s="74" t="str">
        <f t="shared" si="14"/>
        <v/>
      </c>
      <c r="J174" s="48" t="str">
        <f t="shared" si="15"/>
        <v>A</v>
      </c>
      <c r="K174" s="68" t="str">
        <f t="shared" si="16"/>
        <v>A</v>
      </c>
    </row>
    <row r="175" spans="7:11" ht="24.75" customHeight="1" x14ac:dyDescent="0.3">
      <c r="G175" s="32">
        <f t="shared" si="17"/>
        <v>46196</v>
      </c>
      <c r="H175" s="36" t="str">
        <f t="shared" si="13"/>
        <v>Di</v>
      </c>
      <c r="I175" s="74" t="str">
        <f t="shared" si="14"/>
        <v/>
      </c>
      <c r="J175" s="48" t="str">
        <f t="shared" si="15"/>
        <v>A</v>
      </c>
      <c r="K175" s="68" t="str">
        <f t="shared" si="16"/>
        <v>A</v>
      </c>
    </row>
    <row r="176" spans="7:11" ht="24.75" customHeight="1" x14ac:dyDescent="0.3">
      <c r="G176" s="32">
        <f t="shared" si="17"/>
        <v>46197</v>
      </c>
      <c r="H176" s="36" t="str">
        <f t="shared" si="13"/>
        <v>Mi</v>
      </c>
      <c r="I176" s="74" t="str">
        <f t="shared" si="14"/>
        <v/>
      </c>
      <c r="J176" s="48" t="str">
        <f t="shared" si="15"/>
        <v>A</v>
      </c>
      <c r="K176" s="68" t="str">
        <f t="shared" si="16"/>
        <v>A</v>
      </c>
    </row>
    <row r="177" spans="7:11" ht="24.75" customHeight="1" x14ac:dyDescent="0.3">
      <c r="G177" s="32">
        <f t="shared" si="17"/>
        <v>46198</v>
      </c>
      <c r="H177" s="36" t="str">
        <f t="shared" si="13"/>
        <v>Do</v>
      </c>
      <c r="I177" s="74" t="str">
        <f t="shared" si="14"/>
        <v/>
      </c>
      <c r="J177" s="48" t="str">
        <f t="shared" si="15"/>
        <v>A</v>
      </c>
      <c r="K177" s="68" t="str">
        <f t="shared" si="16"/>
        <v>A</v>
      </c>
    </row>
    <row r="178" spans="7:11" ht="24.75" customHeight="1" x14ac:dyDescent="0.3">
      <c r="G178" s="32">
        <f t="shared" si="17"/>
        <v>46199</v>
      </c>
      <c r="H178" s="36" t="str">
        <f t="shared" si="13"/>
        <v>Fr</v>
      </c>
      <c r="I178" s="74" t="str">
        <f t="shared" si="14"/>
        <v/>
      </c>
      <c r="J178" s="48" t="str">
        <f t="shared" si="15"/>
        <v>A</v>
      </c>
      <c r="K178" s="68" t="str">
        <f t="shared" si="16"/>
        <v>A</v>
      </c>
    </row>
    <row r="179" spans="7:11" ht="24.75" customHeight="1" x14ac:dyDescent="0.3">
      <c r="G179" s="32">
        <f t="shared" si="17"/>
        <v>46200</v>
      </c>
      <c r="H179" s="36" t="str">
        <f t="shared" si="13"/>
        <v>Sa</v>
      </c>
      <c r="I179" s="74" t="str">
        <f t="shared" si="14"/>
        <v>Wochenende</v>
      </c>
      <c r="J179" s="48" t="str">
        <f t="shared" si="15"/>
        <v>F</v>
      </c>
      <c r="K179" s="68" t="str">
        <f t="shared" si="16"/>
        <v>A</v>
      </c>
    </row>
    <row r="180" spans="7:11" ht="24.75" customHeight="1" x14ac:dyDescent="0.3">
      <c r="G180" s="32">
        <f t="shared" si="17"/>
        <v>46201</v>
      </c>
      <c r="H180" s="36" t="str">
        <f t="shared" si="13"/>
        <v>So</v>
      </c>
      <c r="I180" s="74" t="str">
        <f t="shared" si="14"/>
        <v>Wochenende</v>
      </c>
      <c r="J180" s="48" t="str">
        <f t="shared" si="15"/>
        <v>F</v>
      </c>
      <c r="K180" s="68" t="str">
        <f t="shared" si="16"/>
        <v>F</v>
      </c>
    </row>
    <row r="181" spans="7:11" ht="24.75" customHeight="1" x14ac:dyDescent="0.3">
      <c r="G181" s="32">
        <f t="shared" si="17"/>
        <v>46202</v>
      </c>
      <c r="H181" s="36" t="str">
        <f t="shared" si="13"/>
        <v>Mo</v>
      </c>
      <c r="I181" s="74" t="str">
        <f t="shared" si="14"/>
        <v/>
      </c>
      <c r="J181" s="48" t="str">
        <f t="shared" si="15"/>
        <v>A</v>
      </c>
      <c r="K181" s="68" t="str">
        <f t="shared" si="16"/>
        <v>A</v>
      </c>
    </row>
    <row r="182" spans="7:11" ht="24.75" customHeight="1" x14ac:dyDescent="0.3">
      <c r="G182" s="32">
        <f t="shared" si="17"/>
        <v>46203</v>
      </c>
      <c r="H182" s="36" t="str">
        <f t="shared" si="13"/>
        <v>Di</v>
      </c>
      <c r="I182" s="74" t="str">
        <f t="shared" si="14"/>
        <v/>
      </c>
      <c r="J182" s="48" t="str">
        <f t="shared" si="15"/>
        <v>A</v>
      </c>
      <c r="K182" s="68" t="str">
        <f t="shared" si="16"/>
        <v>A</v>
      </c>
    </row>
    <row r="183" spans="7:11" ht="24.75" customHeight="1" x14ac:dyDescent="0.3">
      <c r="G183" s="32">
        <f t="shared" si="17"/>
        <v>46204</v>
      </c>
      <c r="H183" s="36" t="str">
        <f t="shared" si="13"/>
        <v>Mi</v>
      </c>
      <c r="I183" s="74" t="str">
        <f t="shared" si="14"/>
        <v/>
      </c>
      <c r="J183" s="48" t="str">
        <f t="shared" si="15"/>
        <v>A</v>
      </c>
      <c r="K183" s="68" t="str">
        <f t="shared" si="16"/>
        <v>A</v>
      </c>
    </row>
    <row r="184" spans="7:11" ht="24.75" customHeight="1" x14ac:dyDescent="0.3">
      <c r="G184" s="32">
        <f t="shared" si="17"/>
        <v>46205</v>
      </c>
      <c r="H184" s="36" t="str">
        <f t="shared" si="13"/>
        <v>Do</v>
      </c>
      <c r="I184" s="74" t="str">
        <f t="shared" si="14"/>
        <v/>
      </c>
      <c r="J184" s="48" t="str">
        <f t="shared" si="15"/>
        <v>A</v>
      </c>
      <c r="K184" s="68" t="str">
        <f t="shared" si="16"/>
        <v>A</v>
      </c>
    </row>
    <row r="185" spans="7:11" ht="24.75" customHeight="1" x14ac:dyDescent="0.3">
      <c r="G185" s="32">
        <f t="shared" si="17"/>
        <v>46206</v>
      </c>
      <c r="H185" s="36" t="str">
        <f t="shared" si="13"/>
        <v>Fr</v>
      </c>
      <c r="I185" s="74" t="str">
        <f t="shared" si="14"/>
        <v/>
      </c>
      <c r="J185" s="48" t="str">
        <f t="shared" si="15"/>
        <v>A</v>
      </c>
      <c r="K185" s="68" t="str">
        <f t="shared" si="16"/>
        <v>A</v>
      </c>
    </row>
    <row r="186" spans="7:11" ht="24.75" customHeight="1" x14ac:dyDescent="0.3">
      <c r="G186" s="32">
        <f t="shared" si="17"/>
        <v>46207</v>
      </c>
      <c r="H186" s="36" t="str">
        <f t="shared" si="13"/>
        <v>Sa</v>
      </c>
      <c r="I186" s="74" t="str">
        <f t="shared" si="14"/>
        <v>Wochenende</v>
      </c>
      <c r="J186" s="48" t="str">
        <f t="shared" si="15"/>
        <v>F</v>
      </c>
      <c r="K186" s="68" t="str">
        <f t="shared" si="16"/>
        <v>A</v>
      </c>
    </row>
    <row r="187" spans="7:11" ht="24.75" customHeight="1" x14ac:dyDescent="0.3">
      <c r="G187" s="32">
        <f t="shared" si="17"/>
        <v>46208</v>
      </c>
      <c r="H187" s="36" t="str">
        <f t="shared" si="13"/>
        <v>So</v>
      </c>
      <c r="I187" s="74" t="str">
        <f t="shared" si="14"/>
        <v>Wochenende</v>
      </c>
      <c r="J187" s="48" t="str">
        <f t="shared" si="15"/>
        <v>F</v>
      </c>
      <c r="K187" s="68" t="str">
        <f t="shared" si="16"/>
        <v>F</v>
      </c>
    </row>
    <row r="188" spans="7:11" ht="24.75" customHeight="1" x14ac:dyDescent="0.3">
      <c r="G188" s="32">
        <f t="shared" si="17"/>
        <v>46209</v>
      </c>
      <c r="H188" s="36" t="str">
        <f t="shared" si="13"/>
        <v>Mo</v>
      </c>
      <c r="I188" s="74" t="str">
        <f t="shared" si="14"/>
        <v/>
      </c>
      <c r="J188" s="48" t="str">
        <f t="shared" si="15"/>
        <v>A</v>
      </c>
      <c r="K188" s="68" t="str">
        <f t="shared" si="16"/>
        <v>A</v>
      </c>
    </row>
    <row r="189" spans="7:11" ht="24.75" customHeight="1" x14ac:dyDescent="0.3">
      <c r="G189" s="32">
        <f t="shared" si="17"/>
        <v>46210</v>
      </c>
      <c r="H189" s="36" t="str">
        <f t="shared" si="13"/>
        <v>Di</v>
      </c>
      <c r="I189" s="74" t="str">
        <f t="shared" si="14"/>
        <v/>
      </c>
      <c r="J189" s="48" t="str">
        <f t="shared" si="15"/>
        <v>A</v>
      </c>
      <c r="K189" s="68" t="str">
        <f t="shared" si="16"/>
        <v>A</v>
      </c>
    </row>
    <row r="190" spans="7:11" ht="24.75" customHeight="1" x14ac:dyDescent="0.3">
      <c r="G190" s="32">
        <f t="shared" si="17"/>
        <v>46211</v>
      </c>
      <c r="H190" s="36" t="str">
        <f t="shared" si="13"/>
        <v>Mi</v>
      </c>
      <c r="I190" s="74" t="str">
        <f t="shared" si="14"/>
        <v/>
      </c>
      <c r="J190" s="48" t="str">
        <f t="shared" si="15"/>
        <v>A</v>
      </c>
      <c r="K190" s="68" t="str">
        <f t="shared" si="16"/>
        <v>A</v>
      </c>
    </row>
    <row r="191" spans="7:11" ht="24.75" customHeight="1" x14ac:dyDescent="0.3">
      <c r="G191" s="32">
        <f t="shared" si="17"/>
        <v>46212</v>
      </c>
      <c r="H191" s="36" t="str">
        <f t="shared" si="13"/>
        <v>Do</v>
      </c>
      <c r="I191" s="74" t="str">
        <f t="shared" si="14"/>
        <v/>
      </c>
      <c r="J191" s="48" t="str">
        <f t="shared" si="15"/>
        <v>A</v>
      </c>
      <c r="K191" s="68" t="str">
        <f t="shared" si="16"/>
        <v>A</v>
      </c>
    </row>
    <row r="192" spans="7:11" ht="24.75" customHeight="1" x14ac:dyDescent="0.3">
      <c r="G192" s="32">
        <f t="shared" si="17"/>
        <v>46213</v>
      </c>
      <c r="H192" s="36" t="str">
        <f t="shared" si="13"/>
        <v>Fr</v>
      </c>
      <c r="I192" s="74" t="str">
        <f t="shared" si="14"/>
        <v/>
      </c>
      <c r="J192" s="48" t="str">
        <f t="shared" si="15"/>
        <v>A</v>
      </c>
      <c r="K192" s="68" t="str">
        <f t="shared" si="16"/>
        <v>A</v>
      </c>
    </row>
    <row r="193" spans="7:11" ht="24.75" customHeight="1" x14ac:dyDescent="0.3">
      <c r="G193" s="32">
        <f t="shared" si="17"/>
        <v>46214</v>
      </c>
      <c r="H193" s="36" t="str">
        <f t="shared" si="13"/>
        <v>Sa</v>
      </c>
      <c r="I193" s="74" t="str">
        <f t="shared" si="14"/>
        <v>Wochenende</v>
      </c>
      <c r="J193" s="48" t="str">
        <f t="shared" si="15"/>
        <v>F</v>
      </c>
      <c r="K193" s="68" t="str">
        <f t="shared" si="16"/>
        <v>A</v>
      </c>
    </row>
    <row r="194" spans="7:11" ht="24.75" customHeight="1" x14ac:dyDescent="0.3">
      <c r="G194" s="32">
        <f t="shared" si="17"/>
        <v>46215</v>
      </c>
      <c r="H194" s="36" t="str">
        <f t="shared" ref="H194:H257" si="18">VLOOKUP(WEEKDAY($G194,2),WOTA,2,FALSE)</f>
        <v>So</v>
      </c>
      <c r="I194" s="74" t="str">
        <f t="shared" ref="I194:I257" si="19">IF(ISNA(VLOOKUP(G194,Feiertage,3,FALSE)),IF(OR($H194="Sa",$H194="So"),"Wochenende",""),VLOOKUP(G194,Feiertage,3,FALSE))</f>
        <v>Wochenende</v>
      </c>
      <c r="J194" s="48" t="str">
        <f t="shared" ref="J194:J257" si="20">IF(ISNA(VLOOKUP($G194,Feiertage,3,FALSE)),IF(AND($H194&lt;&gt;"So",$H194&lt;&gt;"Sa"),"A","F"),IF(OR(VLOOKUP($G194,Feiertage,4,FALSE)="FF",$H194="Sa",$H194="So"),"F","A"))</f>
        <v>F</v>
      </c>
      <c r="K194" s="68" t="str">
        <f t="shared" ref="K194:K257" si="21">IF(ISNA(VLOOKUP($G194,Feiertage,3,FALSE)),IF($H194="So","F","A"),IF(VLOOKUP($G194,Feiertage,4,FALSE)="FF","F","A"))</f>
        <v>F</v>
      </c>
    </row>
    <row r="195" spans="7:11" ht="24.75" customHeight="1" x14ac:dyDescent="0.3">
      <c r="G195" s="32">
        <f t="shared" si="17"/>
        <v>46216</v>
      </c>
      <c r="H195" s="36" t="str">
        <f t="shared" si="18"/>
        <v>Mo</v>
      </c>
      <c r="I195" s="74" t="str">
        <f t="shared" si="19"/>
        <v/>
      </c>
      <c r="J195" s="48" t="str">
        <f t="shared" si="20"/>
        <v>A</v>
      </c>
      <c r="K195" s="68" t="str">
        <f t="shared" si="21"/>
        <v>A</v>
      </c>
    </row>
    <row r="196" spans="7:11" ht="24.75" customHeight="1" x14ac:dyDescent="0.3">
      <c r="G196" s="32">
        <f t="shared" ref="G196:G259" si="22">G195+1</f>
        <v>46217</v>
      </c>
      <c r="H196" s="36" t="str">
        <f t="shared" si="18"/>
        <v>Di</v>
      </c>
      <c r="I196" s="74" t="str">
        <f t="shared" si="19"/>
        <v/>
      </c>
      <c r="J196" s="48" t="str">
        <f t="shared" si="20"/>
        <v>A</v>
      </c>
      <c r="K196" s="68" t="str">
        <f t="shared" si="21"/>
        <v>A</v>
      </c>
    </row>
    <row r="197" spans="7:11" ht="24.75" customHeight="1" x14ac:dyDescent="0.3">
      <c r="G197" s="32">
        <f t="shared" si="22"/>
        <v>46218</v>
      </c>
      <c r="H197" s="36" t="str">
        <f t="shared" si="18"/>
        <v>Mi</v>
      </c>
      <c r="I197" s="74" t="str">
        <f t="shared" si="19"/>
        <v/>
      </c>
      <c r="J197" s="48" t="str">
        <f t="shared" si="20"/>
        <v>A</v>
      </c>
      <c r="K197" s="68" t="str">
        <f t="shared" si="21"/>
        <v>A</v>
      </c>
    </row>
    <row r="198" spans="7:11" ht="24.75" customHeight="1" x14ac:dyDescent="0.3">
      <c r="G198" s="32">
        <f t="shared" si="22"/>
        <v>46219</v>
      </c>
      <c r="H198" s="36" t="str">
        <f t="shared" si="18"/>
        <v>Do</v>
      </c>
      <c r="I198" s="74" t="str">
        <f t="shared" si="19"/>
        <v/>
      </c>
      <c r="J198" s="48" t="str">
        <f t="shared" si="20"/>
        <v>A</v>
      </c>
      <c r="K198" s="68" t="str">
        <f t="shared" si="21"/>
        <v>A</v>
      </c>
    </row>
    <row r="199" spans="7:11" ht="24.75" customHeight="1" x14ac:dyDescent="0.3">
      <c r="G199" s="32">
        <f t="shared" si="22"/>
        <v>46220</v>
      </c>
      <c r="H199" s="36" t="str">
        <f t="shared" si="18"/>
        <v>Fr</v>
      </c>
      <c r="I199" s="74" t="str">
        <f t="shared" si="19"/>
        <v/>
      </c>
      <c r="J199" s="48" t="str">
        <f t="shared" si="20"/>
        <v>A</v>
      </c>
      <c r="K199" s="68" t="str">
        <f t="shared" si="21"/>
        <v>A</v>
      </c>
    </row>
    <row r="200" spans="7:11" ht="24.75" customHeight="1" x14ac:dyDescent="0.3">
      <c r="G200" s="32">
        <f t="shared" si="22"/>
        <v>46221</v>
      </c>
      <c r="H200" s="36" t="str">
        <f t="shared" si="18"/>
        <v>Sa</v>
      </c>
      <c r="I200" s="74" t="str">
        <f t="shared" si="19"/>
        <v>Wochenende</v>
      </c>
      <c r="J200" s="48" t="str">
        <f t="shared" si="20"/>
        <v>F</v>
      </c>
      <c r="K200" s="68" t="str">
        <f t="shared" si="21"/>
        <v>A</v>
      </c>
    </row>
    <row r="201" spans="7:11" ht="24.75" customHeight="1" x14ac:dyDescent="0.3">
      <c r="G201" s="32">
        <f t="shared" si="22"/>
        <v>46222</v>
      </c>
      <c r="H201" s="36" t="str">
        <f t="shared" si="18"/>
        <v>So</v>
      </c>
      <c r="I201" s="74" t="str">
        <f t="shared" si="19"/>
        <v>Wochenende</v>
      </c>
      <c r="J201" s="48" t="str">
        <f t="shared" si="20"/>
        <v>F</v>
      </c>
      <c r="K201" s="68" t="str">
        <f t="shared" si="21"/>
        <v>F</v>
      </c>
    </row>
    <row r="202" spans="7:11" ht="24.75" customHeight="1" x14ac:dyDescent="0.3">
      <c r="G202" s="32">
        <f t="shared" si="22"/>
        <v>46223</v>
      </c>
      <c r="H202" s="36" t="str">
        <f t="shared" si="18"/>
        <v>Mo</v>
      </c>
      <c r="I202" s="74" t="str">
        <f t="shared" si="19"/>
        <v/>
      </c>
      <c r="J202" s="48" t="str">
        <f t="shared" si="20"/>
        <v>A</v>
      </c>
      <c r="K202" s="68" t="str">
        <f t="shared" si="21"/>
        <v>A</v>
      </c>
    </row>
    <row r="203" spans="7:11" ht="24.75" customHeight="1" x14ac:dyDescent="0.3">
      <c r="G203" s="32">
        <f t="shared" si="22"/>
        <v>46224</v>
      </c>
      <c r="H203" s="36" t="str">
        <f t="shared" si="18"/>
        <v>Di</v>
      </c>
      <c r="I203" s="74" t="str">
        <f t="shared" si="19"/>
        <v/>
      </c>
      <c r="J203" s="48" t="str">
        <f t="shared" si="20"/>
        <v>A</v>
      </c>
      <c r="K203" s="68" t="str">
        <f t="shared" si="21"/>
        <v>A</v>
      </c>
    </row>
    <row r="204" spans="7:11" ht="24.75" customHeight="1" x14ac:dyDescent="0.3">
      <c r="G204" s="32">
        <f t="shared" si="22"/>
        <v>46225</v>
      </c>
      <c r="H204" s="36" t="str">
        <f t="shared" si="18"/>
        <v>Mi</v>
      </c>
      <c r="I204" s="74" t="str">
        <f t="shared" si="19"/>
        <v/>
      </c>
      <c r="J204" s="48" t="str">
        <f t="shared" si="20"/>
        <v>A</v>
      </c>
      <c r="K204" s="68" t="str">
        <f t="shared" si="21"/>
        <v>A</v>
      </c>
    </row>
    <row r="205" spans="7:11" ht="24.75" customHeight="1" x14ac:dyDescent="0.3">
      <c r="G205" s="32">
        <f t="shared" si="22"/>
        <v>46226</v>
      </c>
      <c r="H205" s="36" t="str">
        <f t="shared" si="18"/>
        <v>Do</v>
      </c>
      <c r="I205" s="74" t="str">
        <f t="shared" si="19"/>
        <v/>
      </c>
      <c r="J205" s="48" t="str">
        <f t="shared" si="20"/>
        <v>A</v>
      </c>
      <c r="K205" s="68" t="str">
        <f t="shared" si="21"/>
        <v>A</v>
      </c>
    </row>
    <row r="206" spans="7:11" ht="24.75" customHeight="1" x14ac:dyDescent="0.3">
      <c r="G206" s="32">
        <f t="shared" si="22"/>
        <v>46227</v>
      </c>
      <c r="H206" s="36" t="str">
        <f t="shared" si="18"/>
        <v>Fr</v>
      </c>
      <c r="I206" s="74" t="str">
        <f t="shared" si="19"/>
        <v/>
      </c>
      <c r="J206" s="48" t="str">
        <f t="shared" si="20"/>
        <v>A</v>
      </c>
      <c r="K206" s="68" t="str">
        <f t="shared" si="21"/>
        <v>A</v>
      </c>
    </row>
    <row r="207" spans="7:11" ht="24.75" customHeight="1" x14ac:dyDescent="0.3">
      <c r="G207" s="32">
        <f t="shared" si="22"/>
        <v>46228</v>
      </c>
      <c r="H207" s="36" t="str">
        <f t="shared" si="18"/>
        <v>Sa</v>
      </c>
      <c r="I207" s="74" t="str">
        <f t="shared" si="19"/>
        <v>Wochenende</v>
      </c>
      <c r="J207" s="48" t="str">
        <f t="shared" si="20"/>
        <v>F</v>
      </c>
      <c r="K207" s="68" t="str">
        <f t="shared" si="21"/>
        <v>A</v>
      </c>
    </row>
    <row r="208" spans="7:11" ht="24.75" customHeight="1" x14ac:dyDescent="0.3">
      <c r="G208" s="32">
        <f t="shared" si="22"/>
        <v>46229</v>
      </c>
      <c r="H208" s="36" t="str">
        <f t="shared" si="18"/>
        <v>So</v>
      </c>
      <c r="I208" s="74" t="str">
        <f t="shared" si="19"/>
        <v>Wochenende</v>
      </c>
      <c r="J208" s="48" t="str">
        <f t="shared" si="20"/>
        <v>F</v>
      </c>
      <c r="K208" s="68" t="str">
        <f t="shared" si="21"/>
        <v>F</v>
      </c>
    </row>
    <row r="209" spans="7:11" ht="24.75" customHeight="1" x14ac:dyDescent="0.3">
      <c r="G209" s="32">
        <f t="shared" si="22"/>
        <v>46230</v>
      </c>
      <c r="H209" s="36" t="str">
        <f t="shared" si="18"/>
        <v>Mo</v>
      </c>
      <c r="I209" s="74" t="str">
        <f t="shared" si="19"/>
        <v/>
      </c>
      <c r="J209" s="48" t="str">
        <f t="shared" si="20"/>
        <v>A</v>
      </c>
      <c r="K209" s="68" t="str">
        <f t="shared" si="21"/>
        <v>A</v>
      </c>
    </row>
    <row r="210" spans="7:11" ht="24.75" customHeight="1" x14ac:dyDescent="0.3">
      <c r="G210" s="32">
        <f t="shared" si="22"/>
        <v>46231</v>
      </c>
      <c r="H210" s="36" t="str">
        <f t="shared" si="18"/>
        <v>Di</v>
      </c>
      <c r="I210" s="74" t="str">
        <f t="shared" si="19"/>
        <v/>
      </c>
      <c r="J210" s="48" t="str">
        <f t="shared" si="20"/>
        <v>A</v>
      </c>
      <c r="K210" s="68" t="str">
        <f t="shared" si="21"/>
        <v>A</v>
      </c>
    </row>
    <row r="211" spans="7:11" ht="24.75" customHeight="1" x14ac:dyDescent="0.3">
      <c r="G211" s="32">
        <f t="shared" si="22"/>
        <v>46232</v>
      </c>
      <c r="H211" s="36" t="str">
        <f t="shared" si="18"/>
        <v>Mi</v>
      </c>
      <c r="I211" s="74" t="str">
        <f t="shared" si="19"/>
        <v/>
      </c>
      <c r="J211" s="48" t="str">
        <f t="shared" si="20"/>
        <v>A</v>
      </c>
      <c r="K211" s="68" t="str">
        <f t="shared" si="21"/>
        <v>A</v>
      </c>
    </row>
    <row r="212" spans="7:11" ht="24.75" customHeight="1" x14ac:dyDescent="0.3">
      <c r="G212" s="32">
        <f t="shared" si="22"/>
        <v>46233</v>
      </c>
      <c r="H212" s="36" t="str">
        <f t="shared" si="18"/>
        <v>Do</v>
      </c>
      <c r="I212" s="74" t="str">
        <f t="shared" si="19"/>
        <v/>
      </c>
      <c r="J212" s="48" t="str">
        <f t="shared" si="20"/>
        <v>A</v>
      </c>
      <c r="K212" s="68" t="str">
        <f t="shared" si="21"/>
        <v>A</v>
      </c>
    </row>
    <row r="213" spans="7:11" ht="24.75" customHeight="1" x14ac:dyDescent="0.3">
      <c r="G213" s="32">
        <f t="shared" si="22"/>
        <v>46234</v>
      </c>
      <c r="H213" s="36" t="str">
        <f t="shared" si="18"/>
        <v>Fr</v>
      </c>
      <c r="I213" s="74" t="str">
        <f t="shared" si="19"/>
        <v/>
      </c>
      <c r="J213" s="48" t="str">
        <f t="shared" si="20"/>
        <v>A</v>
      </c>
      <c r="K213" s="68" t="str">
        <f t="shared" si="21"/>
        <v>A</v>
      </c>
    </row>
    <row r="214" spans="7:11" ht="24.75" customHeight="1" x14ac:dyDescent="0.3">
      <c r="G214" s="32">
        <f t="shared" si="22"/>
        <v>46235</v>
      </c>
      <c r="H214" s="36" t="str">
        <f t="shared" si="18"/>
        <v>Sa</v>
      </c>
      <c r="I214" s="74" t="str">
        <f t="shared" si="19"/>
        <v>Wochenende</v>
      </c>
      <c r="J214" s="48" t="str">
        <f t="shared" si="20"/>
        <v>F</v>
      </c>
      <c r="K214" s="68" t="str">
        <f t="shared" si="21"/>
        <v>A</v>
      </c>
    </row>
    <row r="215" spans="7:11" ht="24.75" customHeight="1" x14ac:dyDescent="0.3">
      <c r="G215" s="32">
        <f t="shared" si="22"/>
        <v>46236</v>
      </c>
      <c r="H215" s="36" t="str">
        <f t="shared" si="18"/>
        <v>So</v>
      </c>
      <c r="I215" s="74" t="str">
        <f t="shared" si="19"/>
        <v>Wochenende</v>
      </c>
      <c r="J215" s="48" t="str">
        <f t="shared" si="20"/>
        <v>F</v>
      </c>
      <c r="K215" s="68" t="str">
        <f t="shared" si="21"/>
        <v>F</v>
      </c>
    </row>
    <row r="216" spans="7:11" ht="24.75" customHeight="1" x14ac:dyDescent="0.3">
      <c r="G216" s="32">
        <f t="shared" si="22"/>
        <v>46237</v>
      </c>
      <c r="H216" s="36" t="str">
        <f t="shared" si="18"/>
        <v>Mo</v>
      </c>
      <c r="I216" s="74" t="str">
        <f t="shared" si="19"/>
        <v/>
      </c>
      <c r="J216" s="48" t="str">
        <f t="shared" si="20"/>
        <v>A</v>
      </c>
      <c r="K216" s="68" t="str">
        <f t="shared" si="21"/>
        <v>A</v>
      </c>
    </row>
    <row r="217" spans="7:11" ht="24.75" customHeight="1" x14ac:dyDescent="0.3">
      <c r="G217" s="32">
        <f t="shared" si="22"/>
        <v>46238</v>
      </c>
      <c r="H217" s="36" t="str">
        <f t="shared" si="18"/>
        <v>Di</v>
      </c>
      <c r="I217" s="74" t="str">
        <f t="shared" si="19"/>
        <v/>
      </c>
      <c r="J217" s="48" t="str">
        <f t="shared" si="20"/>
        <v>A</v>
      </c>
      <c r="K217" s="68" t="str">
        <f t="shared" si="21"/>
        <v>A</v>
      </c>
    </row>
    <row r="218" spans="7:11" ht="24.75" customHeight="1" x14ac:dyDescent="0.3">
      <c r="G218" s="32">
        <f t="shared" si="22"/>
        <v>46239</v>
      </c>
      <c r="H218" s="36" t="str">
        <f t="shared" si="18"/>
        <v>Mi</v>
      </c>
      <c r="I218" s="74" t="str">
        <f t="shared" si="19"/>
        <v/>
      </c>
      <c r="J218" s="48" t="str">
        <f t="shared" si="20"/>
        <v>A</v>
      </c>
      <c r="K218" s="68" t="str">
        <f t="shared" si="21"/>
        <v>A</v>
      </c>
    </row>
    <row r="219" spans="7:11" ht="24.75" customHeight="1" x14ac:dyDescent="0.3">
      <c r="G219" s="32">
        <f t="shared" si="22"/>
        <v>46240</v>
      </c>
      <c r="H219" s="36" t="str">
        <f t="shared" si="18"/>
        <v>Do</v>
      </c>
      <c r="I219" s="74" t="str">
        <f t="shared" si="19"/>
        <v/>
      </c>
      <c r="J219" s="48" t="str">
        <f t="shared" si="20"/>
        <v>A</v>
      </c>
      <c r="K219" s="68" t="str">
        <f t="shared" si="21"/>
        <v>A</v>
      </c>
    </row>
    <row r="220" spans="7:11" ht="24.75" customHeight="1" x14ac:dyDescent="0.3">
      <c r="G220" s="32">
        <f t="shared" si="22"/>
        <v>46241</v>
      </c>
      <c r="H220" s="36" t="str">
        <f t="shared" si="18"/>
        <v>Fr</v>
      </c>
      <c r="I220" s="74" t="str">
        <f t="shared" si="19"/>
        <v/>
      </c>
      <c r="J220" s="48" t="str">
        <f t="shared" si="20"/>
        <v>A</v>
      </c>
      <c r="K220" s="68" t="str">
        <f t="shared" si="21"/>
        <v>A</v>
      </c>
    </row>
    <row r="221" spans="7:11" ht="24.75" customHeight="1" x14ac:dyDescent="0.3">
      <c r="G221" s="32">
        <f t="shared" si="22"/>
        <v>46242</v>
      </c>
      <c r="H221" s="36" t="str">
        <f t="shared" si="18"/>
        <v>Sa</v>
      </c>
      <c r="I221" s="74" t="str">
        <f t="shared" si="19"/>
        <v>Wochenende</v>
      </c>
      <c r="J221" s="48" t="str">
        <f t="shared" si="20"/>
        <v>F</v>
      </c>
      <c r="K221" s="68" t="str">
        <f t="shared" si="21"/>
        <v>A</v>
      </c>
    </row>
    <row r="222" spans="7:11" ht="24.75" customHeight="1" x14ac:dyDescent="0.3">
      <c r="G222" s="32">
        <f t="shared" si="22"/>
        <v>46243</v>
      </c>
      <c r="H222" s="36" t="str">
        <f t="shared" si="18"/>
        <v>So</v>
      </c>
      <c r="I222" s="74" t="str">
        <f t="shared" si="19"/>
        <v>Wochenende</v>
      </c>
      <c r="J222" s="48" t="str">
        <f t="shared" si="20"/>
        <v>F</v>
      </c>
      <c r="K222" s="68" t="str">
        <f t="shared" si="21"/>
        <v>F</v>
      </c>
    </row>
    <row r="223" spans="7:11" ht="24.75" customHeight="1" x14ac:dyDescent="0.3">
      <c r="G223" s="32">
        <f t="shared" si="22"/>
        <v>46244</v>
      </c>
      <c r="H223" s="36" t="str">
        <f t="shared" si="18"/>
        <v>Mo</v>
      </c>
      <c r="I223" s="74" t="str">
        <f t="shared" si="19"/>
        <v/>
      </c>
      <c r="J223" s="48" t="str">
        <f t="shared" si="20"/>
        <v>A</v>
      </c>
      <c r="K223" s="68" t="str">
        <f t="shared" si="21"/>
        <v>A</v>
      </c>
    </row>
    <row r="224" spans="7:11" ht="24.75" customHeight="1" x14ac:dyDescent="0.3">
      <c r="G224" s="32">
        <f t="shared" si="22"/>
        <v>46245</v>
      </c>
      <c r="H224" s="36" t="str">
        <f t="shared" si="18"/>
        <v>Di</v>
      </c>
      <c r="I224" s="74" t="str">
        <f t="shared" si="19"/>
        <v/>
      </c>
      <c r="J224" s="48" t="str">
        <f t="shared" si="20"/>
        <v>A</v>
      </c>
      <c r="K224" s="68" t="str">
        <f t="shared" si="21"/>
        <v>A</v>
      </c>
    </row>
    <row r="225" spans="7:11" ht="24.75" customHeight="1" x14ac:dyDescent="0.3">
      <c r="G225" s="32">
        <f t="shared" si="22"/>
        <v>46246</v>
      </c>
      <c r="H225" s="36" t="str">
        <f t="shared" si="18"/>
        <v>Mi</v>
      </c>
      <c r="I225" s="74" t="str">
        <f t="shared" si="19"/>
        <v/>
      </c>
      <c r="J225" s="48" t="str">
        <f t="shared" si="20"/>
        <v>A</v>
      </c>
      <c r="K225" s="68" t="str">
        <f t="shared" si="21"/>
        <v>A</v>
      </c>
    </row>
    <row r="226" spans="7:11" ht="24.75" customHeight="1" x14ac:dyDescent="0.3">
      <c r="G226" s="32">
        <f t="shared" si="22"/>
        <v>46247</v>
      </c>
      <c r="H226" s="36" t="str">
        <f t="shared" si="18"/>
        <v>Do</v>
      </c>
      <c r="I226" s="74" t="str">
        <f t="shared" si="19"/>
        <v/>
      </c>
      <c r="J226" s="48" t="str">
        <f t="shared" si="20"/>
        <v>A</v>
      </c>
      <c r="K226" s="68" t="str">
        <f t="shared" si="21"/>
        <v>A</v>
      </c>
    </row>
    <row r="227" spans="7:11" ht="24.75" customHeight="1" x14ac:dyDescent="0.3">
      <c r="G227" s="32">
        <f t="shared" si="22"/>
        <v>46248</v>
      </c>
      <c r="H227" s="36" t="str">
        <f t="shared" si="18"/>
        <v>Fr</v>
      </c>
      <c r="I227" s="74" t="str">
        <f t="shared" si="19"/>
        <v/>
      </c>
      <c r="J227" s="48" t="str">
        <f t="shared" si="20"/>
        <v>A</v>
      </c>
      <c r="K227" s="68" t="str">
        <f t="shared" si="21"/>
        <v>A</v>
      </c>
    </row>
    <row r="228" spans="7:11" ht="24.75" customHeight="1" x14ac:dyDescent="0.3">
      <c r="G228" s="32">
        <f t="shared" si="22"/>
        <v>46249</v>
      </c>
      <c r="H228" s="36" t="str">
        <f t="shared" si="18"/>
        <v>Sa</v>
      </c>
      <c r="I228" s="74" t="str">
        <f t="shared" si="19"/>
        <v>Maria Himmelfahrt</v>
      </c>
      <c r="J228" s="48" t="str">
        <f t="shared" si="20"/>
        <v>F</v>
      </c>
      <c r="K228" s="68" t="str">
        <f t="shared" si="21"/>
        <v>F</v>
      </c>
    </row>
    <row r="229" spans="7:11" ht="24.75" customHeight="1" x14ac:dyDescent="0.3">
      <c r="G229" s="32">
        <f t="shared" si="22"/>
        <v>46250</v>
      </c>
      <c r="H229" s="36" t="str">
        <f t="shared" si="18"/>
        <v>So</v>
      </c>
      <c r="I229" s="74" t="str">
        <f t="shared" si="19"/>
        <v>Wochenende</v>
      </c>
      <c r="J229" s="48" t="str">
        <f t="shared" si="20"/>
        <v>F</v>
      </c>
      <c r="K229" s="68" t="str">
        <f t="shared" si="21"/>
        <v>F</v>
      </c>
    </row>
    <row r="230" spans="7:11" ht="24.75" customHeight="1" x14ac:dyDescent="0.3">
      <c r="G230" s="32">
        <f t="shared" si="22"/>
        <v>46251</v>
      </c>
      <c r="H230" s="36" t="str">
        <f t="shared" si="18"/>
        <v>Mo</v>
      </c>
      <c r="I230" s="74" t="str">
        <f t="shared" si="19"/>
        <v/>
      </c>
      <c r="J230" s="48" t="str">
        <f t="shared" si="20"/>
        <v>A</v>
      </c>
      <c r="K230" s="68" t="str">
        <f t="shared" si="21"/>
        <v>A</v>
      </c>
    </row>
    <row r="231" spans="7:11" ht="24.75" customHeight="1" x14ac:dyDescent="0.3">
      <c r="G231" s="32">
        <f t="shared" si="22"/>
        <v>46252</v>
      </c>
      <c r="H231" s="36" t="str">
        <f t="shared" si="18"/>
        <v>Di</v>
      </c>
      <c r="I231" s="74" t="str">
        <f t="shared" si="19"/>
        <v/>
      </c>
      <c r="J231" s="48" t="str">
        <f t="shared" si="20"/>
        <v>A</v>
      </c>
      <c r="K231" s="68" t="str">
        <f t="shared" si="21"/>
        <v>A</v>
      </c>
    </row>
    <row r="232" spans="7:11" ht="24.75" customHeight="1" x14ac:dyDescent="0.3">
      <c r="G232" s="32">
        <f t="shared" si="22"/>
        <v>46253</v>
      </c>
      <c r="H232" s="36" t="str">
        <f t="shared" si="18"/>
        <v>Mi</v>
      </c>
      <c r="I232" s="74" t="str">
        <f t="shared" si="19"/>
        <v/>
      </c>
      <c r="J232" s="48" t="str">
        <f t="shared" si="20"/>
        <v>A</v>
      </c>
      <c r="K232" s="68" t="str">
        <f t="shared" si="21"/>
        <v>A</v>
      </c>
    </row>
    <row r="233" spans="7:11" ht="24.75" customHeight="1" x14ac:dyDescent="0.3">
      <c r="G233" s="32">
        <f t="shared" si="22"/>
        <v>46254</v>
      </c>
      <c r="H233" s="36" t="str">
        <f t="shared" si="18"/>
        <v>Do</v>
      </c>
      <c r="I233" s="74" t="str">
        <f t="shared" si="19"/>
        <v/>
      </c>
      <c r="J233" s="48" t="str">
        <f t="shared" si="20"/>
        <v>A</v>
      </c>
      <c r="K233" s="68" t="str">
        <f t="shared" si="21"/>
        <v>A</v>
      </c>
    </row>
    <row r="234" spans="7:11" ht="24.75" customHeight="1" x14ac:dyDescent="0.3">
      <c r="G234" s="32">
        <f t="shared" si="22"/>
        <v>46255</v>
      </c>
      <c r="H234" s="36" t="str">
        <f t="shared" si="18"/>
        <v>Fr</v>
      </c>
      <c r="I234" s="74" t="str">
        <f t="shared" si="19"/>
        <v/>
      </c>
      <c r="J234" s="48" t="str">
        <f t="shared" si="20"/>
        <v>A</v>
      </c>
      <c r="K234" s="68" t="str">
        <f t="shared" si="21"/>
        <v>A</v>
      </c>
    </row>
    <row r="235" spans="7:11" ht="24.75" customHeight="1" x14ac:dyDescent="0.3">
      <c r="G235" s="32">
        <f t="shared" si="22"/>
        <v>46256</v>
      </c>
      <c r="H235" s="36" t="str">
        <f t="shared" si="18"/>
        <v>Sa</v>
      </c>
      <c r="I235" s="74" t="str">
        <f t="shared" si="19"/>
        <v>Wochenende</v>
      </c>
      <c r="J235" s="48" t="str">
        <f t="shared" si="20"/>
        <v>F</v>
      </c>
      <c r="K235" s="68" t="str">
        <f t="shared" si="21"/>
        <v>A</v>
      </c>
    </row>
    <row r="236" spans="7:11" ht="24.75" customHeight="1" x14ac:dyDescent="0.3">
      <c r="G236" s="32">
        <f t="shared" si="22"/>
        <v>46257</v>
      </c>
      <c r="H236" s="36" t="str">
        <f t="shared" si="18"/>
        <v>So</v>
      </c>
      <c r="I236" s="74" t="str">
        <f t="shared" si="19"/>
        <v>Wochenende</v>
      </c>
      <c r="J236" s="48" t="str">
        <f t="shared" si="20"/>
        <v>F</v>
      </c>
      <c r="K236" s="68" t="str">
        <f t="shared" si="21"/>
        <v>F</v>
      </c>
    </row>
    <row r="237" spans="7:11" ht="24.75" customHeight="1" x14ac:dyDescent="0.3">
      <c r="G237" s="32">
        <f t="shared" si="22"/>
        <v>46258</v>
      </c>
      <c r="H237" s="36" t="str">
        <f t="shared" si="18"/>
        <v>Mo</v>
      </c>
      <c r="I237" s="74" t="str">
        <f t="shared" si="19"/>
        <v/>
      </c>
      <c r="J237" s="48" t="str">
        <f t="shared" si="20"/>
        <v>A</v>
      </c>
      <c r="K237" s="68" t="str">
        <f t="shared" si="21"/>
        <v>A</v>
      </c>
    </row>
    <row r="238" spans="7:11" ht="24.75" customHeight="1" x14ac:dyDescent="0.3">
      <c r="G238" s="32">
        <f t="shared" si="22"/>
        <v>46259</v>
      </c>
      <c r="H238" s="36" t="str">
        <f t="shared" si="18"/>
        <v>Di</v>
      </c>
      <c r="I238" s="74" t="str">
        <f t="shared" si="19"/>
        <v/>
      </c>
      <c r="J238" s="48" t="str">
        <f t="shared" si="20"/>
        <v>A</v>
      </c>
      <c r="K238" s="68" t="str">
        <f t="shared" si="21"/>
        <v>A</v>
      </c>
    </row>
    <row r="239" spans="7:11" ht="24.75" customHeight="1" x14ac:dyDescent="0.3">
      <c r="G239" s="32">
        <f t="shared" si="22"/>
        <v>46260</v>
      </c>
      <c r="H239" s="36" t="str">
        <f t="shared" si="18"/>
        <v>Mi</v>
      </c>
      <c r="I239" s="74" t="str">
        <f t="shared" si="19"/>
        <v/>
      </c>
      <c r="J239" s="48" t="str">
        <f t="shared" si="20"/>
        <v>A</v>
      </c>
      <c r="K239" s="68" t="str">
        <f t="shared" si="21"/>
        <v>A</v>
      </c>
    </row>
    <row r="240" spans="7:11" ht="24.75" customHeight="1" x14ac:dyDescent="0.3">
      <c r="G240" s="32">
        <f t="shared" si="22"/>
        <v>46261</v>
      </c>
      <c r="H240" s="36" t="str">
        <f t="shared" si="18"/>
        <v>Do</v>
      </c>
      <c r="I240" s="74" t="str">
        <f t="shared" si="19"/>
        <v/>
      </c>
      <c r="J240" s="48" t="str">
        <f t="shared" si="20"/>
        <v>A</v>
      </c>
      <c r="K240" s="68" t="str">
        <f t="shared" si="21"/>
        <v>A</v>
      </c>
    </row>
    <row r="241" spans="7:11" ht="24.75" customHeight="1" x14ac:dyDescent="0.3">
      <c r="G241" s="32">
        <f t="shared" si="22"/>
        <v>46262</v>
      </c>
      <c r="H241" s="36" t="str">
        <f t="shared" si="18"/>
        <v>Fr</v>
      </c>
      <c r="I241" s="74" t="str">
        <f t="shared" si="19"/>
        <v/>
      </c>
      <c r="J241" s="48" t="str">
        <f t="shared" si="20"/>
        <v>A</v>
      </c>
      <c r="K241" s="68" t="str">
        <f t="shared" si="21"/>
        <v>A</v>
      </c>
    </row>
    <row r="242" spans="7:11" ht="24.75" customHeight="1" x14ac:dyDescent="0.3">
      <c r="G242" s="32">
        <f t="shared" si="22"/>
        <v>46263</v>
      </c>
      <c r="H242" s="36" t="str">
        <f t="shared" si="18"/>
        <v>Sa</v>
      </c>
      <c r="I242" s="74" t="str">
        <f t="shared" si="19"/>
        <v>Wochenende</v>
      </c>
      <c r="J242" s="48" t="str">
        <f t="shared" si="20"/>
        <v>F</v>
      </c>
      <c r="K242" s="68" t="str">
        <f t="shared" si="21"/>
        <v>A</v>
      </c>
    </row>
    <row r="243" spans="7:11" ht="24.75" customHeight="1" x14ac:dyDescent="0.3">
      <c r="G243" s="32">
        <f t="shared" si="22"/>
        <v>46264</v>
      </c>
      <c r="H243" s="36" t="str">
        <f t="shared" si="18"/>
        <v>So</v>
      </c>
      <c r="I243" s="74" t="str">
        <f t="shared" si="19"/>
        <v>Wochenende</v>
      </c>
      <c r="J243" s="48" t="str">
        <f t="shared" si="20"/>
        <v>F</v>
      </c>
      <c r="K243" s="68" t="str">
        <f t="shared" si="21"/>
        <v>F</v>
      </c>
    </row>
    <row r="244" spans="7:11" ht="24.75" customHeight="1" x14ac:dyDescent="0.3">
      <c r="G244" s="32">
        <f t="shared" si="22"/>
        <v>46265</v>
      </c>
      <c r="H244" s="36" t="str">
        <f t="shared" si="18"/>
        <v>Mo</v>
      </c>
      <c r="I244" s="74" t="str">
        <f t="shared" si="19"/>
        <v/>
      </c>
      <c r="J244" s="48" t="str">
        <f t="shared" si="20"/>
        <v>A</v>
      </c>
      <c r="K244" s="68" t="str">
        <f t="shared" si="21"/>
        <v>A</v>
      </c>
    </row>
    <row r="245" spans="7:11" ht="24.75" customHeight="1" x14ac:dyDescent="0.3">
      <c r="G245" s="32">
        <f t="shared" si="22"/>
        <v>46266</v>
      </c>
      <c r="H245" s="36" t="str">
        <f t="shared" si="18"/>
        <v>Di</v>
      </c>
      <c r="I245" s="74" t="str">
        <f t="shared" si="19"/>
        <v/>
      </c>
      <c r="J245" s="48" t="str">
        <f t="shared" si="20"/>
        <v>A</v>
      </c>
      <c r="K245" s="68" t="str">
        <f t="shared" si="21"/>
        <v>A</v>
      </c>
    </row>
    <row r="246" spans="7:11" ht="24.75" customHeight="1" x14ac:dyDescent="0.3">
      <c r="G246" s="32">
        <f t="shared" si="22"/>
        <v>46267</v>
      </c>
      <c r="H246" s="36" t="str">
        <f t="shared" si="18"/>
        <v>Mi</v>
      </c>
      <c r="I246" s="74" t="str">
        <f t="shared" si="19"/>
        <v/>
      </c>
      <c r="J246" s="48" t="str">
        <f t="shared" si="20"/>
        <v>A</v>
      </c>
      <c r="K246" s="68" t="str">
        <f t="shared" si="21"/>
        <v>A</v>
      </c>
    </row>
    <row r="247" spans="7:11" ht="24.75" customHeight="1" x14ac:dyDescent="0.3">
      <c r="G247" s="32">
        <f t="shared" si="22"/>
        <v>46268</v>
      </c>
      <c r="H247" s="36" t="str">
        <f t="shared" si="18"/>
        <v>Do</v>
      </c>
      <c r="I247" s="74" t="str">
        <f t="shared" si="19"/>
        <v/>
      </c>
      <c r="J247" s="48" t="str">
        <f t="shared" si="20"/>
        <v>A</v>
      </c>
      <c r="K247" s="68" t="str">
        <f t="shared" si="21"/>
        <v>A</v>
      </c>
    </row>
    <row r="248" spans="7:11" ht="24.75" customHeight="1" x14ac:dyDescent="0.3">
      <c r="G248" s="32">
        <f t="shared" si="22"/>
        <v>46269</v>
      </c>
      <c r="H248" s="36" t="str">
        <f t="shared" si="18"/>
        <v>Fr</v>
      </c>
      <c r="I248" s="74" t="str">
        <f t="shared" si="19"/>
        <v/>
      </c>
      <c r="J248" s="48" t="str">
        <f t="shared" si="20"/>
        <v>A</v>
      </c>
      <c r="K248" s="68" t="str">
        <f t="shared" si="21"/>
        <v>A</v>
      </c>
    </row>
    <row r="249" spans="7:11" ht="24.75" customHeight="1" x14ac:dyDescent="0.3">
      <c r="G249" s="32">
        <f t="shared" si="22"/>
        <v>46270</v>
      </c>
      <c r="H249" s="36" t="str">
        <f t="shared" si="18"/>
        <v>Sa</v>
      </c>
      <c r="I249" s="74" t="str">
        <f t="shared" si="19"/>
        <v>Wochenende</v>
      </c>
      <c r="J249" s="48" t="str">
        <f t="shared" si="20"/>
        <v>F</v>
      </c>
      <c r="K249" s="68" t="str">
        <f t="shared" si="21"/>
        <v>A</v>
      </c>
    </row>
    <row r="250" spans="7:11" ht="24.75" customHeight="1" x14ac:dyDescent="0.3">
      <c r="G250" s="32">
        <f t="shared" si="22"/>
        <v>46271</v>
      </c>
      <c r="H250" s="36" t="str">
        <f t="shared" si="18"/>
        <v>So</v>
      </c>
      <c r="I250" s="74" t="str">
        <f t="shared" si="19"/>
        <v>Wochenende</v>
      </c>
      <c r="J250" s="48" t="str">
        <f t="shared" si="20"/>
        <v>F</v>
      </c>
      <c r="K250" s="68" t="str">
        <f t="shared" si="21"/>
        <v>F</v>
      </c>
    </row>
    <row r="251" spans="7:11" ht="24.75" customHeight="1" x14ac:dyDescent="0.3">
      <c r="G251" s="32">
        <f t="shared" si="22"/>
        <v>46272</v>
      </c>
      <c r="H251" s="36" t="str">
        <f t="shared" si="18"/>
        <v>Mo</v>
      </c>
      <c r="I251" s="74" t="str">
        <f t="shared" si="19"/>
        <v/>
      </c>
      <c r="J251" s="48" t="str">
        <f t="shared" si="20"/>
        <v>A</v>
      </c>
      <c r="K251" s="68" t="str">
        <f t="shared" si="21"/>
        <v>A</v>
      </c>
    </row>
    <row r="252" spans="7:11" ht="24.75" customHeight="1" x14ac:dyDescent="0.3">
      <c r="G252" s="32">
        <f t="shared" si="22"/>
        <v>46273</v>
      </c>
      <c r="H252" s="36" t="str">
        <f t="shared" si="18"/>
        <v>Di</v>
      </c>
      <c r="I252" s="74" t="str">
        <f t="shared" si="19"/>
        <v/>
      </c>
      <c r="J252" s="48" t="str">
        <f t="shared" si="20"/>
        <v>A</v>
      </c>
      <c r="K252" s="68" t="str">
        <f t="shared" si="21"/>
        <v>A</v>
      </c>
    </row>
    <row r="253" spans="7:11" ht="24.75" customHeight="1" x14ac:dyDescent="0.3">
      <c r="G253" s="32">
        <f t="shared" si="22"/>
        <v>46274</v>
      </c>
      <c r="H253" s="36" t="str">
        <f t="shared" si="18"/>
        <v>Mi</v>
      </c>
      <c r="I253" s="74" t="str">
        <f t="shared" si="19"/>
        <v/>
      </c>
      <c r="J253" s="48" t="str">
        <f t="shared" si="20"/>
        <v>A</v>
      </c>
      <c r="K253" s="68" t="str">
        <f t="shared" si="21"/>
        <v>A</v>
      </c>
    </row>
    <row r="254" spans="7:11" ht="24.75" customHeight="1" x14ac:dyDescent="0.3">
      <c r="G254" s="32">
        <f t="shared" si="22"/>
        <v>46275</v>
      </c>
      <c r="H254" s="36" t="str">
        <f t="shared" si="18"/>
        <v>Do</v>
      </c>
      <c r="I254" s="74" t="str">
        <f t="shared" si="19"/>
        <v/>
      </c>
      <c r="J254" s="48" t="str">
        <f t="shared" si="20"/>
        <v>A</v>
      </c>
      <c r="K254" s="68" t="str">
        <f t="shared" si="21"/>
        <v>A</v>
      </c>
    </row>
    <row r="255" spans="7:11" ht="24.75" customHeight="1" x14ac:dyDescent="0.3">
      <c r="G255" s="32">
        <f t="shared" si="22"/>
        <v>46276</v>
      </c>
      <c r="H255" s="36" t="str">
        <f t="shared" si="18"/>
        <v>Fr</v>
      </c>
      <c r="I255" s="74" t="str">
        <f t="shared" si="19"/>
        <v/>
      </c>
      <c r="J255" s="48" t="str">
        <f t="shared" si="20"/>
        <v>A</v>
      </c>
      <c r="K255" s="68" t="str">
        <f t="shared" si="21"/>
        <v>A</v>
      </c>
    </row>
    <row r="256" spans="7:11" ht="24.75" customHeight="1" x14ac:dyDescent="0.3">
      <c r="G256" s="32">
        <f t="shared" si="22"/>
        <v>46277</v>
      </c>
      <c r="H256" s="36" t="str">
        <f t="shared" si="18"/>
        <v>Sa</v>
      </c>
      <c r="I256" s="74" t="str">
        <f t="shared" si="19"/>
        <v>Wochenende</v>
      </c>
      <c r="J256" s="48" t="str">
        <f t="shared" si="20"/>
        <v>F</v>
      </c>
      <c r="K256" s="68" t="str">
        <f t="shared" si="21"/>
        <v>A</v>
      </c>
    </row>
    <row r="257" spans="7:11" ht="24.75" customHeight="1" x14ac:dyDescent="0.3">
      <c r="G257" s="32">
        <f t="shared" si="22"/>
        <v>46278</v>
      </c>
      <c r="H257" s="36" t="str">
        <f t="shared" si="18"/>
        <v>So</v>
      </c>
      <c r="I257" s="74" t="str">
        <f t="shared" si="19"/>
        <v>Wochenende</v>
      </c>
      <c r="J257" s="48" t="str">
        <f t="shared" si="20"/>
        <v>F</v>
      </c>
      <c r="K257" s="68" t="str">
        <f t="shared" si="21"/>
        <v>F</v>
      </c>
    </row>
    <row r="258" spans="7:11" ht="24.75" customHeight="1" x14ac:dyDescent="0.3">
      <c r="G258" s="32">
        <f t="shared" si="22"/>
        <v>46279</v>
      </c>
      <c r="H258" s="36" t="str">
        <f t="shared" ref="H258:H321" si="23">VLOOKUP(WEEKDAY($G258,2),WOTA,2,FALSE)</f>
        <v>Mo</v>
      </c>
      <c r="I258" s="74" t="str">
        <f t="shared" ref="I258:I321" si="24">IF(ISNA(VLOOKUP(G258,Feiertage,3,FALSE)),IF(OR($H258="Sa",$H258="So"),"Wochenende",""),VLOOKUP(G258,Feiertage,3,FALSE))</f>
        <v/>
      </c>
      <c r="J258" s="48" t="str">
        <f t="shared" ref="J258:J321" si="25">IF(ISNA(VLOOKUP($G258,Feiertage,3,FALSE)),IF(AND($H258&lt;&gt;"So",$H258&lt;&gt;"Sa"),"A","F"),IF(OR(VLOOKUP($G258,Feiertage,4,FALSE)="FF",$H258="Sa",$H258="So"),"F","A"))</f>
        <v>A</v>
      </c>
      <c r="K258" s="68" t="str">
        <f t="shared" ref="K258:K321" si="26">IF(ISNA(VLOOKUP($G258,Feiertage,3,FALSE)),IF($H258="So","F","A"),IF(VLOOKUP($G258,Feiertage,4,FALSE)="FF","F","A"))</f>
        <v>A</v>
      </c>
    </row>
    <row r="259" spans="7:11" ht="24.75" customHeight="1" x14ac:dyDescent="0.3">
      <c r="G259" s="32">
        <f t="shared" si="22"/>
        <v>46280</v>
      </c>
      <c r="H259" s="36" t="str">
        <f t="shared" si="23"/>
        <v>Di</v>
      </c>
      <c r="I259" s="74" t="str">
        <f t="shared" si="24"/>
        <v/>
      </c>
      <c r="J259" s="48" t="str">
        <f t="shared" si="25"/>
        <v>A</v>
      </c>
      <c r="K259" s="68" t="str">
        <f t="shared" si="26"/>
        <v>A</v>
      </c>
    </row>
    <row r="260" spans="7:11" ht="24.75" customHeight="1" x14ac:dyDescent="0.3">
      <c r="G260" s="32">
        <f t="shared" ref="G260:G316" si="27">G259+1</f>
        <v>46281</v>
      </c>
      <c r="H260" s="36" t="str">
        <f t="shared" si="23"/>
        <v>Mi</v>
      </c>
      <c r="I260" s="74" t="str">
        <f t="shared" si="24"/>
        <v/>
      </c>
      <c r="J260" s="48" t="str">
        <f t="shared" si="25"/>
        <v>A</v>
      </c>
      <c r="K260" s="68" t="str">
        <f t="shared" si="26"/>
        <v>A</v>
      </c>
    </row>
    <row r="261" spans="7:11" ht="24.75" customHeight="1" x14ac:dyDescent="0.3">
      <c r="G261" s="32">
        <f t="shared" si="27"/>
        <v>46282</v>
      </c>
      <c r="H261" s="36" t="str">
        <f t="shared" si="23"/>
        <v>Do</v>
      </c>
      <c r="I261" s="74" t="str">
        <f t="shared" si="24"/>
        <v/>
      </c>
      <c r="J261" s="48" t="str">
        <f t="shared" si="25"/>
        <v>A</v>
      </c>
      <c r="K261" s="68" t="str">
        <f t="shared" si="26"/>
        <v>A</v>
      </c>
    </row>
    <row r="262" spans="7:11" ht="24.75" customHeight="1" x14ac:dyDescent="0.3">
      <c r="G262" s="32">
        <f t="shared" si="27"/>
        <v>46283</v>
      </c>
      <c r="H262" s="36" t="str">
        <f t="shared" si="23"/>
        <v>Fr</v>
      </c>
      <c r="I262" s="74" t="str">
        <f t="shared" si="24"/>
        <v/>
      </c>
      <c r="J262" s="48" t="str">
        <f t="shared" si="25"/>
        <v>A</v>
      </c>
      <c r="K262" s="68" t="str">
        <f t="shared" si="26"/>
        <v>A</v>
      </c>
    </row>
    <row r="263" spans="7:11" ht="24.75" customHeight="1" x14ac:dyDescent="0.3">
      <c r="G263" s="32">
        <f t="shared" si="27"/>
        <v>46284</v>
      </c>
      <c r="H263" s="36" t="str">
        <f t="shared" si="23"/>
        <v>Sa</v>
      </c>
      <c r="I263" s="74" t="str">
        <f t="shared" si="24"/>
        <v>Wochenende</v>
      </c>
      <c r="J263" s="48" t="str">
        <f t="shared" si="25"/>
        <v>F</v>
      </c>
      <c r="K263" s="68" t="str">
        <f t="shared" si="26"/>
        <v>A</v>
      </c>
    </row>
    <row r="264" spans="7:11" ht="24.75" customHeight="1" x14ac:dyDescent="0.3">
      <c r="G264" s="32">
        <f t="shared" si="27"/>
        <v>46285</v>
      </c>
      <c r="H264" s="36" t="str">
        <f t="shared" si="23"/>
        <v>So</v>
      </c>
      <c r="I264" s="74" t="str">
        <f t="shared" si="24"/>
        <v>Wochenende</v>
      </c>
      <c r="J264" s="48" t="str">
        <f t="shared" si="25"/>
        <v>F</v>
      </c>
      <c r="K264" s="68" t="str">
        <f t="shared" si="26"/>
        <v>F</v>
      </c>
    </row>
    <row r="265" spans="7:11" ht="24.75" customHeight="1" x14ac:dyDescent="0.3">
      <c r="G265" s="32">
        <f t="shared" si="27"/>
        <v>46286</v>
      </c>
      <c r="H265" s="36" t="str">
        <f t="shared" si="23"/>
        <v>Mo</v>
      </c>
      <c r="I265" s="74" t="str">
        <f t="shared" si="24"/>
        <v/>
      </c>
      <c r="J265" s="48" t="str">
        <f t="shared" si="25"/>
        <v>A</v>
      </c>
      <c r="K265" s="68" t="str">
        <f t="shared" si="26"/>
        <v>A</v>
      </c>
    </row>
    <row r="266" spans="7:11" ht="24.75" customHeight="1" x14ac:dyDescent="0.3">
      <c r="G266" s="32">
        <f t="shared" si="27"/>
        <v>46287</v>
      </c>
      <c r="H266" s="36" t="str">
        <f t="shared" si="23"/>
        <v>Di</v>
      </c>
      <c r="I266" s="74" t="str">
        <f t="shared" si="24"/>
        <v/>
      </c>
      <c r="J266" s="48" t="str">
        <f t="shared" si="25"/>
        <v>A</v>
      </c>
      <c r="K266" s="68" t="str">
        <f t="shared" si="26"/>
        <v>A</v>
      </c>
    </row>
    <row r="267" spans="7:11" ht="24.75" customHeight="1" x14ac:dyDescent="0.3">
      <c r="G267" s="32">
        <f t="shared" si="27"/>
        <v>46288</v>
      </c>
      <c r="H267" s="36" t="str">
        <f t="shared" si="23"/>
        <v>Mi</v>
      </c>
      <c r="I267" s="74" t="str">
        <f t="shared" si="24"/>
        <v/>
      </c>
      <c r="J267" s="48" t="str">
        <f t="shared" si="25"/>
        <v>A</v>
      </c>
      <c r="K267" s="68" t="str">
        <f t="shared" si="26"/>
        <v>A</v>
      </c>
    </row>
    <row r="268" spans="7:11" ht="24.75" customHeight="1" x14ac:dyDescent="0.3">
      <c r="G268" s="32">
        <f t="shared" si="27"/>
        <v>46289</v>
      </c>
      <c r="H268" s="36" t="str">
        <f t="shared" si="23"/>
        <v>Do</v>
      </c>
      <c r="I268" s="74" t="str">
        <f t="shared" si="24"/>
        <v/>
      </c>
      <c r="J268" s="48" t="str">
        <f t="shared" si="25"/>
        <v>A</v>
      </c>
      <c r="K268" s="68" t="str">
        <f t="shared" si="26"/>
        <v>A</v>
      </c>
    </row>
    <row r="269" spans="7:11" ht="24.75" customHeight="1" x14ac:dyDescent="0.3">
      <c r="G269" s="32">
        <f t="shared" si="27"/>
        <v>46290</v>
      </c>
      <c r="H269" s="36" t="str">
        <f t="shared" si="23"/>
        <v>Fr</v>
      </c>
      <c r="I269" s="74" t="str">
        <f t="shared" si="24"/>
        <v/>
      </c>
      <c r="J269" s="48" t="str">
        <f t="shared" si="25"/>
        <v>A</v>
      </c>
      <c r="K269" s="68" t="str">
        <f t="shared" si="26"/>
        <v>A</v>
      </c>
    </row>
    <row r="270" spans="7:11" ht="24.75" customHeight="1" x14ac:dyDescent="0.3">
      <c r="G270" s="32">
        <f t="shared" si="27"/>
        <v>46291</v>
      </c>
      <c r="H270" s="36" t="str">
        <f t="shared" si="23"/>
        <v>Sa</v>
      </c>
      <c r="I270" s="74" t="str">
        <f t="shared" si="24"/>
        <v>Wochenende</v>
      </c>
      <c r="J270" s="48" t="str">
        <f t="shared" si="25"/>
        <v>F</v>
      </c>
      <c r="K270" s="68" t="str">
        <f t="shared" si="26"/>
        <v>A</v>
      </c>
    </row>
    <row r="271" spans="7:11" ht="24.75" customHeight="1" x14ac:dyDescent="0.3">
      <c r="G271" s="32">
        <f t="shared" si="27"/>
        <v>46292</v>
      </c>
      <c r="H271" s="36" t="str">
        <f t="shared" si="23"/>
        <v>So</v>
      </c>
      <c r="I271" s="74" t="str">
        <f t="shared" si="24"/>
        <v>Wochenende</v>
      </c>
      <c r="J271" s="48" t="str">
        <f t="shared" si="25"/>
        <v>F</v>
      </c>
      <c r="K271" s="68" t="str">
        <f t="shared" si="26"/>
        <v>F</v>
      </c>
    </row>
    <row r="272" spans="7:11" ht="24.75" customHeight="1" x14ac:dyDescent="0.3">
      <c r="G272" s="32">
        <f t="shared" si="27"/>
        <v>46293</v>
      </c>
      <c r="H272" s="36" t="str">
        <f t="shared" si="23"/>
        <v>Mo</v>
      </c>
      <c r="I272" s="74" t="str">
        <f t="shared" si="24"/>
        <v/>
      </c>
      <c r="J272" s="48" t="str">
        <f t="shared" si="25"/>
        <v>A</v>
      </c>
      <c r="K272" s="68" t="str">
        <f t="shared" si="26"/>
        <v>A</v>
      </c>
    </row>
    <row r="273" spans="7:11" ht="24.75" customHeight="1" x14ac:dyDescent="0.3">
      <c r="G273" s="32">
        <f t="shared" si="27"/>
        <v>46294</v>
      </c>
      <c r="H273" s="36" t="str">
        <f t="shared" si="23"/>
        <v>Di</v>
      </c>
      <c r="I273" s="74" t="str">
        <f t="shared" si="24"/>
        <v/>
      </c>
      <c r="J273" s="48" t="str">
        <f t="shared" si="25"/>
        <v>A</v>
      </c>
      <c r="K273" s="68" t="str">
        <f t="shared" si="26"/>
        <v>A</v>
      </c>
    </row>
    <row r="274" spans="7:11" ht="24.75" customHeight="1" x14ac:dyDescent="0.3">
      <c r="G274" s="32">
        <f t="shared" si="27"/>
        <v>46295</v>
      </c>
      <c r="H274" s="36" t="str">
        <f t="shared" si="23"/>
        <v>Mi</v>
      </c>
      <c r="I274" s="74" t="str">
        <f t="shared" si="24"/>
        <v/>
      </c>
      <c r="J274" s="48" t="str">
        <f t="shared" si="25"/>
        <v>A</v>
      </c>
      <c r="K274" s="68" t="str">
        <f t="shared" si="26"/>
        <v>A</v>
      </c>
    </row>
    <row r="275" spans="7:11" ht="24.75" customHeight="1" x14ac:dyDescent="0.3">
      <c r="G275" s="32">
        <f t="shared" si="27"/>
        <v>46296</v>
      </c>
      <c r="H275" s="36" t="str">
        <f t="shared" si="23"/>
        <v>Do</v>
      </c>
      <c r="I275" s="74" t="str">
        <f t="shared" si="24"/>
        <v/>
      </c>
      <c r="J275" s="48" t="str">
        <f t="shared" si="25"/>
        <v>A</v>
      </c>
      <c r="K275" s="68" t="str">
        <f t="shared" si="26"/>
        <v>A</v>
      </c>
    </row>
    <row r="276" spans="7:11" ht="24.75" customHeight="1" x14ac:dyDescent="0.3">
      <c r="G276" s="32">
        <f t="shared" si="27"/>
        <v>46297</v>
      </c>
      <c r="H276" s="36" t="str">
        <f t="shared" si="23"/>
        <v>Fr</v>
      </c>
      <c r="I276" s="74" t="str">
        <f t="shared" si="24"/>
        <v/>
      </c>
      <c r="J276" s="48" t="str">
        <f t="shared" si="25"/>
        <v>A</v>
      </c>
      <c r="K276" s="68" t="str">
        <f t="shared" si="26"/>
        <v>A</v>
      </c>
    </row>
    <row r="277" spans="7:11" ht="24.75" customHeight="1" x14ac:dyDescent="0.3">
      <c r="G277" s="32">
        <f t="shared" si="27"/>
        <v>46298</v>
      </c>
      <c r="H277" s="36" t="str">
        <f t="shared" si="23"/>
        <v>Sa</v>
      </c>
      <c r="I277" s="74" t="str">
        <f t="shared" si="24"/>
        <v>Wochenende</v>
      </c>
      <c r="J277" s="48" t="str">
        <f t="shared" si="25"/>
        <v>F</v>
      </c>
      <c r="K277" s="68" t="str">
        <f t="shared" si="26"/>
        <v>A</v>
      </c>
    </row>
    <row r="278" spans="7:11" ht="24.75" customHeight="1" x14ac:dyDescent="0.3">
      <c r="G278" s="32">
        <f t="shared" si="27"/>
        <v>46299</v>
      </c>
      <c r="H278" s="36" t="str">
        <f t="shared" si="23"/>
        <v>So</v>
      </c>
      <c r="I278" s="74" t="str">
        <f t="shared" si="24"/>
        <v>Wochenende</v>
      </c>
      <c r="J278" s="48" t="str">
        <f t="shared" si="25"/>
        <v>F</v>
      </c>
      <c r="K278" s="68" t="str">
        <f t="shared" si="26"/>
        <v>F</v>
      </c>
    </row>
    <row r="279" spans="7:11" ht="24.75" customHeight="1" x14ac:dyDescent="0.3">
      <c r="G279" s="32">
        <f t="shared" si="27"/>
        <v>46300</v>
      </c>
      <c r="H279" s="36" t="str">
        <f t="shared" si="23"/>
        <v>Mo</v>
      </c>
      <c r="I279" s="74" t="str">
        <f t="shared" si="24"/>
        <v/>
      </c>
      <c r="J279" s="48" t="str">
        <f t="shared" si="25"/>
        <v>A</v>
      </c>
      <c r="K279" s="68" t="str">
        <f t="shared" si="26"/>
        <v>A</v>
      </c>
    </row>
    <row r="280" spans="7:11" ht="24.75" customHeight="1" x14ac:dyDescent="0.3">
      <c r="G280" s="32">
        <f t="shared" si="27"/>
        <v>46301</v>
      </c>
      <c r="H280" s="36" t="str">
        <f t="shared" si="23"/>
        <v>Di</v>
      </c>
      <c r="I280" s="74" t="str">
        <f t="shared" si="24"/>
        <v/>
      </c>
      <c r="J280" s="48" t="str">
        <f t="shared" si="25"/>
        <v>A</v>
      </c>
      <c r="K280" s="68" t="str">
        <f t="shared" si="26"/>
        <v>A</v>
      </c>
    </row>
    <row r="281" spans="7:11" ht="24.75" customHeight="1" x14ac:dyDescent="0.3">
      <c r="G281" s="32">
        <f t="shared" si="27"/>
        <v>46302</v>
      </c>
      <c r="H281" s="36" t="str">
        <f t="shared" si="23"/>
        <v>Mi</v>
      </c>
      <c r="I281" s="74" t="str">
        <f t="shared" si="24"/>
        <v/>
      </c>
      <c r="J281" s="48" t="str">
        <f t="shared" si="25"/>
        <v>A</v>
      </c>
      <c r="K281" s="68" t="str">
        <f t="shared" si="26"/>
        <v>A</v>
      </c>
    </row>
    <row r="282" spans="7:11" ht="24.75" customHeight="1" x14ac:dyDescent="0.3">
      <c r="G282" s="32">
        <f t="shared" si="27"/>
        <v>46303</v>
      </c>
      <c r="H282" s="36" t="str">
        <f t="shared" si="23"/>
        <v>Do</v>
      </c>
      <c r="I282" s="74" t="str">
        <f t="shared" si="24"/>
        <v/>
      </c>
      <c r="J282" s="48" t="str">
        <f t="shared" si="25"/>
        <v>A</v>
      </c>
      <c r="K282" s="68" t="str">
        <f t="shared" si="26"/>
        <v>A</v>
      </c>
    </row>
    <row r="283" spans="7:11" ht="24.75" customHeight="1" x14ac:dyDescent="0.3">
      <c r="G283" s="32">
        <f t="shared" si="27"/>
        <v>46304</v>
      </c>
      <c r="H283" s="36" t="str">
        <f t="shared" si="23"/>
        <v>Fr</v>
      </c>
      <c r="I283" s="74" t="str">
        <f t="shared" si="24"/>
        <v/>
      </c>
      <c r="J283" s="48" t="str">
        <f t="shared" si="25"/>
        <v>A</v>
      </c>
      <c r="K283" s="68" t="str">
        <f t="shared" si="26"/>
        <v>A</v>
      </c>
    </row>
    <row r="284" spans="7:11" ht="24.75" customHeight="1" x14ac:dyDescent="0.3">
      <c r="G284" s="32">
        <f t="shared" si="27"/>
        <v>46305</v>
      </c>
      <c r="H284" s="36" t="str">
        <f t="shared" si="23"/>
        <v>Sa</v>
      </c>
      <c r="I284" s="74" t="str">
        <f t="shared" si="24"/>
        <v>Wochenende</v>
      </c>
      <c r="J284" s="48" t="str">
        <f t="shared" si="25"/>
        <v>F</v>
      </c>
      <c r="K284" s="68" t="str">
        <f t="shared" si="26"/>
        <v>A</v>
      </c>
    </row>
    <row r="285" spans="7:11" ht="24.75" customHeight="1" x14ac:dyDescent="0.3">
      <c r="G285" s="32">
        <f t="shared" si="27"/>
        <v>46306</v>
      </c>
      <c r="H285" s="36" t="str">
        <f t="shared" si="23"/>
        <v>So</v>
      </c>
      <c r="I285" s="74" t="str">
        <f t="shared" si="24"/>
        <v>Wochenende</v>
      </c>
      <c r="J285" s="48" t="str">
        <f t="shared" si="25"/>
        <v>F</v>
      </c>
      <c r="K285" s="68" t="str">
        <f t="shared" si="26"/>
        <v>F</v>
      </c>
    </row>
    <row r="286" spans="7:11" ht="24.75" customHeight="1" x14ac:dyDescent="0.3">
      <c r="G286" s="32">
        <f t="shared" si="27"/>
        <v>46307</v>
      </c>
      <c r="H286" s="36" t="str">
        <f t="shared" si="23"/>
        <v>Mo</v>
      </c>
      <c r="I286" s="74" t="str">
        <f t="shared" si="24"/>
        <v/>
      </c>
      <c r="J286" s="48" t="str">
        <f t="shared" si="25"/>
        <v>A</v>
      </c>
      <c r="K286" s="68" t="str">
        <f t="shared" si="26"/>
        <v>A</v>
      </c>
    </row>
    <row r="287" spans="7:11" ht="24.75" customHeight="1" x14ac:dyDescent="0.3">
      <c r="G287" s="32">
        <f t="shared" si="27"/>
        <v>46308</v>
      </c>
      <c r="H287" s="36" t="str">
        <f t="shared" si="23"/>
        <v>Di</v>
      </c>
      <c r="I287" s="74" t="str">
        <f t="shared" si="24"/>
        <v/>
      </c>
      <c r="J287" s="48" t="str">
        <f t="shared" si="25"/>
        <v>A</v>
      </c>
      <c r="K287" s="68" t="str">
        <f t="shared" si="26"/>
        <v>A</v>
      </c>
    </row>
    <row r="288" spans="7:11" ht="24.75" customHeight="1" x14ac:dyDescent="0.3">
      <c r="G288" s="32">
        <f t="shared" si="27"/>
        <v>46309</v>
      </c>
      <c r="H288" s="36" t="str">
        <f t="shared" si="23"/>
        <v>Mi</v>
      </c>
      <c r="I288" s="74" t="str">
        <f t="shared" si="24"/>
        <v/>
      </c>
      <c r="J288" s="48" t="str">
        <f t="shared" si="25"/>
        <v>A</v>
      </c>
      <c r="K288" s="68" t="str">
        <f t="shared" si="26"/>
        <v>A</v>
      </c>
    </row>
    <row r="289" spans="7:11" ht="24.75" customHeight="1" x14ac:dyDescent="0.3">
      <c r="G289" s="32">
        <f t="shared" si="27"/>
        <v>46310</v>
      </c>
      <c r="H289" s="36" t="str">
        <f t="shared" si="23"/>
        <v>Do</v>
      </c>
      <c r="I289" s="74" t="str">
        <f t="shared" si="24"/>
        <v/>
      </c>
      <c r="J289" s="48" t="str">
        <f t="shared" si="25"/>
        <v>A</v>
      </c>
      <c r="K289" s="68" t="str">
        <f t="shared" si="26"/>
        <v>A</v>
      </c>
    </row>
    <row r="290" spans="7:11" ht="24.75" customHeight="1" x14ac:dyDescent="0.3">
      <c r="G290" s="32">
        <f t="shared" si="27"/>
        <v>46311</v>
      </c>
      <c r="H290" s="36" t="str">
        <f t="shared" si="23"/>
        <v>Fr</v>
      </c>
      <c r="I290" s="74" t="str">
        <f t="shared" si="24"/>
        <v/>
      </c>
      <c r="J290" s="48" t="str">
        <f t="shared" si="25"/>
        <v>A</v>
      </c>
      <c r="K290" s="68" t="str">
        <f t="shared" si="26"/>
        <v>A</v>
      </c>
    </row>
    <row r="291" spans="7:11" ht="24.75" customHeight="1" x14ac:dyDescent="0.3">
      <c r="G291" s="32">
        <f t="shared" si="27"/>
        <v>46312</v>
      </c>
      <c r="H291" s="36" t="str">
        <f t="shared" si="23"/>
        <v>Sa</v>
      </c>
      <c r="I291" s="74" t="str">
        <f t="shared" si="24"/>
        <v>Wochenende</v>
      </c>
      <c r="J291" s="48" t="str">
        <f t="shared" si="25"/>
        <v>F</v>
      </c>
      <c r="K291" s="68" t="str">
        <f t="shared" si="26"/>
        <v>A</v>
      </c>
    </row>
    <row r="292" spans="7:11" ht="24.75" customHeight="1" x14ac:dyDescent="0.3">
      <c r="G292" s="32">
        <f t="shared" si="27"/>
        <v>46313</v>
      </c>
      <c r="H292" s="36" t="str">
        <f t="shared" si="23"/>
        <v>So</v>
      </c>
      <c r="I292" s="74" t="str">
        <f t="shared" si="24"/>
        <v>Wochenende</v>
      </c>
      <c r="J292" s="48" t="str">
        <f t="shared" si="25"/>
        <v>F</v>
      </c>
      <c r="K292" s="68" t="str">
        <f t="shared" si="26"/>
        <v>F</v>
      </c>
    </row>
    <row r="293" spans="7:11" ht="24.75" customHeight="1" x14ac:dyDescent="0.3">
      <c r="G293" s="32">
        <f t="shared" si="27"/>
        <v>46314</v>
      </c>
      <c r="H293" s="36" t="str">
        <f t="shared" si="23"/>
        <v>Mo</v>
      </c>
      <c r="I293" s="74" t="str">
        <f t="shared" si="24"/>
        <v/>
      </c>
      <c r="J293" s="48" t="str">
        <f t="shared" si="25"/>
        <v>A</v>
      </c>
      <c r="K293" s="68" t="str">
        <f t="shared" si="26"/>
        <v>A</v>
      </c>
    </row>
    <row r="294" spans="7:11" ht="24.75" customHeight="1" x14ac:dyDescent="0.3">
      <c r="G294" s="32">
        <f t="shared" si="27"/>
        <v>46315</v>
      </c>
      <c r="H294" s="36" t="str">
        <f t="shared" si="23"/>
        <v>Di</v>
      </c>
      <c r="I294" s="74" t="str">
        <f t="shared" si="24"/>
        <v/>
      </c>
      <c r="J294" s="48" t="str">
        <f t="shared" si="25"/>
        <v>A</v>
      </c>
      <c r="K294" s="68" t="str">
        <f t="shared" si="26"/>
        <v>A</v>
      </c>
    </row>
    <row r="295" spans="7:11" ht="24.75" customHeight="1" x14ac:dyDescent="0.3">
      <c r="G295" s="32">
        <f t="shared" si="27"/>
        <v>46316</v>
      </c>
      <c r="H295" s="36" t="str">
        <f t="shared" si="23"/>
        <v>Mi</v>
      </c>
      <c r="I295" s="74" t="str">
        <f t="shared" si="24"/>
        <v/>
      </c>
      <c r="J295" s="48" t="str">
        <f t="shared" si="25"/>
        <v>A</v>
      </c>
      <c r="K295" s="68" t="str">
        <f t="shared" si="26"/>
        <v>A</v>
      </c>
    </row>
    <row r="296" spans="7:11" ht="24.75" customHeight="1" x14ac:dyDescent="0.3">
      <c r="G296" s="32">
        <f t="shared" si="27"/>
        <v>46317</v>
      </c>
      <c r="H296" s="36" t="str">
        <f t="shared" si="23"/>
        <v>Do</v>
      </c>
      <c r="I296" s="74" t="str">
        <f t="shared" si="24"/>
        <v/>
      </c>
      <c r="J296" s="48" t="str">
        <f t="shared" si="25"/>
        <v>A</v>
      </c>
      <c r="K296" s="68" t="str">
        <f t="shared" si="26"/>
        <v>A</v>
      </c>
    </row>
    <row r="297" spans="7:11" ht="24.75" customHeight="1" x14ac:dyDescent="0.3">
      <c r="G297" s="32">
        <f t="shared" si="27"/>
        <v>46318</v>
      </c>
      <c r="H297" s="36" t="str">
        <f t="shared" si="23"/>
        <v>Fr</v>
      </c>
      <c r="I297" s="74" t="str">
        <f t="shared" si="24"/>
        <v/>
      </c>
      <c r="J297" s="48" t="str">
        <f t="shared" si="25"/>
        <v>A</v>
      </c>
      <c r="K297" s="68" t="str">
        <f t="shared" si="26"/>
        <v>A</v>
      </c>
    </row>
    <row r="298" spans="7:11" ht="24.75" customHeight="1" x14ac:dyDescent="0.3">
      <c r="G298" s="32">
        <f t="shared" si="27"/>
        <v>46319</v>
      </c>
      <c r="H298" s="36" t="str">
        <f t="shared" si="23"/>
        <v>Sa</v>
      </c>
      <c r="I298" s="74" t="str">
        <f t="shared" si="24"/>
        <v>Wochenende</v>
      </c>
      <c r="J298" s="48" t="str">
        <f t="shared" si="25"/>
        <v>F</v>
      </c>
      <c r="K298" s="68" t="str">
        <f t="shared" si="26"/>
        <v>A</v>
      </c>
    </row>
    <row r="299" spans="7:11" ht="24.75" customHeight="1" x14ac:dyDescent="0.3">
      <c r="G299" s="32">
        <f t="shared" si="27"/>
        <v>46320</v>
      </c>
      <c r="H299" s="36" t="str">
        <f t="shared" si="23"/>
        <v>So</v>
      </c>
      <c r="I299" s="74" t="str">
        <f t="shared" si="24"/>
        <v>Wochenende</v>
      </c>
      <c r="J299" s="48" t="str">
        <f t="shared" si="25"/>
        <v>F</v>
      </c>
      <c r="K299" s="68" t="str">
        <f t="shared" si="26"/>
        <v>F</v>
      </c>
    </row>
    <row r="300" spans="7:11" ht="24.75" customHeight="1" x14ac:dyDescent="0.3">
      <c r="G300" s="32">
        <f t="shared" si="27"/>
        <v>46321</v>
      </c>
      <c r="H300" s="36" t="str">
        <f t="shared" si="23"/>
        <v>Mo</v>
      </c>
      <c r="I300" s="74" t="str">
        <f t="shared" si="24"/>
        <v>Nationalfeiertag</v>
      </c>
      <c r="J300" s="48" t="str">
        <f t="shared" si="25"/>
        <v>F</v>
      </c>
      <c r="K300" s="68" t="str">
        <f t="shared" si="26"/>
        <v>F</v>
      </c>
    </row>
    <row r="301" spans="7:11" ht="24.75" customHeight="1" x14ac:dyDescent="0.3">
      <c r="G301" s="32">
        <f t="shared" si="27"/>
        <v>46322</v>
      </c>
      <c r="H301" s="36" t="str">
        <f t="shared" si="23"/>
        <v>Di</v>
      </c>
      <c r="I301" s="74" t="str">
        <f t="shared" si="24"/>
        <v/>
      </c>
      <c r="J301" s="48" t="str">
        <f t="shared" si="25"/>
        <v>A</v>
      </c>
      <c r="K301" s="68" t="str">
        <f t="shared" si="26"/>
        <v>A</v>
      </c>
    </row>
    <row r="302" spans="7:11" ht="24.75" customHeight="1" x14ac:dyDescent="0.3">
      <c r="G302" s="32">
        <f t="shared" si="27"/>
        <v>46323</v>
      </c>
      <c r="H302" s="36" t="str">
        <f t="shared" si="23"/>
        <v>Mi</v>
      </c>
      <c r="I302" s="74" t="str">
        <f t="shared" si="24"/>
        <v/>
      </c>
      <c r="J302" s="48" t="str">
        <f t="shared" si="25"/>
        <v>A</v>
      </c>
      <c r="K302" s="68" t="str">
        <f t="shared" si="26"/>
        <v>A</v>
      </c>
    </row>
    <row r="303" spans="7:11" ht="24.75" customHeight="1" x14ac:dyDescent="0.3">
      <c r="G303" s="32">
        <f t="shared" si="27"/>
        <v>46324</v>
      </c>
      <c r="H303" s="36" t="str">
        <f t="shared" si="23"/>
        <v>Do</v>
      </c>
      <c r="I303" s="74" t="str">
        <f t="shared" si="24"/>
        <v/>
      </c>
      <c r="J303" s="48" t="str">
        <f t="shared" si="25"/>
        <v>A</v>
      </c>
      <c r="K303" s="68" t="str">
        <f t="shared" si="26"/>
        <v>A</v>
      </c>
    </row>
    <row r="304" spans="7:11" ht="24.75" customHeight="1" x14ac:dyDescent="0.3">
      <c r="G304" s="32">
        <f t="shared" si="27"/>
        <v>46325</v>
      </c>
      <c r="H304" s="36" t="str">
        <f t="shared" si="23"/>
        <v>Fr</v>
      </c>
      <c r="I304" s="74" t="str">
        <f t="shared" si="24"/>
        <v/>
      </c>
      <c r="J304" s="48" t="str">
        <f t="shared" si="25"/>
        <v>A</v>
      </c>
      <c r="K304" s="68" t="str">
        <f t="shared" si="26"/>
        <v>A</v>
      </c>
    </row>
    <row r="305" spans="7:11" ht="24.75" customHeight="1" x14ac:dyDescent="0.3">
      <c r="G305" s="32">
        <f t="shared" si="27"/>
        <v>46326</v>
      </c>
      <c r="H305" s="36" t="str">
        <f t="shared" si="23"/>
        <v>Sa</v>
      </c>
      <c r="I305" s="74" t="str">
        <f t="shared" si="24"/>
        <v>Wochenende</v>
      </c>
      <c r="J305" s="48" t="str">
        <f t="shared" si="25"/>
        <v>F</v>
      </c>
      <c r="K305" s="68" t="str">
        <f t="shared" si="26"/>
        <v>A</v>
      </c>
    </row>
    <row r="306" spans="7:11" ht="24.75" customHeight="1" x14ac:dyDescent="0.3">
      <c r="G306" s="32">
        <f t="shared" si="27"/>
        <v>46327</v>
      </c>
      <c r="H306" s="36" t="str">
        <f t="shared" si="23"/>
        <v>So</v>
      </c>
      <c r="I306" s="74" t="str">
        <f t="shared" si="24"/>
        <v>Allerheiligen</v>
      </c>
      <c r="J306" s="48" t="str">
        <f t="shared" si="25"/>
        <v>F</v>
      </c>
      <c r="K306" s="68" t="str">
        <f t="shared" si="26"/>
        <v>F</v>
      </c>
    </row>
    <row r="307" spans="7:11" ht="24.75" customHeight="1" x14ac:dyDescent="0.3">
      <c r="G307" s="32">
        <f t="shared" si="27"/>
        <v>46328</v>
      </c>
      <c r="H307" s="36" t="str">
        <f t="shared" si="23"/>
        <v>Mo</v>
      </c>
      <c r="I307" s="74" t="str">
        <f t="shared" si="24"/>
        <v>Allerseelen</v>
      </c>
      <c r="J307" s="48" t="str">
        <f t="shared" si="25"/>
        <v>A</v>
      </c>
      <c r="K307" s="68" t="str">
        <f t="shared" si="26"/>
        <v>A</v>
      </c>
    </row>
    <row r="308" spans="7:11" ht="24.75" customHeight="1" x14ac:dyDescent="0.3">
      <c r="G308" s="32">
        <f t="shared" si="27"/>
        <v>46329</v>
      </c>
      <c r="H308" s="36" t="str">
        <f t="shared" si="23"/>
        <v>Di</v>
      </c>
      <c r="I308" s="74" t="str">
        <f t="shared" si="24"/>
        <v/>
      </c>
      <c r="J308" s="48" t="str">
        <f t="shared" si="25"/>
        <v>A</v>
      </c>
      <c r="K308" s="68" t="str">
        <f t="shared" si="26"/>
        <v>A</v>
      </c>
    </row>
    <row r="309" spans="7:11" ht="24.75" customHeight="1" x14ac:dyDescent="0.3">
      <c r="G309" s="32">
        <f t="shared" si="27"/>
        <v>46330</v>
      </c>
      <c r="H309" s="36" t="str">
        <f t="shared" si="23"/>
        <v>Mi</v>
      </c>
      <c r="I309" s="74" t="str">
        <f t="shared" si="24"/>
        <v/>
      </c>
      <c r="J309" s="48" t="str">
        <f t="shared" si="25"/>
        <v>A</v>
      </c>
      <c r="K309" s="68" t="str">
        <f t="shared" si="26"/>
        <v>A</v>
      </c>
    </row>
    <row r="310" spans="7:11" ht="24.75" customHeight="1" x14ac:dyDescent="0.3">
      <c r="G310" s="32">
        <f t="shared" si="27"/>
        <v>46331</v>
      </c>
      <c r="H310" s="36" t="str">
        <f t="shared" si="23"/>
        <v>Do</v>
      </c>
      <c r="I310" s="74" t="str">
        <f t="shared" si="24"/>
        <v/>
      </c>
      <c r="J310" s="48" t="str">
        <f t="shared" si="25"/>
        <v>A</v>
      </c>
      <c r="K310" s="68" t="str">
        <f t="shared" si="26"/>
        <v>A</v>
      </c>
    </row>
    <row r="311" spans="7:11" ht="24.75" customHeight="1" x14ac:dyDescent="0.3">
      <c r="G311" s="32">
        <f t="shared" si="27"/>
        <v>46332</v>
      </c>
      <c r="H311" s="36" t="str">
        <f t="shared" si="23"/>
        <v>Fr</v>
      </c>
      <c r="I311" s="74" t="str">
        <f t="shared" si="24"/>
        <v/>
      </c>
      <c r="J311" s="48" t="str">
        <f t="shared" si="25"/>
        <v>A</v>
      </c>
      <c r="K311" s="68" t="str">
        <f t="shared" si="26"/>
        <v>A</v>
      </c>
    </row>
    <row r="312" spans="7:11" ht="24.75" customHeight="1" x14ac:dyDescent="0.3">
      <c r="G312" s="32">
        <f t="shared" si="27"/>
        <v>46333</v>
      </c>
      <c r="H312" s="36" t="str">
        <f t="shared" si="23"/>
        <v>Sa</v>
      </c>
      <c r="I312" s="74" t="str">
        <f t="shared" si="24"/>
        <v>Wochenende</v>
      </c>
      <c r="J312" s="48" t="str">
        <f t="shared" si="25"/>
        <v>F</v>
      </c>
      <c r="K312" s="68" t="str">
        <f t="shared" si="26"/>
        <v>A</v>
      </c>
    </row>
    <row r="313" spans="7:11" ht="24.75" customHeight="1" x14ac:dyDescent="0.3">
      <c r="G313" s="32">
        <f t="shared" si="27"/>
        <v>46334</v>
      </c>
      <c r="H313" s="36" t="str">
        <f t="shared" si="23"/>
        <v>So</v>
      </c>
      <c r="I313" s="74" t="str">
        <f t="shared" si="24"/>
        <v>Wochenende</v>
      </c>
      <c r="J313" s="48" t="str">
        <f t="shared" si="25"/>
        <v>F</v>
      </c>
      <c r="K313" s="68" t="str">
        <f t="shared" si="26"/>
        <v>F</v>
      </c>
    </row>
    <row r="314" spans="7:11" ht="24.75" customHeight="1" x14ac:dyDescent="0.3">
      <c r="G314" s="32">
        <f t="shared" si="27"/>
        <v>46335</v>
      </c>
      <c r="H314" s="36" t="str">
        <f t="shared" si="23"/>
        <v>Mo</v>
      </c>
      <c r="I314" s="74" t="str">
        <f t="shared" si="24"/>
        <v/>
      </c>
      <c r="J314" s="48" t="str">
        <f t="shared" si="25"/>
        <v>A</v>
      </c>
      <c r="K314" s="68" t="str">
        <f t="shared" si="26"/>
        <v>A</v>
      </c>
    </row>
    <row r="315" spans="7:11" ht="24.75" customHeight="1" x14ac:dyDescent="0.3">
      <c r="G315" s="32">
        <f t="shared" si="27"/>
        <v>46336</v>
      </c>
      <c r="H315" s="36" t="str">
        <f t="shared" si="23"/>
        <v>Di</v>
      </c>
      <c r="I315" s="74" t="str">
        <f t="shared" si="24"/>
        <v/>
      </c>
      <c r="J315" s="48" t="str">
        <f t="shared" si="25"/>
        <v>A</v>
      </c>
      <c r="K315" s="68" t="str">
        <f t="shared" si="26"/>
        <v>A</v>
      </c>
    </row>
    <row r="316" spans="7:11" ht="24.75" customHeight="1" x14ac:dyDescent="0.3">
      <c r="G316" s="32">
        <f t="shared" si="27"/>
        <v>46337</v>
      </c>
      <c r="H316" s="36" t="str">
        <f t="shared" si="23"/>
        <v>Mi</v>
      </c>
      <c r="I316" s="74" t="str">
        <f t="shared" si="24"/>
        <v/>
      </c>
      <c r="J316" s="48" t="str">
        <f t="shared" si="25"/>
        <v>A</v>
      </c>
      <c r="K316" s="68" t="str">
        <f t="shared" si="26"/>
        <v>A</v>
      </c>
    </row>
    <row r="317" spans="7:11" ht="24.75" customHeight="1" x14ac:dyDescent="0.3">
      <c r="G317" s="32">
        <f>G316+1</f>
        <v>46338</v>
      </c>
      <c r="H317" s="36" t="str">
        <f t="shared" si="23"/>
        <v>Do</v>
      </c>
      <c r="I317" s="74" t="str">
        <f t="shared" si="24"/>
        <v/>
      </c>
      <c r="J317" s="48" t="str">
        <f t="shared" si="25"/>
        <v>A</v>
      </c>
      <c r="K317" s="68" t="str">
        <f t="shared" si="26"/>
        <v>A</v>
      </c>
    </row>
    <row r="318" spans="7:11" ht="24.75" customHeight="1" x14ac:dyDescent="0.3">
      <c r="G318" s="32">
        <f t="shared" ref="G318:G330" si="28">G317+1</f>
        <v>46339</v>
      </c>
      <c r="H318" s="36" t="str">
        <f t="shared" si="23"/>
        <v>Fr</v>
      </c>
      <c r="I318" s="74" t="str">
        <f t="shared" si="24"/>
        <v/>
      </c>
      <c r="J318" s="48" t="str">
        <f t="shared" si="25"/>
        <v>A</v>
      </c>
      <c r="K318" s="68" t="str">
        <f t="shared" si="26"/>
        <v>A</v>
      </c>
    </row>
    <row r="319" spans="7:11" ht="24.75" customHeight="1" x14ac:dyDescent="0.3">
      <c r="G319" s="32">
        <f t="shared" si="28"/>
        <v>46340</v>
      </c>
      <c r="H319" s="36" t="str">
        <f t="shared" si="23"/>
        <v>Sa</v>
      </c>
      <c r="I319" s="74" t="str">
        <f t="shared" si="24"/>
        <v>Wochenende</v>
      </c>
      <c r="J319" s="48" t="str">
        <f t="shared" si="25"/>
        <v>F</v>
      </c>
      <c r="K319" s="68" t="str">
        <f t="shared" si="26"/>
        <v>A</v>
      </c>
    </row>
    <row r="320" spans="7:11" ht="24.75" customHeight="1" x14ac:dyDescent="0.3">
      <c r="G320" s="32">
        <f t="shared" si="28"/>
        <v>46341</v>
      </c>
      <c r="H320" s="36" t="str">
        <f t="shared" si="23"/>
        <v>So</v>
      </c>
      <c r="I320" s="74" t="str">
        <f t="shared" si="24"/>
        <v>St. Leopold</v>
      </c>
      <c r="J320" s="48" t="str">
        <f t="shared" si="25"/>
        <v>F</v>
      </c>
      <c r="K320" s="68" t="str">
        <f t="shared" si="26"/>
        <v>F</v>
      </c>
    </row>
    <row r="321" spans="7:11" ht="24.75" customHeight="1" x14ac:dyDescent="0.3">
      <c r="G321" s="32">
        <f t="shared" si="28"/>
        <v>46342</v>
      </c>
      <c r="H321" s="36" t="str">
        <f t="shared" si="23"/>
        <v>Mo</v>
      </c>
      <c r="I321" s="74" t="str">
        <f t="shared" si="24"/>
        <v/>
      </c>
      <c r="J321" s="48" t="str">
        <f t="shared" si="25"/>
        <v>A</v>
      </c>
      <c r="K321" s="68" t="str">
        <f t="shared" si="26"/>
        <v>A</v>
      </c>
    </row>
    <row r="322" spans="7:11" ht="24.75" customHeight="1" x14ac:dyDescent="0.3">
      <c r="G322" s="32">
        <f t="shared" si="28"/>
        <v>46343</v>
      </c>
      <c r="H322" s="36" t="str">
        <f t="shared" ref="H322:H367" si="29">VLOOKUP(WEEKDAY($G322,2),WOTA,2,FALSE)</f>
        <v>Di</v>
      </c>
      <c r="I322" s="74" t="str">
        <f t="shared" ref="I322:I367" si="30">IF(ISNA(VLOOKUP(G322,Feiertage,3,FALSE)),IF(OR($H322="Sa",$H322="So"),"Wochenende",""),VLOOKUP(G322,Feiertage,3,FALSE))</f>
        <v/>
      </c>
      <c r="J322" s="48" t="str">
        <f t="shared" ref="J322:J367" si="31">IF(ISNA(VLOOKUP($G322,Feiertage,3,FALSE)),IF(AND($H322&lt;&gt;"So",$H322&lt;&gt;"Sa"),"A","F"),IF(OR(VLOOKUP($G322,Feiertage,4,FALSE)="FF",$H322="Sa",$H322="So"),"F","A"))</f>
        <v>A</v>
      </c>
      <c r="K322" s="68" t="str">
        <f t="shared" ref="K322:K367" si="32">IF(ISNA(VLOOKUP($G322,Feiertage,3,FALSE)),IF($H322="So","F","A"),IF(VLOOKUP($G322,Feiertage,4,FALSE)="FF","F","A"))</f>
        <v>A</v>
      </c>
    </row>
    <row r="323" spans="7:11" ht="24.75" customHeight="1" x14ac:dyDescent="0.3">
      <c r="G323" s="32">
        <f t="shared" si="28"/>
        <v>46344</v>
      </c>
      <c r="H323" s="36" t="str">
        <f t="shared" si="29"/>
        <v>Mi</v>
      </c>
      <c r="I323" s="74" t="str">
        <f t="shared" si="30"/>
        <v/>
      </c>
      <c r="J323" s="48" t="str">
        <f t="shared" si="31"/>
        <v>A</v>
      </c>
      <c r="K323" s="68" t="str">
        <f t="shared" si="32"/>
        <v>A</v>
      </c>
    </row>
    <row r="324" spans="7:11" ht="24.75" customHeight="1" x14ac:dyDescent="0.3">
      <c r="G324" s="32">
        <f t="shared" si="28"/>
        <v>46345</v>
      </c>
      <c r="H324" s="36" t="str">
        <f t="shared" si="29"/>
        <v>Do</v>
      </c>
      <c r="I324" s="74" t="str">
        <f t="shared" si="30"/>
        <v/>
      </c>
      <c r="J324" s="48" t="str">
        <f t="shared" si="31"/>
        <v>A</v>
      </c>
      <c r="K324" s="68" t="str">
        <f t="shared" si="32"/>
        <v>A</v>
      </c>
    </row>
    <row r="325" spans="7:11" ht="24.75" customHeight="1" x14ac:dyDescent="0.3">
      <c r="G325" s="32">
        <f t="shared" si="28"/>
        <v>46346</v>
      </c>
      <c r="H325" s="36" t="str">
        <f t="shared" si="29"/>
        <v>Fr</v>
      </c>
      <c r="I325" s="74" t="str">
        <f t="shared" si="30"/>
        <v/>
      </c>
      <c r="J325" s="48" t="str">
        <f t="shared" si="31"/>
        <v>A</v>
      </c>
      <c r="K325" s="68" t="str">
        <f t="shared" si="32"/>
        <v>A</v>
      </c>
    </row>
    <row r="326" spans="7:11" ht="24.75" customHeight="1" x14ac:dyDescent="0.3">
      <c r="G326" s="32">
        <f t="shared" si="28"/>
        <v>46347</v>
      </c>
      <c r="H326" s="36" t="str">
        <f t="shared" si="29"/>
        <v>Sa</v>
      </c>
      <c r="I326" s="74" t="str">
        <f t="shared" si="30"/>
        <v>Wochenende</v>
      </c>
      <c r="J326" s="48" t="str">
        <f t="shared" si="31"/>
        <v>F</v>
      </c>
      <c r="K326" s="68" t="str">
        <f t="shared" si="32"/>
        <v>A</v>
      </c>
    </row>
    <row r="327" spans="7:11" ht="24.75" customHeight="1" x14ac:dyDescent="0.3">
      <c r="G327" s="32">
        <f t="shared" si="28"/>
        <v>46348</v>
      </c>
      <c r="H327" s="36" t="str">
        <f t="shared" si="29"/>
        <v>So</v>
      </c>
      <c r="I327" s="74" t="str">
        <f t="shared" si="30"/>
        <v>Wochenende</v>
      </c>
      <c r="J327" s="48" t="str">
        <f t="shared" si="31"/>
        <v>F</v>
      </c>
      <c r="K327" s="68" t="str">
        <f t="shared" si="32"/>
        <v>F</v>
      </c>
    </row>
    <row r="328" spans="7:11" ht="24.75" customHeight="1" x14ac:dyDescent="0.3">
      <c r="G328" s="32">
        <f t="shared" si="28"/>
        <v>46349</v>
      </c>
      <c r="H328" s="36" t="str">
        <f t="shared" si="29"/>
        <v>Mo</v>
      </c>
      <c r="I328" s="74" t="str">
        <f t="shared" si="30"/>
        <v/>
      </c>
      <c r="J328" s="48" t="str">
        <f t="shared" si="31"/>
        <v>A</v>
      </c>
      <c r="K328" s="68" t="str">
        <f t="shared" si="32"/>
        <v>A</v>
      </c>
    </row>
    <row r="329" spans="7:11" ht="24.75" customHeight="1" x14ac:dyDescent="0.3">
      <c r="G329" s="32">
        <f t="shared" si="28"/>
        <v>46350</v>
      </c>
      <c r="H329" s="36" t="str">
        <f t="shared" si="29"/>
        <v>Di</v>
      </c>
      <c r="I329" s="74" t="str">
        <f t="shared" si="30"/>
        <v/>
      </c>
      <c r="J329" s="48" t="str">
        <f t="shared" si="31"/>
        <v>A</v>
      </c>
      <c r="K329" s="68" t="str">
        <f t="shared" si="32"/>
        <v>A</v>
      </c>
    </row>
    <row r="330" spans="7:11" ht="24.75" customHeight="1" x14ac:dyDescent="0.3">
      <c r="G330" s="32">
        <f t="shared" si="28"/>
        <v>46351</v>
      </c>
      <c r="H330" s="36" t="str">
        <f t="shared" si="29"/>
        <v>Mi</v>
      </c>
      <c r="I330" s="74" t="str">
        <f t="shared" si="30"/>
        <v/>
      </c>
      <c r="J330" s="48" t="str">
        <f t="shared" si="31"/>
        <v>A</v>
      </c>
      <c r="K330" s="68" t="str">
        <f t="shared" si="32"/>
        <v>A</v>
      </c>
    </row>
    <row r="331" spans="7:11" ht="24.75" customHeight="1" x14ac:dyDescent="0.3">
      <c r="G331" s="32">
        <f t="shared" ref="G331:G336" si="33">G330+1</f>
        <v>46352</v>
      </c>
      <c r="H331" s="36" t="str">
        <f t="shared" si="29"/>
        <v>Do</v>
      </c>
      <c r="I331" s="74" t="str">
        <f t="shared" si="30"/>
        <v/>
      </c>
      <c r="J331" s="48" t="str">
        <f t="shared" si="31"/>
        <v>A</v>
      </c>
      <c r="K331" s="68" t="str">
        <f t="shared" si="32"/>
        <v>A</v>
      </c>
    </row>
    <row r="332" spans="7:11" ht="24.75" customHeight="1" x14ac:dyDescent="0.3">
      <c r="G332" s="32">
        <f t="shared" si="33"/>
        <v>46353</v>
      </c>
      <c r="H332" s="36" t="str">
        <f t="shared" si="29"/>
        <v>Fr</v>
      </c>
      <c r="I332" s="74" t="str">
        <f t="shared" si="30"/>
        <v/>
      </c>
      <c r="J332" s="48" t="str">
        <f t="shared" si="31"/>
        <v>A</v>
      </c>
      <c r="K332" s="68" t="str">
        <f t="shared" si="32"/>
        <v>A</v>
      </c>
    </row>
    <row r="333" spans="7:11" ht="24.75" customHeight="1" x14ac:dyDescent="0.3">
      <c r="G333" s="32">
        <f t="shared" si="33"/>
        <v>46354</v>
      </c>
      <c r="H333" s="36" t="str">
        <f t="shared" si="29"/>
        <v>Sa</v>
      </c>
      <c r="I333" s="74" t="str">
        <f t="shared" si="30"/>
        <v>Wochenende</v>
      </c>
      <c r="J333" s="48" t="str">
        <f t="shared" si="31"/>
        <v>F</v>
      </c>
      <c r="K333" s="68" t="str">
        <f t="shared" si="32"/>
        <v>A</v>
      </c>
    </row>
    <row r="334" spans="7:11" ht="24.75" customHeight="1" x14ac:dyDescent="0.3">
      <c r="G334" s="32">
        <f t="shared" si="33"/>
        <v>46355</v>
      </c>
      <c r="H334" s="36" t="str">
        <f t="shared" si="29"/>
        <v>So</v>
      </c>
      <c r="I334" s="74" t="str">
        <f t="shared" si="30"/>
        <v>1. Advent</v>
      </c>
      <c r="J334" s="48" t="str">
        <f t="shared" si="31"/>
        <v>F</v>
      </c>
      <c r="K334" s="68" t="str">
        <f t="shared" si="32"/>
        <v>F</v>
      </c>
    </row>
    <row r="335" spans="7:11" ht="24.75" customHeight="1" x14ac:dyDescent="0.3">
      <c r="G335" s="32">
        <f t="shared" si="33"/>
        <v>46356</v>
      </c>
      <c r="H335" s="36" t="str">
        <f t="shared" si="29"/>
        <v>Mo</v>
      </c>
      <c r="I335" s="74" t="str">
        <f t="shared" si="30"/>
        <v/>
      </c>
      <c r="J335" s="48" t="str">
        <f t="shared" si="31"/>
        <v>A</v>
      </c>
      <c r="K335" s="68" t="str">
        <f t="shared" si="32"/>
        <v>A</v>
      </c>
    </row>
    <row r="336" spans="7:11" ht="24.75" customHeight="1" x14ac:dyDescent="0.3">
      <c r="G336" s="32">
        <f t="shared" si="33"/>
        <v>46357</v>
      </c>
      <c r="H336" s="36" t="str">
        <f t="shared" si="29"/>
        <v>Di</v>
      </c>
      <c r="I336" s="74" t="str">
        <f t="shared" si="30"/>
        <v/>
      </c>
      <c r="J336" s="48" t="str">
        <f t="shared" si="31"/>
        <v>A</v>
      </c>
      <c r="K336" s="68" t="str">
        <f t="shared" si="32"/>
        <v>A</v>
      </c>
    </row>
    <row r="337" spans="7:11" ht="24.75" customHeight="1" x14ac:dyDescent="0.3">
      <c r="G337" s="32">
        <f t="shared" ref="G337:G365" si="34">G336+1</f>
        <v>46358</v>
      </c>
      <c r="H337" s="36" t="str">
        <f t="shared" si="29"/>
        <v>Mi</v>
      </c>
      <c r="I337" s="74" t="str">
        <f t="shared" si="30"/>
        <v/>
      </c>
      <c r="J337" s="48" t="str">
        <f t="shared" si="31"/>
        <v>A</v>
      </c>
      <c r="K337" s="68" t="str">
        <f t="shared" si="32"/>
        <v>A</v>
      </c>
    </row>
    <row r="338" spans="7:11" ht="24.75" customHeight="1" x14ac:dyDescent="0.3">
      <c r="G338" s="32">
        <f t="shared" si="34"/>
        <v>46359</v>
      </c>
      <c r="H338" s="36" t="str">
        <f t="shared" si="29"/>
        <v>Do</v>
      </c>
      <c r="I338" s="74" t="str">
        <f t="shared" si="30"/>
        <v/>
      </c>
      <c r="J338" s="48" t="str">
        <f t="shared" si="31"/>
        <v>A</v>
      </c>
      <c r="K338" s="68" t="str">
        <f t="shared" si="32"/>
        <v>A</v>
      </c>
    </row>
    <row r="339" spans="7:11" ht="24.75" customHeight="1" x14ac:dyDescent="0.3">
      <c r="G339" s="32">
        <f t="shared" si="34"/>
        <v>46360</v>
      </c>
      <c r="H339" s="36" t="str">
        <f t="shared" si="29"/>
        <v>Fr</v>
      </c>
      <c r="I339" s="74" t="str">
        <f t="shared" si="30"/>
        <v/>
      </c>
      <c r="J339" s="48" t="str">
        <f t="shared" si="31"/>
        <v>A</v>
      </c>
      <c r="K339" s="68" t="str">
        <f t="shared" si="32"/>
        <v>A</v>
      </c>
    </row>
    <row r="340" spans="7:11" ht="24.75" customHeight="1" x14ac:dyDescent="0.3">
      <c r="G340" s="32">
        <f t="shared" si="34"/>
        <v>46361</v>
      </c>
      <c r="H340" s="36" t="str">
        <f t="shared" si="29"/>
        <v>Sa</v>
      </c>
      <c r="I340" s="74" t="str">
        <f t="shared" si="30"/>
        <v>Wochenende</v>
      </c>
      <c r="J340" s="48" t="str">
        <f t="shared" si="31"/>
        <v>F</v>
      </c>
      <c r="K340" s="68" t="str">
        <f t="shared" si="32"/>
        <v>A</v>
      </c>
    </row>
    <row r="341" spans="7:11" ht="24.75" customHeight="1" x14ac:dyDescent="0.3">
      <c r="G341" s="32">
        <f t="shared" si="34"/>
        <v>46362</v>
      </c>
      <c r="H341" s="36" t="str">
        <f t="shared" si="29"/>
        <v>So</v>
      </c>
      <c r="I341" s="74" t="str">
        <f t="shared" si="30"/>
        <v>St. Nikolaus</v>
      </c>
      <c r="J341" s="48" t="str">
        <f t="shared" si="31"/>
        <v>F</v>
      </c>
      <c r="K341" s="68" t="str">
        <f t="shared" si="32"/>
        <v>F</v>
      </c>
    </row>
    <row r="342" spans="7:11" ht="24.75" customHeight="1" x14ac:dyDescent="0.3">
      <c r="G342" s="32">
        <f t="shared" si="34"/>
        <v>46363</v>
      </c>
      <c r="H342" s="36" t="str">
        <f t="shared" si="29"/>
        <v>Mo</v>
      </c>
      <c r="I342" s="74" t="str">
        <f t="shared" si="30"/>
        <v/>
      </c>
      <c r="J342" s="48" t="str">
        <f t="shared" si="31"/>
        <v>A</v>
      </c>
      <c r="K342" s="68" t="str">
        <f t="shared" si="32"/>
        <v>A</v>
      </c>
    </row>
    <row r="343" spans="7:11" ht="24.75" customHeight="1" x14ac:dyDescent="0.3">
      <c r="G343" s="32">
        <f t="shared" si="34"/>
        <v>46364</v>
      </c>
      <c r="H343" s="36" t="str">
        <f t="shared" si="29"/>
        <v>Di</v>
      </c>
      <c r="I343" s="74" t="str">
        <f t="shared" si="30"/>
        <v>Maria Empfängnis</v>
      </c>
      <c r="J343" s="48" t="str">
        <f t="shared" si="31"/>
        <v>F</v>
      </c>
      <c r="K343" s="68" t="str">
        <f t="shared" si="32"/>
        <v>F</v>
      </c>
    </row>
    <row r="344" spans="7:11" ht="24.75" customHeight="1" x14ac:dyDescent="0.3">
      <c r="G344" s="32">
        <f t="shared" si="34"/>
        <v>46365</v>
      </c>
      <c r="H344" s="36" t="str">
        <f t="shared" si="29"/>
        <v>Mi</v>
      </c>
      <c r="I344" s="74" t="str">
        <f t="shared" si="30"/>
        <v/>
      </c>
      <c r="J344" s="48" t="str">
        <f t="shared" si="31"/>
        <v>A</v>
      </c>
      <c r="K344" s="68" t="str">
        <f t="shared" si="32"/>
        <v>A</v>
      </c>
    </row>
    <row r="345" spans="7:11" ht="24.75" customHeight="1" x14ac:dyDescent="0.3">
      <c r="G345" s="32">
        <f t="shared" si="34"/>
        <v>46366</v>
      </c>
      <c r="H345" s="36" t="str">
        <f t="shared" si="29"/>
        <v>Do</v>
      </c>
      <c r="I345" s="74" t="str">
        <f t="shared" si="30"/>
        <v/>
      </c>
      <c r="J345" s="48" t="str">
        <f t="shared" si="31"/>
        <v>A</v>
      </c>
      <c r="K345" s="68" t="str">
        <f t="shared" si="32"/>
        <v>A</v>
      </c>
    </row>
    <row r="346" spans="7:11" ht="24.75" customHeight="1" x14ac:dyDescent="0.3">
      <c r="G346" s="32">
        <f t="shared" si="34"/>
        <v>46367</v>
      </c>
      <c r="H346" s="36" t="str">
        <f t="shared" si="29"/>
        <v>Fr</v>
      </c>
      <c r="I346" s="74" t="str">
        <f t="shared" si="30"/>
        <v/>
      </c>
      <c r="J346" s="48" t="str">
        <f t="shared" si="31"/>
        <v>A</v>
      </c>
      <c r="K346" s="68" t="str">
        <f t="shared" si="32"/>
        <v>A</v>
      </c>
    </row>
    <row r="347" spans="7:11" ht="24.75" customHeight="1" x14ac:dyDescent="0.3">
      <c r="G347" s="32">
        <f t="shared" si="34"/>
        <v>46368</v>
      </c>
      <c r="H347" s="36" t="str">
        <f t="shared" si="29"/>
        <v>Sa</v>
      </c>
      <c r="I347" s="74" t="str">
        <f t="shared" si="30"/>
        <v>Wochenende</v>
      </c>
      <c r="J347" s="48" t="str">
        <f t="shared" si="31"/>
        <v>F</v>
      </c>
      <c r="K347" s="68" t="str">
        <f t="shared" si="32"/>
        <v>A</v>
      </c>
    </row>
    <row r="348" spans="7:11" ht="24.75" customHeight="1" x14ac:dyDescent="0.3">
      <c r="G348" s="32">
        <f t="shared" si="34"/>
        <v>46369</v>
      </c>
      <c r="H348" s="36" t="str">
        <f t="shared" si="29"/>
        <v>So</v>
      </c>
      <c r="I348" s="74" t="str">
        <f t="shared" si="30"/>
        <v>3. Advent</v>
      </c>
      <c r="J348" s="48" t="str">
        <f t="shared" si="31"/>
        <v>F</v>
      </c>
      <c r="K348" s="68" t="str">
        <f t="shared" si="32"/>
        <v>F</v>
      </c>
    </row>
    <row r="349" spans="7:11" ht="24.75" customHeight="1" x14ac:dyDescent="0.3">
      <c r="G349" s="32">
        <f t="shared" si="34"/>
        <v>46370</v>
      </c>
      <c r="H349" s="36" t="str">
        <f t="shared" si="29"/>
        <v>Mo</v>
      </c>
      <c r="I349" s="74" t="str">
        <f t="shared" si="30"/>
        <v/>
      </c>
      <c r="J349" s="48" t="str">
        <f t="shared" si="31"/>
        <v>A</v>
      </c>
      <c r="K349" s="68" t="str">
        <f t="shared" si="32"/>
        <v>A</v>
      </c>
    </row>
    <row r="350" spans="7:11" ht="24.75" customHeight="1" x14ac:dyDescent="0.3">
      <c r="G350" s="32">
        <f t="shared" si="34"/>
        <v>46371</v>
      </c>
      <c r="H350" s="36" t="str">
        <f t="shared" si="29"/>
        <v>Di</v>
      </c>
      <c r="I350" s="74" t="str">
        <f t="shared" si="30"/>
        <v/>
      </c>
      <c r="J350" s="48" t="str">
        <f t="shared" si="31"/>
        <v>A</v>
      </c>
      <c r="K350" s="68" t="str">
        <f t="shared" si="32"/>
        <v>A</v>
      </c>
    </row>
    <row r="351" spans="7:11" ht="24.75" customHeight="1" x14ac:dyDescent="0.3">
      <c r="G351" s="32">
        <f t="shared" si="34"/>
        <v>46372</v>
      </c>
      <c r="H351" s="36" t="str">
        <f t="shared" si="29"/>
        <v>Mi</v>
      </c>
      <c r="I351" s="74" t="str">
        <f t="shared" si="30"/>
        <v/>
      </c>
      <c r="J351" s="48" t="str">
        <f t="shared" si="31"/>
        <v>A</v>
      </c>
      <c r="K351" s="68" t="str">
        <f t="shared" si="32"/>
        <v>A</v>
      </c>
    </row>
    <row r="352" spans="7:11" ht="24.75" customHeight="1" x14ac:dyDescent="0.3">
      <c r="G352" s="32">
        <f t="shared" si="34"/>
        <v>46373</v>
      </c>
      <c r="H352" s="36" t="str">
        <f t="shared" si="29"/>
        <v>Do</v>
      </c>
      <c r="I352" s="74" t="str">
        <f t="shared" si="30"/>
        <v/>
      </c>
      <c r="J352" s="48" t="str">
        <f t="shared" si="31"/>
        <v>A</v>
      </c>
      <c r="K352" s="68" t="str">
        <f t="shared" si="32"/>
        <v>A</v>
      </c>
    </row>
    <row r="353" spans="7:11" ht="24.75" customHeight="1" x14ac:dyDescent="0.3">
      <c r="G353" s="32">
        <f t="shared" si="34"/>
        <v>46374</v>
      </c>
      <c r="H353" s="36" t="str">
        <f t="shared" si="29"/>
        <v>Fr</v>
      </c>
      <c r="I353" s="74" t="str">
        <f t="shared" si="30"/>
        <v/>
      </c>
      <c r="J353" s="48" t="str">
        <f t="shared" si="31"/>
        <v>A</v>
      </c>
      <c r="K353" s="68" t="str">
        <f t="shared" si="32"/>
        <v>A</v>
      </c>
    </row>
    <row r="354" spans="7:11" ht="24.75" customHeight="1" x14ac:dyDescent="0.3">
      <c r="G354" s="32">
        <f t="shared" si="34"/>
        <v>46375</v>
      </c>
      <c r="H354" s="36" t="str">
        <f t="shared" si="29"/>
        <v>Sa</v>
      </c>
      <c r="I354" s="74" t="str">
        <f t="shared" si="30"/>
        <v>Wochenende</v>
      </c>
      <c r="J354" s="48" t="str">
        <f t="shared" si="31"/>
        <v>F</v>
      </c>
      <c r="K354" s="68" t="str">
        <f t="shared" si="32"/>
        <v>A</v>
      </c>
    </row>
    <row r="355" spans="7:11" ht="24.75" customHeight="1" x14ac:dyDescent="0.3">
      <c r="G355" s="32">
        <f t="shared" si="34"/>
        <v>46376</v>
      </c>
      <c r="H355" s="36" t="str">
        <f t="shared" si="29"/>
        <v>So</v>
      </c>
      <c r="I355" s="74" t="str">
        <f t="shared" si="30"/>
        <v>4. Advent</v>
      </c>
      <c r="J355" s="48" t="str">
        <f t="shared" si="31"/>
        <v>F</v>
      </c>
      <c r="K355" s="68" t="str">
        <f t="shared" si="32"/>
        <v>F</v>
      </c>
    </row>
    <row r="356" spans="7:11" ht="24.75" customHeight="1" x14ac:dyDescent="0.3">
      <c r="G356" s="32">
        <f t="shared" si="34"/>
        <v>46377</v>
      </c>
      <c r="H356" s="36" t="str">
        <f t="shared" si="29"/>
        <v>Mo</v>
      </c>
      <c r="I356" s="74" t="str">
        <f t="shared" si="30"/>
        <v/>
      </c>
      <c r="J356" s="48" t="str">
        <f t="shared" si="31"/>
        <v>A</v>
      </c>
      <c r="K356" s="68" t="str">
        <f t="shared" si="32"/>
        <v>A</v>
      </c>
    </row>
    <row r="357" spans="7:11" ht="24.75" customHeight="1" x14ac:dyDescent="0.3">
      <c r="G357" s="32">
        <f t="shared" si="34"/>
        <v>46378</v>
      </c>
      <c r="H357" s="36" t="str">
        <f t="shared" si="29"/>
        <v>Di</v>
      </c>
      <c r="I357" s="74" t="str">
        <f t="shared" si="30"/>
        <v/>
      </c>
      <c r="J357" s="48" t="str">
        <f t="shared" si="31"/>
        <v>A</v>
      </c>
      <c r="K357" s="68" t="str">
        <f t="shared" si="32"/>
        <v>A</v>
      </c>
    </row>
    <row r="358" spans="7:11" ht="24.75" customHeight="1" x14ac:dyDescent="0.3">
      <c r="G358" s="32">
        <f t="shared" si="34"/>
        <v>46379</v>
      </c>
      <c r="H358" s="36" t="str">
        <f t="shared" si="29"/>
        <v>Mi</v>
      </c>
      <c r="I358" s="74" t="str">
        <f t="shared" si="30"/>
        <v/>
      </c>
      <c r="J358" s="48" t="str">
        <f t="shared" si="31"/>
        <v>A</v>
      </c>
      <c r="K358" s="68" t="str">
        <f t="shared" si="32"/>
        <v>A</v>
      </c>
    </row>
    <row r="359" spans="7:11" ht="24.75" customHeight="1" x14ac:dyDescent="0.3">
      <c r="G359" s="32">
        <f t="shared" si="34"/>
        <v>46380</v>
      </c>
      <c r="H359" s="36" t="str">
        <f t="shared" si="29"/>
        <v>Do</v>
      </c>
      <c r="I359" s="74" t="str">
        <f t="shared" si="30"/>
        <v>Hl. Abend</v>
      </c>
      <c r="J359" s="48" t="str">
        <f t="shared" si="31"/>
        <v>A</v>
      </c>
      <c r="K359" s="68" t="str">
        <f t="shared" si="32"/>
        <v>A</v>
      </c>
    </row>
    <row r="360" spans="7:11" ht="24.75" customHeight="1" x14ac:dyDescent="0.3">
      <c r="G360" s="32">
        <f t="shared" si="34"/>
        <v>46381</v>
      </c>
      <c r="H360" s="36" t="str">
        <f t="shared" si="29"/>
        <v>Fr</v>
      </c>
      <c r="I360" s="74" t="str">
        <f t="shared" si="30"/>
        <v>Christtag</v>
      </c>
      <c r="J360" s="48" t="str">
        <f t="shared" si="31"/>
        <v>F</v>
      </c>
      <c r="K360" s="68" t="str">
        <f t="shared" si="32"/>
        <v>F</v>
      </c>
    </row>
    <row r="361" spans="7:11" ht="24.75" customHeight="1" x14ac:dyDescent="0.3">
      <c r="G361" s="32">
        <f t="shared" si="34"/>
        <v>46382</v>
      </c>
      <c r="H361" s="36" t="str">
        <f t="shared" si="29"/>
        <v>Sa</v>
      </c>
      <c r="I361" s="74" t="str">
        <f t="shared" si="30"/>
        <v>Stefanitag</v>
      </c>
      <c r="J361" s="48" t="str">
        <f t="shared" si="31"/>
        <v>F</v>
      </c>
      <c r="K361" s="68" t="str">
        <f t="shared" si="32"/>
        <v>F</v>
      </c>
    </row>
    <row r="362" spans="7:11" ht="24.75" customHeight="1" x14ac:dyDescent="0.3">
      <c r="G362" s="32">
        <f t="shared" si="34"/>
        <v>46383</v>
      </c>
      <c r="H362" s="36" t="str">
        <f t="shared" si="29"/>
        <v>So</v>
      </c>
      <c r="I362" s="74" t="str">
        <f t="shared" si="30"/>
        <v>Wochenende</v>
      </c>
      <c r="J362" s="48" t="str">
        <f t="shared" si="31"/>
        <v>F</v>
      </c>
      <c r="K362" s="68" t="str">
        <f t="shared" si="32"/>
        <v>F</v>
      </c>
    </row>
    <row r="363" spans="7:11" ht="24.75" customHeight="1" x14ac:dyDescent="0.3">
      <c r="G363" s="32">
        <f t="shared" si="34"/>
        <v>46384</v>
      </c>
      <c r="H363" s="36" t="str">
        <f t="shared" si="29"/>
        <v>Mo</v>
      </c>
      <c r="I363" s="74" t="str">
        <f t="shared" si="30"/>
        <v/>
      </c>
      <c r="J363" s="48" t="str">
        <f t="shared" si="31"/>
        <v>A</v>
      </c>
      <c r="K363" s="68" t="str">
        <f t="shared" si="32"/>
        <v>A</v>
      </c>
    </row>
    <row r="364" spans="7:11" ht="24.75" customHeight="1" x14ac:dyDescent="0.3">
      <c r="G364" s="32">
        <f t="shared" si="34"/>
        <v>46385</v>
      </c>
      <c r="H364" s="36" t="str">
        <f t="shared" si="29"/>
        <v>Di</v>
      </c>
      <c r="I364" s="74" t="str">
        <f t="shared" si="30"/>
        <v/>
      </c>
      <c r="J364" s="48" t="str">
        <f t="shared" si="31"/>
        <v>A</v>
      </c>
      <c r="K364" s="68" t="str">
        <f t="shared" si="32"/>
        <v>A</v>
      </c>
    </row>
    <row r="365" spans="7:11" ht="24.75" customHeight="1" x14ac:dyDescent="0.3">
      <c r="G365" s="32">
        <f t="shared" si="34"/>
        <v>46386</v>
      </c>
      <c r="H365" s="36" t="str">
        <f t="shared" si="29"/>
        <v>Mi</v>
      </c>
      <c r="I365" s="74" t="str">
        <f t="shared" si="30"/>
        <v/>
      </c>
      <c r="J365" s="48" t="str">
        <f t="shared" si="31"/>
        <v>A</v>
      </c>
      <c r="K365" s="68" t="str">
        <f t="shared" si="32"/>
        <v>A</v>
      </c>
    </row>
    <row r="366" spans="7:11" ht="24.75" customHeight="1" x14ac:dyDescent="0.3">
      <c r="G366" s="32">
        <f>G365+1</f>
        <v>46387</v>
      </c>
      <c r="H366" s="36" t="str">
        <f t="shared" si="29"/>
        <v>Do</v>
      </c>
      <c r="I366" s="74" t="str">
        <f t="shared" si="30"/>
        <v>Silvester</v>
      </c>
      <c r="J366" s="48" t="str">
        <f t="shared" si="31"/>
        <v>A</v>
      </c>
      <c r="K366" s="68" t="str">
        <f t="shared" si="32"/>
        <v>A</v>
      </c>
    </row>
    <row r="367" spans="7:11" ht="27.75" customHeight="1" x14ac:dyDescent="0.3">
      <c r="G367" s="32">
        <f>G366+1</f>
        <v>46388</v>
      </c>
      <c r="H367" s="36" t="str">
        <f t="shared" si="29"/>
        <v>Fr</v>
      </c>
      <c r="I367" s="74" t="str">
        <f t="shared" si="30"/>
        <v/>
      </c>
      <c r="J367" s="48" t="str">
        <f t="shared" si="31"/>
        <v>A</v>
      </c>
      <c r="K367" s="68" t="str">
        <f t="shared" si="32"/>
        <v>A</v>
      </c>
    </row>
  </sheetData>
  <sheetProtection sheet="1" selectLockedCells="1"/>
  <mergeCells count="3">
    <mergeCell ref="A1:B1"/>
    <mergeCell ref="L1:M1"/>
    <mergeCell ref="N1:O1"/>
  </mergeCells>
  <phoneticPr fontId="13" type="noConversion"/>
  <conditionalFormatting sqref="D1 D15">
    <cfRule type="expression" dxfId="3" priority="1" stopIfTrue="1">
      <formula>OR(#REF!="So",#REF!="Sa")</formula>
    </cfRule>
  </conditionalFormatting>
  <conditionalFormatting sqref="D2:D14 D16:D34">
    <cfRule type="expression" dxfId="2" priority="2" stopIfTrue="1">
      <formula>OR(D2="So",D2="Sa")</formula>
    </cfRule>
  </conditionalFormatting>
  <conditionalFormatting sqref="G2:K367">
    <cfRule type="expression" dxfId="1" priority="3" stopIfTrue="1">
      <formula>$J2="F"</formula>
    </cfRule>
    <cfRule type="expression" dxfId="0" priority="4" stopIfTrue="1">
      <formula>$I2&lt;&gt;""</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
  <dimension ref="A1"/>
  <sheetViews>
    <sheetView tabSelected="1" zoomScaleNormal="100" workbookViewId="0"/>
  </sheetViews>
  <sheetFormatPr baseColWidth="10" defaultColWidth="11.453125" defaultRowHeight="13" x14ac:dyDescent="0.3"/>
  <cols>
    <col min="1" max="16384" width="11.453125" style="8"/>
  </cols>
  <sheetData>
    <row r="1" spans="1:1" x14ac:dyDescent="0.3">
      <c r="A1" s="373"/>
    </row>
  </sheetData>
  <sheetProtection sheet="1" selectLockedCells="1"/>
  <phoneticPr fontId="13"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3"/>
  <dimension ref="A1"/>
  <sheetViews>
    <sheetView workbookViewId="0">
      <selection activeCell="L56" sqref="L56"/>
    </sheetView>
  </sheetViews>
  <sheetFormatPr baseColWidth="10" defaultRowHeight="13" x14ac:dyDescent="0.3"/>
  <sheetData/>
  <phoneticPr fontId="13" type="noConversion"/>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25A7B-88CD-43DE-AFD5-360E3CAD0CB1}">
  <sheetPr codeName="Tabelle31"/>
  <dimension ref="A1:BC72"/>
  <sheetViews>
    <sheetView zoomScaleNormal="100" zoomScaleSheetLayoutView="100" workbookViewId="0">
      <pane ySplit="7" topLeftCell="A8" activePane="bottomLeft" state="frozen"/>
      <selection activeCell="L61" sqref="L61"/>
      <selection pane="bottomLeft" activeCell="H9" sqref="H9"/>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9" width="6.7265625" style="2" customWidth="1"/>
    <col min="10" max="10" width="8.54296875" style="2" customWidth="1"/>
    <col min="11" max="11" width="11.1796875" style="2" customWidth="1"/>
    <col min="12" max="13" width="6.7265625" style="2" customWidth="1"/>
    <col min="14" max="14" width="8.1796875" style="2" customWidth="1"/>
    <col min="15" max="15" width="8" style="2" customWidth="1"/>
    <col min="16" max="16" width="28.54296875" style="3" customWidth="1"/>
    <col min="17" max="17" width="12.81640625" style="112" hidden="1" customWidth="1"/>
    <col min="18" max="18" width="19.81640625" style="112" hidden="1" customWidth="1"/>
    <col min="19" max="19" width="17.1796875" style="112" hidden="1" customWidth="1"/>
    <col min="20" max="21" width="8.7265625" style="23" hidden="1" customWidth="1"/>
    <col min="22" max="22" width="7.7265625" style="100" hidden="1" customWidth="1"/>
    <col min="23" max="24" width="12.54296875" style="27" hidden="1" customWidth="1"/>
    <col min="25" max="27" width="12" style="26" hidden="1" customWidth="1"/>
    <col min="28" max="32" width="6" style="27" hidden="1" customWidth="1"/>
    <col min="33" max="33" width="12.1796875" style="26" hidden="1" customWidth="1"/>
    <col min="34" max="35" width="12.1796875" style="105" hidden="1" customWidth="1"/>
    <col min="36" max="36" width="12.1796875" style="104" hidden="1" customWidth="1"/>
    <col min="37" max="37" width="12.54296875" style="26" hidden="1" customWidth="1"/>
    <col min="38" max="46" width="12.1796875" style="104" hidden="1" customWidth="1"/>
    <col min="47" max="47" width="13" style="342" customWidth="1"/>
    <col min="48" max="52" width="11.453125" style="342"/>
    <col min="53" max="55" width="11.453125" style="343"/>
    <col min="56" max="16384" width="11.453125" style="351"/>
  </cols>
  <sheetData>
    <row r="1" spans="1:55" s="3" customFormat="1" ht="33" customHeight="1" thickTop="1" thickBot="1" x14ac:dyDescent="0.3">
      <c r="A1" s="291" t="str">
        <f>Konfig!$A$1</f>
        <v xml:space="preserve"> BOKU-Zeiterfassung für Wissenschaftliches Personal</v>
      </c>
      <c r="B1" s="292"/>
      <c r="C1" s="292"/>
      <c r="D1" s="292"/>
      <c r="E1" s="292"/>
      <c r="F1" s="292"/>
      <c r="G1" s="292"/>
      <c r="H1" s="292"/>
      <c r="I1" s="292"/>
      <c r="J1" s="292"/>
      <c r="K1" s="292"/>
      <c r="L1" s="292"/>
      <c r="M1" s="292"/>
      <c r="N1" s="292"/>
      <c r="O1" s="293"/>
      <c r="P1" s="517"/>
      <c r="Q1" s="156" t="s">
        <v>61</v>
      </c>
      <c r="R1" s="190" t="s">
        <v>149</v>
      </c>
      <c r="S1" s="209" t="s">
        <v>156</v>
      </c>
      <c r="T1" s="28"/>
      <c r="U1" s="28"/>
      <c r="V1" s="94"/>
      <c r="W1" s="13"/>
      <c r="X1" s="13"/>
      <c r="Y1" s="101"/>
      <c r="Z1" s="102"/>
      <c r="AA1" s="102"/>
      <c r="AB1" s="25"/>
      <c r="AC1" s="25"/>
      <c r="AD1" s="25"/>
      <c r="AE1" s="25"/>
      <c r="AF1" s="25"/>
      <c r="AG1" s="101"/>
      <c r="AH1" s="104"/>
      <c r="AI1" s="104"/>
      <c r="AJ1" s="104"/>
      <c r="AK1" s="101"/>
      <c r="AL1" s="104"/>
      <c r="AM1" s="104"/>
      <c r="AN1" s="104"/>
      <c r="AO1" s="104"/>
      <c r="AP1" s="104"/>
      <c r="AQ1" s="104"/>
      <c r="AR1" s="104"/>
      <c r="AS1" s="104"/>
      <c r="AT1" s="104"/>
      <c r="AU1" s="342"/>
      <c r="AV1" s="342"/>
      <c r="AW1" s="342"/>
      <c r="AX1" s="342"/>
      <c r="AY1" s="342"/>
      <c r="AZ1" s="342"/>
      <c r="BA1" s="342"/>
      <c r="BB1" s="342"/>
      <c r="BC1" s="342"/>
    </row>
    <row r="2" spans="1:55" s="344" customFormat="1" ht="21" customHeight="1" thickTop="1" x14ac:dyDescent="0.3">
      <c r="A2" s="294" t="str">
        <f>" Org.-Einh. : "&amp;OrgEinheit</f>
        <v xml:space="preserve"> Org.-Einh. : xxxxx</v>
      </c>
      <c r="B2" s="295"/>
      <c r="C2" s="295"/>
      <c r="D2" s="295"/>
      <c r="E2" s="295"/>
      <c r="F2" s="520" t="s">
        <v>60</v>
      </c>
      <c r="G2" s="520"/>
      <c r="H2" s="520"/>
      <c r="I2" s="520"/>
      <c r="J2" s="317" t="str">
        <f>" "&amp;Zeitmodell</f>
        <v xml:space="preserve"> Vollzeit</v>
      </c>
      <c r="K2" s="296"/>
      <c r="L2" s="296"/>
      <c r="M2" s="296"/>
      <c r="N2" s="296"/>
      <c r="O2" s="297"/>
      <c r="P2" s="518"/>
      <c r="Q2" s="155">
        <f ca="1">IF(ISNA($Q$4),1,$Q$4)</f>
        <v>1</v>
      </c>
      <c r="R2" s="219">
        <v>0</v>
      </c>
      <c r="S2" s="210">
        <f>SUM($AT8:$AT38)</f>
        <v>0</v>
      </c>
      <c r="T2"/>
      <c r="U2" s="28"/>
      <c r="V2" s="95"/>
      <c r="W2" s="15"/>
      <c r="X2" s="15"/>
      <c r="Y2" s="103"/>
      <c r="Z2" s="26"/>
      <c r="AA2" s="26"/>
      <c r="AB2" s="26"/>
      <c r="AC2" s="26"/>
      <c r="AD2" s="26"/>
      <c r="AE2" s="26"/>
      <c r="AF2" s="26"/>
      <c r="AG2" s="103"/>
      <c r="AH2" s="105"/>
      <c r="AI2" s="105"/>
      <c r="AJ2" s="104"/>
      <c r="AK2" s="103"/>
      <c r="AL2" s="104"/>
      <c r="AM2" s="104"/>
      <c r="AN2" s="104"/>
      <c r="AO2" s="104"/>
      <c r="AP2" s="104"/>
      <c r="AQ2" s="104"/>
      <c r="AR2" s="104"/>
      <c r="AS2" s="104"/>
      <c r="AT2" s="104"/>
      <c r="AU2" s="342"/>
      <c r="AV2" s="342"/>
      <c r="AW2" s="342"/>
      <c r="AX2" s="342"/>
      <c r="AY2" s="342"/>
      <c r="AZ2" s="342"/>
      <c r="BA2" s="343"/>
      <c r="BB2" s="343"/>
      <c r="BC2" s="343"/>
    </row>
    <row r="3" spans="1:55" s="344" customFormat="1" ht="22.5" customHeight="1" thickBot="1" x14ac:dyDescent="0.35">
      <c r="A3" s="298" t="str">
        <f xml:space="preserve"> " Mitarbeiter: "&amp;Name</f>
        <v xml:space="preserve"> Mitarbeiter: Vorname Nachname</v>
      </c>
      <c r="B3" s="299"/>
      <c r="C3" s="299"/>
      <c r="D3" s="299"/>
      <c r="E3" s="299"/>
      <c r="F3" s="521" t="s">
        <v>104</v>
      </c>
      <c r="G3" s="521"/>
      <c r="H3" s="521"/>
      <c r="I3" s="521"/>
      <c r="J3" s="300" t="str">
        <f>" "&amp;Vorgesetzter</f>
        <v xml:space="preserve"> Vorname Nachname</v>
      </c>
      <c r="K3" s="300"/>
      <c r="L3" s="300"/>
      <c r="M3" s="300"/>
      <c r="N3" s="300"/>
      <c r="O3" s="301"/>
      <c r="P3" s="519"/>
      <c r="Q3" s="160" t="str" cm="1">
        <f t="array" aca="1" ref="Q3" ca="1">RIGHT(CELL("filename",A1),LEN(CELL("filename",A1))-SEARCH("]",CELL("filename",A1),1))</f>
        <v>Jänner</v>
      </c>
      <c r="R3" s="390"/>
      <c r="S3" s="218" cm="1">
        <f t="array" aca="1" ref="S3" ca="1">IF($Q$2=1,$S$2,$S$2+INDIRECT($S$5))</f>
        <v>0</v>
      </c>
      <c r="T3" s="28"/>
      <c r="U3" s="28"/>
      <c r="V3" s="95"/>
      <c r="W3" s="15"/>
      <c r="X3" s="15"/>
      <c r="Y3" s="103"/>
      <c r="Z3" s="26"/>
      <c r="AA3" s="26"/>
      <c r="AB3" s="26"/>
      <c r="AC3" s="26"/>
      <c r="AD3" s="26"/>
      <c r="AE3" s="26"/>
      <c r="AF3" s="26"/>
      <c r="AG3" s="103"/>
      <c r="AH3" s="105"/>
      <c r="AI3" s="105"/>
      <c r="AJ3" s="104"/>
      <c r="AK3" s="103"/>
      <c r="AL3" s="104"/>
      <c r="AM3" s="104"/>
      <c r="AN3" s="104"/>
      <c r="AO3" s="104"/>
      <c r="AP3" s="104"/>
      <c r="AQ3" s="104"/>
      <c r="AR3" s="104"/>
      <c r="AS3" s="104"/>
      <c r="AT3" s="104"/>
      <c r="AU3" s="342"/>
      <c r="AV3" s="342"/>
      <c r="AW3" s="342"/>
      <c r="AX3" s="342"/>
      <c r="AY3" s="342"/>
      <c r="AZ3" s="342"/>
      <c r="BA3" s="343"/>
      <c r="BB3" s="343"/>
      <c r="BC3" s="343"/>
    </row>
    <row r="4" spans="1:55" s="346" customFormat="1" ht="32.25" customHeight="1" thickTop="1" thickBot="1" x14ac:dyDescent="0.4">
      <c r="A4" s="522" t="str">
        <f ca="1" xml:space="preserve"> " Monat: "&amp;$Q$3&amp;" "&amp;Jahr</f>
        <v xml:space="preserve"> Monat: Jänner 2026</v>
      </c>
      <c r="B4" s="523"/>
      <c r="C4" s="523"/>
      <c r="D4" s="524"/>
      <c r="E4" s="525" t="s">
        <v>113</v>
      </c>
      <c r="F4" s="526"/>
      <c r="G4" s="527"/>
      <c r="H4" s="525" t="s">
        <v>114</v>
      </c>
      <c r="I4" s="526"/>
      <c r="J4" s="527"/>
      <c r="K4" s="302" t="s">
        <v>118</v>
      </c>
      <c r="L4" s="528" t="s">
        <v>230</v>
      </c>
      <c r="M4" s="529"/>
      <c r="N4" s="529"/>
      <c r="O4" s="529"/>
      <c r="P4" s="530"/>
      <c r="Q4" s="162">
        <f ca="1">IF(ISNA(VLOOKUP($Q$3,MTab,2,FALSE)),1,VLOOKUP($Q$3,MTab,2,FALSE))</f>
        <v>1</v>
      </c>
      <c r="R4" s="135"/>
      <c r="S4" s="220" t="s">
        <v>160</v>
      </c>
      <c r="T4" s="135"/>
      <c r="U4" s="135"/>
      <c r="V4" s="135"/>
      <c r="W4" s="135"/>
      <c r="X4" s="135"/>
      <c r="Y4" s="135"/>
      <c r="Z4" s="135"/>
      <c r="AA4" s="135"/>
      <c r="AB4" s="135"/>
      <c r="AC4" s="135"/>
      <c r="AD4" s="135"/>
      <c r="AE4" s="135"/>
      <c r="AF4" s="135"/>
      <c r="AG4" s="135"/>
      <c r="AH4" s="136"/>
      <c r="AI4" s="136"/>
      <c r="AJ4" s="137"/>
      <c r="AK4" s="135"/>
      <c r="AL4" s="137"/>
      <c r="AM4" s="137"/>
      <c r="AN4" s="137"/>
      <c r="AO4" s="137"/>
      <c r="AP4" s="137"/>
      <c r="AQ4" s="137"/>
      <c r="AR4" s="137"/>
      <c r="AS4" s="137"/>
      <c r="AT4" s="137"/>
      <c r="AU4" s="345"/>
      <c r="AV4" s="342"/>
      <c r="AW4" s="342"/>
      <c r="AX4" s="342"/>
      <c r="AY4" s="342"/>
      <c r="AZ4" s="342"/>
      <c r="BA4" s="343"/>
      <c r="BB4" s="343"/>
      <c r="BC4" s="343"/>
    </row>
    <row r="5" spans="1:55" s="346" customFormat="1" ht="23.25" customHeight="1" thickTop="1" thickBot="1" x14ac:dyDescent="0.4">
      <c r="A5" s="534" t="s">
        <v>50</v>
      </c>
      <c r="B5" s="537" t="s">
        <v>107</v>
      </c>
      <c r="C5" s="540" t="s">
        <v>88</v>
      </c>
      <c r="D5" s="541"/>
      <c r="E5" s="545" t="str">
        <f>"Wochen-AZ"&amp;" "&amp;TEXT(WAZ,"[hh]:mm")</f>
        <v>Wochen-AZ 40:00</v>
      </c>
      <c r="F5" s="546"/>
      <c r="G5" s="547"/>
      <c r="H5" s="548" t="s">
        <v>115</v>
      </c>
      <c r="I5" s="549"/>
      <c r="J5" s="550"/>
      <c r="K5" s="303" cm="1">
        <f t="array" aca="1" ref="K5" ca="1">IF(ISNA($Q$5),Übertrag,INDIRECT($Q$5))</f>
        <v>0</v>
      </c>
      <c r="L5" s="528"/>
      <c r="M5" s="529"/>
      <c r="N5" s="529"/>
      <c r="O5" s="529"/>
      <c r="P5" s="530"/>
      <c r="Q5" s="161" t="str">
        <f ca="1">IF(ISNA(VLOOKUP($Q$3,MTab,3,FALSE)),"Übertrag",VLOOKUP($Q$3,MTab,3,FALSE))</f>
        <v>Übertrag</v>
      </c>
      <c r="R5" s="135"/>
      <c r="S5" s="161" t="str">
        <f ca="1">IF(ISNA(VLOOKUP($Q$3,MTab,4,FALSE)),$Q$3&amp;"!$R$2",VLOOKUP($Q$3,MTab,4,FALSE))</f>
        <v>Jänner!$S$2</v>
      </c>
      <c r="T5" s="135"/>
      <c r="U5" s="135"/>
      <c r="V5" s="135"/>
      <c r="W5" s="135"/>
      <c r="X5" s="135"/>
      <c r="Y5" s="135"/>
      <c r="Z5" s="135"/>
      <c r="AA5" s="135"/>
      <c r="AB5" s="167"/>
      <c r="AC5" s="167"/>
      <c r="AD5" s="167"/>
      <c r="AE5" s="167"/>
      <c r="AF5" s="167"/>
      <c r="AG5" s="135"/>
      <c r="AH5" s="136"/>
      <c r="AI5" s="136"/>
      <c r="AJ5" s="137"/>
      <c r="AK5" s="135"/>
      <c r="AL5" s="137"/>
      <c r="AM5" s="137"/>
      <c r="AN5" s="137"/>
      <c r="AO5" s="137"/>
      <c r="AP5" s="137"/>
      <c r="AQ5" s="137"/>
      <c r="AR5" s="137"/>
      <c r="AS5" s="137"/>
      <c r="AT5" s="137"/>
      <c r="AU5" s="345"/>
      <c r="AV5" s="342"/>
      <c r="AW5" s="342"/>
      <c r="AX5" s="342"/>
      <c r="AY5" s="342"/>
      <c r="AZ5" s="342"/>
      <c r="BA5" s="343"/>
      <c r="BB5" s="343"/>
      <c r="BC5" s="343"/>
    </row>
    <row r="6" spans="1:55" s="346" customFormat="1" ht="24" customHeight="1" thickTop="1" x14ac:dyDescent="0.35">
      <c r="A6" s="535"/>
      <c r="B6" s="538"/>
      <c r="C6" s="551" t="s">
        <v>117</v>
      </c>
      <c r="D6" s="553" t="s">
        <v>229</v>
      </c>
      <c r="E6" s="304" t="s">
        <v>116</v>
      </c>
      <c r="F6" s="555" t="s">
        <v>0</v>
      </c>
      <c r="G6" s="557" t="s">
        <v>222</v>
      </c>
      <c r="H6" s="559" t="s">
        <v>1</v>
      </c>
      <c r="I6" s="561" t="s">
        <v>2</v>
      </c>
      <c r="J6" s="305" t="s">
        <v>3</v>
      </c>
      <c r="K6" s="306" t="s">
        <v>111</v>
      </c>
      <c r="L6" s="528"/>
      <c r="M6" s="529"/>
      <c r="N6" s="529"/>
      <c r="O6" s="529"/>
      <c r="P6" s="530"/>
      <c r="Q6" s="120" t="s">
        <v>13</v>
      </c>
      <c r="R6" s="121"/>
      <c r="S6" s="121"/>
      <c r="T6" s="121"/>
      <c r="U6" s="121"/>
      <c r="V6" s="121"/>
      <c r="W6" s="121"/>
      <c r="X6" s="166" t="s">
        <v>142</v>
      </c>
      <c r="Y6" s="121"/>
      <c r="Z6" s="121"/>
      <c r="AA6" s="121"/>
      <c r="AB6" s="563" t="s">
        <v>89</v>
      </c>
      <c r="AC6" s="564"/>
      <c r="AD6" s="564"/>
      <c r="AE6" s="564"/>
      <c r="AF6" s="565"/>
      <c r="AG6" s="121" t="s">
        <v>69</v>
      </c>
      <c r="AH6" s="60"/>
      <c r="AI6" s="60"/>
      <c r="AJ6" s="106"/>
      <c r="AK6" s="121"/>
      <c r="AL6" s="106"/>
      <c r="AM6" s="106"/>
      <c r="AN6" s="106"/>
      <c r="AO6" s="106"/>
      <c r="AP6" s="106"/>
      <c r="AQ6" s="106"/>
      <c r="AR6" s="106"/>
      <c r="AS6" s="106"/>
      <c r="AT6" s="138"/>
      <c r="AU6" s="345"/>
      <c r="AV6" s="342"/>
      <c r="AW6" s="342"/>
      <c r="AX6" s="342"/>
      <c r="AY6" s="342"/>
      <c r="AZ6" s="342"/>
      <c r="BA6" s="343"/>
      <c r="BB6" s="343"/>
      <c r="BC6" s="343"/>
    </row>
    <row r="7" spans="1:55" s="349" customFormat="1" ht="27.75" customHeight="1" x14ac:dyDescent="0.35">
      <c r="A7" s="536"/>
      <c r="B7" s="539"/>
      <c r="C7" s="552"/>
      <c r="D7" s="554"/>
      <c r="E7" s="307" t="s">
        <v>108</v>
      </c>
      <c r="F7" s="556"/>
      <c r="G7" s="558"/>
      <c r="H7" s="560"/>
      <c r="I7" s="562"/>
      <c r="J7" s="308" t="s">
        <v>4</v>
      </c>
      <c r="K7" s="309" t="s">
        <v>112</v>
      </c>
      <c r="L7" s="531"/>
      <c r="M7" s="532"/>
      <c r="N7" s="532"/>
      <c r="O7" s="532"/>
      <c r="P7" s="533"/>
      <c r="Q7" s="107" t="s">
        <v>24</v>
      </c>
      <c r="R7" s="107" t="s">
        <v>91</v>
      </c>
      <c r="S7" s="107" t="s">
        <v>92</v>
      </c>
      <c r="T7" s="91" t="s">
        <v>57</v>
      </c>
      <c r="U7" s="90" t="s">
        <v>87</v>
      </c>
      <c r="V7" s="92" t="s">
        <v>65</v>
      </c>
      <c r="W7" s="93" t="s">
        <v>64</v>
      </c>
      <c r="X7" s="163" cm="1">
        <f t="array" aca="1" ref="X7" ca="1">IF(ISNA($Q$5),Übertrag,INDIRECT($Q$5))</f>
        <v>0</v>
      </c>
      <c r="Y7" s="64" t="s">
        <v>66</v>
      </c>
      <c r="Z7" s="64" t="s">
        <v>67</v>
      </c>
      <c r="AA7" s="64" t="s">
        <v>68</v>
      </c>
      <c r="AB7" s="80"/>
      <c r="AC7" s="84">
        <f>I_GAZNAZVon</f>
        <v>2</v>
      </c>
      <c r="AD7" s="87">
        <v>3</v>
      </c>
      <c r="AE7" s="84">
        <f>I_GAZNAZBis</f>
        <v>4</v>
      </c>
      <c r="AF7" s="81"/>
      <c r="AG7" s="119" t="s">
        <v>63</v>
      </c>
      <c r="AH7" s="122" t="s">
        <v>90</v>
      </c>
      <c r="AI7" s="122" t="s">
        <v>143</v>
      </c>
      <c r="AJ7" s="117" t="s">
        <v>94</v>
      </c>
      <c r="AK7" s="118" t="s">
        <v>93</v>
      </c>
      <c r="AL7" s="117" t="s">
        <v>97</v>
      </c>
      <c r="AM7" s="117" t="s">
        <v>98</v>
      </c>
      <c r="AN7" s="117" t="s">
        <v>99</v>
      </c>
      <c r="AO7" s="117" t="s">
        <v>100</v>
      </c>
      <c r="AP7" s="117" t="s">
        <v>109</v>
      </c>
      <c r="AQ7" s="117" t="s">
        <v>95</v>
      </c>
      <c r="AR7" s="117" t="s">
        <v>110</v>
      </c>
      <c r="AS7" s="117" t="s">
        <v>96</v>
      </c>
      <c r="AT7" s="139" t="s">
        <v>161</v>
      </c>
      <c r="AU7" s="347"/>
      <c r="AV7" s="348"/>
      <c r="AW7" s="342"/>
      <c r="AX7" s="342"/>
      <c r="AY7" s="342"/>
      <c r="AZ7" s="342"/>
      <c r="BA7" s="343"/>
      <c r="BB7" s="343"/>
      <c r="BC7" s="343"/>
    </row>
    <row r="8" spans="1:55" s="346" customFormat="1" ht="28.5" customHeight="1" x14ac:dyDescent="0.35">
      <c r="A8" s="397">
        <f t="shared" ref="A8:A38" ca="1" si="0">IF($R8,$Q8,"")</f>
        <v>46023</v>
      </c>
      <c r="B8" s="77" t="str">
        <f t="shared" ref="B8:B38" ca="1" si="1">IF($R8,VLOOKUP(WEEKDAY($Q8,2),WOTA,2,FALSE),"")</f>
        <v>Do</v>
      </c>
      <c r="C8" s="76" t="str">
        <f t="shared" ref="C8:C38" ca="1" si="2">IF($R8," "&amp;IF($S8="",VLOOKUP($Q8,FListe,3,FALSE),$S8),"")</f>
        <v xml:space="preserve"> Neujahrstag</v>
      </c>
      <c r="D8" s="613"/>
      <c r="E8" s="126" t="str">
        <f ca="1">IF(AND($R8,$T8&lt;&gt;"F"),IF($AC8=$AE8,"keine NAZ",TEXT($AC8,"hh:mm")&amp;"-"&amp;TEXT($AC8+$F8+$G8,"hh:mm")),"")</f>
        <v/>
      </c>
      <c r="F8" s="386">
        <f t="shared" ref="F8:F38" ca="1" si="3">IF($R8,IF($T8="F",0,VLOOKUP($B8,GAZ,I_GAZNAZMP,FALSE)),"")</f>
        <v>0</v>
      </c>
      <c r="G8" s="125">
        <f ca="1">IF($R8,IF((I8-H8)*24&gt;6,$AD8,IF(F8*24&gt;6,$AD8,0)),"")</f>
        <v>0</v>
      </c>
      <c r="H8" s="614"/>
      <c r="I8" s="615"/>
      <c r="J8" s="141" t="str">
        <f t="shared" ref="J8:J38" ca="1" si="4">IF(AND($R8,$AK8,NOT($Y8)),ROUND(($V8-$F8-$G8)*24,2),IF($D8="Z",$F8*-24,""))</f>
        <v/>
      </c>
      <c r="K8" s="388">
        <f t="shared" ref="K8:K38" ca="1" si="5">$X8</f>
        <v>0</v>
      </c>
      <c r="L8" s="542"/>
      <c r="M8" s="543"/>
      <c r="N8" s="543"/>
      <c r="O8" s="543"/>
      <c r="P8" s="544"/>
      <c r="Q8" s="108">
        <f ca="1">DATE(Jahr,$Q2,1)</f>
        <v>46023</v>
      </c>
      <c r="R8" s="115" t="b">
        <f t="shared" ref="R8:R38" ca="1" si="6">$Q$2=MONTH($Q8)</f>
        <v>1</v>
      </c>
      <c r="S8" s="109" t="str">
        <f t="shared" ref="S8:S38" si="7">IF(OR($D8="U",$D8="Z",$D8="ZK",$D8="K"),VLOOKUP($D8,UZK,2,FALSE),"")</f>
        <v/>
      </c>
      <c r="T8" s="61" t="str">
        <f t="shared" ref="T8:T38" ca="1" si="8">IF($R8,VLOOKUP($Q8,FListe,4,FALSE),"")</f>
        <v>F</v>
      </c>
      <c r="U8" s="61" t="str">
        <f t="shared" ref="U8:U38" ca="1" si="9">IF($R8,VLOOKUP($Q8,FListe,5,FALSE),"")</f>
        <v>F</v>
      </c>
      <c r="V8" s="96">
        <f>$I8-$H8</f>
        <v>0</v>
      </c>
      <c r="W8" s="57">
        <f ca="1">IF($R8,ROUND($V8-$F8-$AD8,15),"")</f>
        <v>0</v>
      </c>
      <c r="X8" s="164">
        <f t="shared" ref="X8:X38" ca="1" si="10">IF($J8&lt;&gt;"",$X7+$J8,$X7)</f>
        <v>0</v>
      </c>
      <c r="Y8" s="115" t="b">
        <f t="shared" ref="Y8:Y38" ca="1" si="11">($W8=0)</f>
        <v>1</v>
      </c>
      <c r="Z8" s="115" t="b">
        <f t="shared" ref="Z8:Z38" ca="1" si="12">($W8&gt;0)</f>
        <v>0</v>
      </c>
      <c r="AA8" s="115" t="b">
        <f t="shared" ref="AA8:AA38" ca="1" si="13">($W8&lt;0)</f>
        <v>0</v>
      </c>
      <c r="AB8" s="78" t="str">
        <f t="shared" ref="AB8:AB38" ca="1" si="14">IF($U8="F","",TIME(0,0,0))</f>
        <v/>
      </c>
      <c r="AC8" s="85" t="str">
        <f t="shared" ref="AC8:AC38" ca="1" si="15">IF($U8="F","",IF(ISNA(VLOOKUP($B8,GAZ,AC$7,FALSE)),0,VLOOKUP($B8,GAZ,AC$7,FALSE)))</f>
        <v/>
      </c>
      <c r="AD8" s="88">
        <f t="shared" ref="AD8:AD38" ca="1" si="16">IF(OR($U8="F",$S8&lt;&gt;"",ISNA(VLOOKUP($B8,GAZ,AD$7,FALSE))),0,IF(NOT($AK8),VLOOKUP($B8,GAZ,11,FALSE),IF(($I8-$H8)*24&gt;6,VLOOKUP($B8,GAZ,3,FALSE),0)))</f>
        <v>0</v>
      </c>
      <c r="AE8" s="85" t="str">
        <f t="shared" ref="AE8:AE38" ca="1" si="17">IF($U8="F","",IF(ISNA(VLOOKUP($B8,GAZ,AE$7,FALSE)),0,VLOOKUP($B8,GAZ,AE$7,FALSE)))</f>
        <v/>
      </c>
      <c r="AF8" s="82" t="str">
        <f t="shared" ref="AF8:AF38" ca="1" si="18">IF($U8="F","",TIME(23,59,0))</f>
        <v/>
      </c>
      <c r="AG8" s="115" t="b">
        <f t="shared" ref="AG8:AG38" si="19">OR($H8&lt;&gt;"",$I8&lt;&gt;"")</f>
        <v>0</v>
      </c>
      <c r="AH8" s="115" t="b">
        <f t="shared" ref="AH8:AH38" ca="1" si="20">AND($T8&lt;&gt;"F",NOT($AG8),NOT($AC8=$AE8))</f>
        <v>0</v>
      </c>
      <c r="AI8" s="115" t="b">
        <f t="shared" ref="AI8:AI38" ca="1" si="21">AND($AH8,OR($D8="U",$D8="Z",$D8="K"))</f>
        <v>0</v>
      </c>
      <c r="AJ8" s="115" t="b">
        <f t="shared" ref="AJ8:AJ38" ca="1" si="22">AND($U8&lt;&gt;"F",$D8&lt;&gt;"U",$D8&lt;&gt;"Z",$D8&lt;&gt;"K",$R8)</f>
        <v>0</v>
      </c>
      <c r="AK8" s="115" t="b">
        <f t="shared" ref="AK8:AK38" si="23">AND($H8&lt;&gt;"",$I8&lt;&gt;"")</f>
        <v>0</v>
      </c>
      <c r="AL8" s="113" t="str">
        <f t="shared" ref="AL8:AL38" ca="1" si="24">IF($AJ8,TagUG,"")</f>
        <v/>
      </c>
      <c r="AM8" s="113" t="str">
        <f t="shared" ref="AM8:AM38" ca="1" si="25">IF($AJ8,IF($I8="",IF(AND($L8&lt;&gt;"",$L8&lt;$AF8),$L8,IF(AND($M8&lt;&gt;"",$M8&lt;$AF8),$M8,TagOG)),$I8),"")</f>
        <v/>
      </c>
      <c r="AN8" s="113" t="str">
        <f ca="1">IF($AJ8,IF($H8="",$AB8,$H8),"")</f>
        <v/>
      </c>
      <c r="AO8" s="113" t="str">
        <f t="shared" ref="AO8:AO38" ca="1" si="26">IF($AJ8,IF(AND($L8&lt;&gt;"",$L8&lt;$AF8),$L8,IF(AND($M8&lt;&gt;"",$M8&lt;$AF8),$M8,TagOG)),"")</f>
        <v/>
      </c>
      <c r="AP8" s="115" t="b">
        <f t="shared" ref="AP8:AP38" si="27">MOD($H8*24,0.25)=0</f>
        <v>1</v>
      </c>
      <c r="AQ8" s="115" t="b">
        <f t="shared" ref="AQ8:AQ38" ca="1" si="28">AND($AJ8,ISNUMBER($H8),$H8&gt;=$AB8,$H8&lt;=$AF8,OR($I8="",$H8&lt;=$I8))</f>
        <v>0</v>
      </c>
      <c r="AR8" s="115" t="b">
        <f t="shared" ref="AR8:AR38" si="29">MOD($I8*24,0.25)=0</f>
        <v>1</v>
      </c>
      <c r="AS8" s="115" t="b">
        <f t="shared" ref="AS8:AS38" ca="1" si="30">AND($AJ8,ISNUMBER($I8),$I8&gt;=$AB8,$I8&lt;=$AF8,OR($H8="",$I8&gt;=$H8))</f>
        <v>0</v>
      </c>
      <c r="AT8" s="140">
        <f t="shared" ref="AT8:AT38" si="31">IF(AND(ISBLANK($D8),ISBLANK($H8),ISBLANK($I8)),0,1)</f>
        <v>0</v>
      </c>
      <c r="AU8" s="350"/>
      <c r="AV8" s="342"/>
      <c r="AW8" s="342"/>
      <c r="AX8" s="342"/>
      <c r="AY8" s="342"/>
      <c r="AZ8" s="342"/>
      <c r="BA8" s="343"/>
      <c r="BB8" s="343"/>
      <c r="BC8" s="343"/>
    </row>
    <row r="9" spans="1:55" s="346" customFormat="1" ht="28.5" customHeight="1" x14ac:dyDescent="0.35">
      <c r="A9" s="397">
        <f t="shared" ca="1" si="0"/>
        <v>46024</v>
      </c>
      <c r="B9" s="77" t="str">
        <f t="shared" ca="1" si="1"/>
        <v>Fr</v>
      </c>
      <c r="C9" s="76" t="str">
        <f t="shared" ca="1" si="2"/>
        <v xml:space="preserve"> </v>
      </c>
      <c r="D9" s="171"/>
      <c r="E9" s="126" t="str">
        <f t="shared" ref="E9:E38" ca="1" si="32">IF(AND($R9,$T9&lt;&gt;"F"),IF($AC9=$AE9,"keine NAZ",TEXT($AC9,"hh:mm")&amp;"-"&amp;TEXT($AC9+$F9+$G9,"hh:mm")),"")</f>
        <v>08:00-16:00</v>
      </c>
      <c r="F9" s="386">
        <f t="shared" ca="1" si="3"/>
        <v>0.33333333333333331</v>
      </c>
      <c r="G9" s="125">
        <f t="shared" ref="G9:G38" ca="1" si="33">IF($R9,IF((I9-H9)*24&gt;6,$AD9,IF(F9*24&gt;6,$AD9,0)),"")</f>
        <v>0</v>
      </c>
      <c r="H9" s="127"/>
      <c r="I9" s="59"/>
      <c r="J9" s="141" t="str">
        <f t="shared" ca="1" si="4"/>
        <v/>
      </c>
      <c r="K9" s="388">
        <f t="shared" ca="1" si="5"/>
        <v>0</v>
      </c>
      <c r="L9" s="542"/>
      <c r="M9" s="543"/>
      <c r="N9" s="543"/>
      <c r="O9" s="543"/>
      <c r="P9" s="544"/>
      <c r="Q9" s="108">
        <f t="shared" ref="Q9:Q38" ca="1" si="34" xml:space="preserve"> Q8+1</f>
        <v>46024</v>
      </c>
      <c r="R9" s="115" t="b">
        <f t="shared" ca="1" si="6"/>
        <v>1</v>
      </c>
      <c r="S9" s="109" t="str">
        <f t="shared" si="7"/>
        <v/>
      </c>
      <c r="T9" s="61" t="str">
        <f t="shared" ca="1" si="8"/>
        <v>A</v>
      </c>
      <c r="U9" s="61" t="str">
        <f t="shared" ca="1" si="9"/>
        <v>A</v>
      </c>
      <c r="V9" s="96">
        <f t="shared" ref="V9:V38" si="35">$I9-$H9</f>
        <v>0</v>
      </c>
      <c r="W9" s="57">
        <f t="shared" ref="W9:W38" ca="1" si="36">IF($R9,ROUND($V9-$F9-$AD9,15),"")</f>
        <v>-0.33333333333333298</v>
      </c>
      <c r="X9" s="164">
        <f t="shared" ca="1" si="10"/>
        <v>0</v>
      </c>
      <c r="Y9" s="115" t="b">
        <f t="shared" ca="1" si="11"/>
        <v>0</v>
      </c>
      <c r="Z9" s="115" t="b">
        <f t="shared" ca="1" si="12"/>
        <v>0</v>
      </c>
      <c r="AA9" s="115" t="b">
        <f t="shared" ca="1" si="13"/>
        <v>1</v>
      </c>
      <c r="AB9" s="78">
        <f t="shared" ca="1" si="14"/>
        <v>0</v>
      </c>
      <c r="AC9" s="85">
        <f t="shared" ca="1" si="15"/>
        <v>0.33333333333333331</v>
      </c>
      <c r="AD9" s="88">
        <f t="shared" ca="1" si="16"/>
        <v>0</v>
      </c>
      <c r="AE9" s="85">
        <f t="shared" ca="1" si="17"/>
        <v>0.66666666666666663</v>
      </c>
      <c r="AF9" s="82">
        <f t="shared" ca="1" si="18"/>
        <v>0.99930555555555556</v>
      </c>
      <c r="AG9" s="115" t="b">
        <f t="shared" si="19"/>
        <v>0</v>
      </c>
      <c r="AH9" s="115" t="b">
        <f t="shared" ca="1" si="20"/>
        <v>1</v>
      </c>
      <c r="AI9" s="115" t="b">
        <f t="shared" ca="1" si="21"/>
        <v>0</v>
      </c>
      <c r="AJ9" s="115" t="b">
        <f t="shared" ca="1" si="22"/>
        <v>1</v>
      </c>
      <c r="AK9" s="115" t="b">
        <f t="shared" si="23"/>
        <v>0</v>
      </c>
      <c r="AL9" s="113">
        <f t="shared" ca="1" si="24"/>
        <v>0</v>
      </c>
      <c r="AM9" s="113">
        <f t="shared" ca="1" si="25"/>
        <v>0.99930555555555556</v>
      </c>
      <c r="AN9" s="113">
        <f t="shared" ref="AN9:AN38" ca="1" si="37">IF($AJ9,IF($H9="",TagUG,$H9),"")</f>
        <v>0</v>
      </c>
      <c r="AO9" s="113">
        <f t="shared" ca="1" si="26"/>
        <v>0.99930555555555556</v>
      </c>
      <c r="AP9" s="115" t="b">
        <f t="shared" si="27"/>
        <v>1</v>
      </c>
      <c r="AQ9" s="115" t="b">
        <f t="shared" ca="1" si="28"/>
        <v>0</v>
      </c>
      <c r="AR9" s="115" t="b">
        <f t="shared" si="29"/>
        <v>1</v>
      </c>
      <c r="AS9" s="115" t="b">
        <f t="shared" ca="1" si="30"/>
        <v>0</v>
      </c>
      <c r="AT9" s="140">
        <f t="shared" si="31"/>
        <v>0</v>
      </c>
      <c r="AU9" s="342"/>
      <c r="AV9" s="342"/>
      <c r="AW9" s="342"/>
      <c r="AX9" s="342"/>
      <c r="AY9" s="342"/>
      <c r="AZ9" s="342"/>
      <c r="BA9" s="343"/>
      <c r="BB9" s="343"/>
      <c r="BC9" s="343"/>
    </row>
    <row r="10" spans="1:55" s="346" customFormat="1" ht="28.5" customHeight="1" x14ac:dyDescent="0.35">
      <c r="A10" s="397">
        <f t="shared" ca="1" si="0"/>
        <v>46025</v>
      </c>
      <c r="B10" s="77" t="str">
        <f t="shared" ca="1" si="1"/>
        <v>Sa</v>
      </c>
      <c r="C10" s="76" t="str">
        <f t="shared" ca="1" si="2"/>
        <v xml:space="preserve"> Wochenende</v>
      </c>
      <c r="D10" s="613"/>
      <c r="E10" s="126" t="str">
        <f t="shared" ca="1" si="32"/>
        <v/>
      </c>
      <c r="F10" s="386">
        <f t="shared" ca="1" si="3"/>
        <v>0</v>
      </c>
      <c r="G10" s="125">
        <f t="shared" ca="1" si="33"/>
        <v>0</v>
      </c>
      <c r="H10" s="127"/>
      <c r="I10" s="59"/>
      <c r="J10" s="141" t="str">
        <f t="shared" ca="1" si="4"/>
        <v/>
      </c>
      <c r="K10" s="388">
        <f t="shared" ca="1" si="5"/>
        <v>0</v>
      </c>
      <c r="L10" s="542"/>
      <c r="M10" s="543"/>
      <c r="N10" s="543"/>
      <c r="O10" s="543"/>
      <c r="P10" s="544"/>
      <c r="Q10" s="108">
        <f t="shared" ca="1" si="34"/>
        <v>46025</v>
      </c>
      <c r="R10" s="115" t="b">
        <f t="shared" ca="1" si="6"/>
        <v>1</v>
      </c>
      <c r="S10" s="109" t="str">
        <f t="shared" si="7"/>
        <v/>
      </c>
      <c r="T10" s="61" t="str">
        <f t="shared" ca="1" si="8"/>
        <v>F</v>
      </c>
      <c r="U10" s="61" t="str">
        <f t="shared" ca="1" si="9"/>
        <v>A</v>
      </c>
      <c r="V10" s="96">
        <f t="shared" si="35"/>
        <v>0</v>
      </c>
      <c r="W10" s="57">
        <f t="shared" ca="1" si="36"/>
        <v>0</v>
      </c>
      <c r="X10" s="164">
        <f t="shared" ca="1" si="10"/>
        <v>0</v>
      </c>
      <c r="Y10" s="115" t="b">
        <f t="shared" ca="1" si="11"/>
        <v>1</v>
      </c>
      <c r="Z10" s="115" t="b">
        <f t="shared" ca="1" si="12"/>
        <v>0</v>
      </c>
      <c r="AA10" s="115" t="b">
        <f t="shared" ca="1" si="13"/>
        <v>0</v>
      </c>
      <c r="AB10" s="78">
        <f t="shared" ca="1" si="14"/>
        <v>0</v>
      </c>
      <c r="AC10" s="85">
        <f t="shared" ca="1" si="15"/>
        <v>0</v>
      </c>
      <c r="AD10" s="88">
        <f t="shared" ca="1" si="16"/>
        <v>0</v>
      </c>
      <c r="AE10" s="85">
        <f t="shared" ca="1" si="17"/>
        <v>0</v>
      </c>
      <c r="AF10" s="82">
        <f t="shared" ca="1" si="18"/>
        <v>0.99930555555555556</v>
      </c>
      <c r="AG10" s="115" t="b">
        <f t="shared" si="19"/>
        <v>0</v>
      </c>
      <c r="AH10" s="115" t="b">
        <f t="shared" ca="1" si="20"/>
        <v>0</v>
      </c>
      <c r="AI10" s="115" t="b">
        <f t="shared" ca="1" si="21"/>
        <v>0</v>
      </c>
      <c r="AJ10" s="115" t="b">
        <f t="shared" ca="1" si="22"/>
        <v>1</v>
      </c>
      <c r="AK10" s="115" t="b">
        <f t="shared" si="23"/>
        <v>0</v>
      </c>
      <c r="AL10" s="113">
        <f t="shared" ca="1" si="24"/>
        <v>0</v>
      </c>
      <c r="AM10" s="113">
        <f t="shared" ca="1" si="25"/>
        <v>0.99930555555555556</v>
      </c>
      <c r="AN10" s="113">
        <f t="shared" ca="1" si="37"/>
        <v>0</v>
      </c>
      <c r="AO10" s="113">
        <f t="shared" ca="1" si="26"/>
        <v>0.99930555555555556</v>
      </c>
      <c r="AP10" s="115" t="b">
        <f t="shared" si="27"/>
        <v>1</v>
      </c>
      <c r="AQ10" s="115" t="b">
        <f t="shared" ca="1" si="28"/>
        <v>0</v>
      </c>
      <c r="AR10" s="115" t="b">
        <f t="shared" si="29"/>
        <v>1</v>
      </c>
      <c r="AS10" s="115" t="b">
        <f t="shared" ca="1" si="30"/>
        <v>0</v>
      </c>
      <c r="AT10" s="140">
        <f t="shared" si="31"/>
        <v>0</v>
      </c>
      <c r="AU10" s="342"/>
      <c r="AV10" s="342"/>
      <c r="AW10" s="342"/>
      <c r="AX10" s="342"/>
      <c r="AY10" s="342"/>
      <c r="AZ10" s="342"/>
      <c r="BA10" s="343"/>
      <c r="BB10" s="343"/>
      <c r="BC10" s="343"/>
    </row>
    <row r="11" spans="1:55" s="346" customFormat="1" ht="28.5" customHeight="1" x14ac:dyDescent="0.35">
      <c r="A11" s="397">
        <f t="shared" ca="1" si="0"/>
        <v>46026</v>
      </c>
      <c r="B11" s="77" t="str">
        <f t="shared" ca="1" si="1"/>
        <v>So</v>
      </c>
      <c r="C11" s="76" t="str">
        <f t="shared" ca="1" si="2"/>
        <v xml:space="preserve"> Wochenende</v>
      </c>
      <c r="D11" s="613"/>
      <c r="E11" s="126" t="str">
        <f t="shared" ca="1" si="32"/>
        <v/>
      </c>
      <c r="F11" s="386">
        <f t="shared" ca="1" si="3"/>
        <v>0</v>
      </c>
      <c r="G11" s="125">
        <f t="shared" ca="1" si="33"/>
        <v>0</v>
      </c>
      <c r="H11" s="614"/>
      <c r="I11" s="615"/>
      <c r="J11" s="141" t="str">
        <f t="shared" ca="1" si="4"/>
        <v/>
      </c>
      <c r="K11" s="388">
        <f t="shared" ca="1" si="5"/>
        <v>0</v>
      </c>
      <c r="L11" s="542"/>
      <c r="M11" s="543"/>
      <c r="N11" s="543"/>
      <c r="O11" s="543"/>
      <c r="P11" s="544"/>
      <c r="Q11" s="108">
        <f t="shared" ca="1" si="34"/>
        <v>46026</v>
      </c>
      <c r="R11" s="115" t="b">
        <f t="shared" ca="1" si="6"/>
        <v>1</v>
      </c>
      <c r="S11" s="109" t="str">
        <f t="shared" si="7"/>
        <v/>
      </c>
      <c r="T11" s="61" t="str">
        <f t="shared" ca="1" si="8"/>
        <v>F</v>
      </c>
      <c r="U11" s="61" t="str">
        <f t="shared" ca="1" si="9"/>
        <v>F</v>
      </c>
      <c r="V11" s="96">
        <f t="shared" si="35"/>
        <v>0</v>
      </c>
      <c r="W11" s="57">
        <f t="shared" ca="1" si="36"/>
        <v>0</v>
      </c>
      <c r="X11" s="164">
        <f t="shared" ca="1" si="10"/>
        <v>0</v>
      </c>
      <c r="Y11" s="115" t="b">
        <f t="shared" ca="1" si="11"/>
        <v>1</v>
      </c>
      <c r="Z11" s="115" t="b">
        <f t="shared" ca="1" si="12"/>
        <v>0</v>
      </c>
      <c r="AA11" s="115" t="b">
        <f t="shared" ca="1" si="13"/>
        <v>0</v>
      </c>
      <c r="AB11" s="78" t="str">
        <f t="shared" ca="1" si="14"/>
        <v/>
      </c>
      <c r="AC11" s="85" t="str">
        <f t="shared" ca="1" si="15"/>
        <v/>
      </c>
      <c r="AD11" s="88">
        <f t="shared" ca="1" si="16"/>
        <v>0</v>
      </c>
      <c r="AE11" s="85" t="str">
        <f t="shared" ca="1" si="17"/>
        <v/>
      </c>
      <c r="AF11" s="82" t="str">
        <f t="shared" ca="1" si="18"/>
        <v/>
      </c>
      <c r="AG11" s="115" t="b">
        <f t="shared" si="19"/>
        <v>0</v>
      </c>
      <c r="AH11" s="115" t="b">
        <f t="shared" ca="1" si="20"/>
        <v>0</v>
      </c>
      <c r="AI11" s="115" t="b">
        <f t="shared" ca="1" si="21"/>
        <v>0</v>
      </c>
      <c r="AJ11" s="115" t="b">
        <f t="shared" ca="1" si="22"/>
        <v>0</v>
      </c>
      <c r="AK11" s="115" t="b">
        <f t="shared" si="23"/>
        <v>0</v>
      </c>
      <c r="AL11" s="113" t="str">
        <f t="shared" ca="1" si="24"/>
        <v/>
      </c>
      <c r="AM11" s="113" t="str">
        <f t="shared" ca="1" si="25"/>
        <v/>
      </c>
      <c r="AN11" s="113" t="str">
        <f t="shared" ca="1" si="37"/>
        <v/>
      </c>
      <c r="AO11" s="113" t="str">
        <f t="shared" ca="1" si="26"/>
        <v/>
      </c>
      <c r="AP11" s="115" t="b">
        <f t="shared" si="27"/>
        <v>1</v>
      </c>
      <c r="AQ11" s="115" t="b">
        <f t="shared" ca="1" si="28"/>
        <v>0</v>
      </c>
      <c r="AR11" s="115" t="b">
        <f t="shared" si="29"/>
        <v>1</v>
      </c>
      <c r="AS11" s="115" t="b">
        <f t="shared" ca="1" si="30"/>
        <v>0</v>
      </c>
      <c r="AT11" s="140">
        <f t="shared" si="31"/>
        <v>0</v>
      </c>
      <c r="AU11" s="342"/>
      <c r="AV11" s="342"/>
      <c r="AW11" s="342"/>
      <c r="AX11" s="342"/>
      <c r="AY11" s="342"/>
      <c r="AZ11" s="342"/>
      <c r="BA11" s="343"/>
      <c r="BB11" s="343"/>
      <c r="BC11" s="343"/>
    </row>
    <row r="12" spans="1:55" s="346" customFormat="1" ht="28.5" customHeight="1" x14ac:dyDescent="0.35">
      <c r="A12" s="397">
        <f t="shared" ca="1" si="0"/>
        <v>46027</v>
      </c>
      <c r="B12" s="77" t="str">
        <f t="shared" ca="1" si="1"/>
        <v>Mo</v>
      </c>
      <c r="C12" s="76" t="str">
        <f t="shared" ca="1" si="2"/>
        <v xml:space="preserve"> </v>
      </c>
      <c r="D12" s="171"/>
      <c r="E12" s="126" t="str">
        <f t="shared" ca="1" si="32"/>
        <v>08:00-16:00</v>
      </c>
      <c r="F12" s="386">
        <f t="shared" ca="1" si="3"/>
        <v>0.33333333333333331</v>
      </c>
      <c r="G12" s="125">
        <f t="shared" ca="1" si="33"/>
        <v>0</v>
      </c>
      <c r="H12" s="127"/>
      <c r="I12" s="59"/>
      <c r="J12" s="141" t="str">
        <f t="shared" ca="1" si="4"/>
        <v/>
      </c>
      <c r="K12" s="388">
        <f t="shared" ca="1" si="5"/>
        <v>0</v>
      </c>
      <c r="L12" s="542"/>
      <c r="M12" s="543"/>
      <c r="N12" s="543"/>
      <c r="O12" s="543"/>
      <c r="P12" s="544"/>
      <c r="Q12" s="108">
        <f t="shared" ca="1" si="34"/>
        <v>46027</v>
      </c>
      <c r="R12" s="115" t="b">
        <f t="shared" ca="1" si="6"/>
        <v>1</v>
      </c>
      <c r="S12" s="109" t="str">
        <f t="shared" si="7"/>
        <v/>
      </c>
      <c r="T12" s="61" t="str">
        <f t="shared" ca="1" si="8"/>
        <v>A</v>
      </c>
      <c r="U12" s="61" t="str">
        <f t="shared" ca="1" si="9"/>
        <v>A</v>
      </c>
      <c r="V12" s="96">
        <f t="shared" si="35"/>
        <v>0</v>
      </c>
      <c r="W12" s="57">
        <f t="shared" ca="1" si="36"/>
        <v>-0.33333333333333298</v>
      </c>
      <c r="X12" s="164">
        <f t="shared" ca="1" si="10"/>
        <v>0</v>
      </c>
      <c r="Y12" s="115" t="b">
        <f t="shared" ca="1" si="11"/>
        <v>0</v>
      </c>
      <c r="Z12" s="115" t="b">
        <f t="shared" ca="1" si="12"/>
        <v>0</v>
      </c>
      <c r="AA12" s="115" t="b">
        <f t="shared" ca="1" si="13"/>
        <v>1</v>
      </c>
      <c r="AB12" s="78">
        <f t="shared" ca="1" si="14"/>
        <v>0</v>
      </c>
      <c r="AC12" s="85">
        <f t="shared" ca="1" si="15"/>
        <v>0.33333333333333331</v>
      </c>
      <c r="AD12" s="88">
        <f t="shared" ca="1" si="16"/>
        <v>0</v>
      </c>
      <c r="AE12" s="85">
        <f t="shared" ca="1" si="17"/>
        <v>0.66666666666666663</v>
      </c>
      <c r="AF12" s="82">
        <f t="shared" ca="1" si="18"/>
        <v>0.99930555555555556</v>
      </c>
      <c r="AG12" s="115" t="b">
        <f t="shared" si="19"/>
        <v>0</v>
      </c>
      <c r="AH12" s="115" t="b">
        <f t="shared" ca="1" si="20"/>
        <v>1</v>
      </c>
      <c r="AI12" s="115" t="b">
        <f t="shared" ca="1" si="21"/>
        <v>0</v>
      </c>
      <c r="AJ12" s="115" t="b">
        <f t="shared" ca="1" si="22"/>
        <v>1</v>
      </c>
      <c r="AK12" s="115" t="b">
        <f t="shared" si="23"/>
        <v>0</v>
      </c>
      <c r="AL12" s="113">
        <f t="shared" ca="1" si="24"/>
        <v>0</v>
      </c>
      <c r="AM12" s="113">
        <f t="shared" ca="1" si="25"/>
        <v>0.99930555555555556</v>
      </c>
      <c r="AN12" s="113">
        <f t="shared" ca="1" si="37"/>
        <v>0</v>
      </c>
      <c r="AO12" s="113">
        <f t="shared" ca="1" si="26"/>
        <v>0.99930555555555556</v>
      </c>
      <c r="AP12" s="115" t="b">
        <f t="shared" si="27"/>
        <v>1</v>
      </c>
      <c r="AQ12" s="115" t="b">
        <f t="shared" ca="1" si="28"/>
        <v>0</v>
      </c>
      <c r="AR12" s="115" t="b">
        <f t="shared" si="29"/>
        <v>1</v>
      </c>
      <c r="AS12" s="115" t="b">
        <f t="shared" ca="1" si="30"/>
        <v>0</v>
      </c>
      <c r="AT12" s="140">
        <f t="shared" si="31"/>
        <v>0</v>
      </c>
      <c r="AU12" s="342"/>
      <c r="AV12" s="342"/>
      <c r="AW12" s="342"/>
      <c r="AX12" s="342"/>
      <c r="AY12" s="342"/>
      <c r="AZ12" s="342"/>
      <c r="BA12" s="343"/>
      <c r="BB12" s="343"/>
      <c r="BC12" s="343"/>
    </row>
    <row r="13" spans="1:55" s="346" customFormat="1" ht="28.5" customHeight="1" x14ac:dyDescent="0.35">
      <c r="A13" s="397">
        <f t="shared" ca="1" si="0"/>
        <v>46028</v>
      </c>
      <c r="B13" s="77" t="str">
        <f t="shared" ca="1" si="1"/>
        <v>Di</v>
      </c>
      <c r="C13" s="76" t="str">
        <f t="shared" ca="1" si="2"/>
        <v xml:space="preserve"> Hl. drei Könige</v>
      </c>
      <c r="D13" s="613"/>
      <c r="E13" s="126" t="str">
        <f t="shared" ca="1" si="32"/>
        <v/>
      </c>
      <c r="F13" s="386">
        <f t="shared" ca="1" si="3"/>
        <v>0</v>
      </c>
      <c r="G13" s="125">
        <f t="shared" ca="1" si="33"/>
        <v>0</v>
      </c>
      <c r="H13" s="614"/>
      <c r="I13" s="615"/>
      <c r="J13" s="141" t="str">
        <f t="shared" ca="1" si="4"/>
        <v/>
      </c>
      <c r="K13" s="388">
        <f t="shared" ca="1" si="5"/>
        <v>0</v>
      </c>
      <c r="L13" s="542"/>
      <c r="M13" s="543"/>
      <c r="N13" s="543"/>
      <c r="O13" s="543"/>
      <c r="P13" s="544"/>
      <c r="Q13" s="108">
        <f t="shared" ca="1" si="34"/>
        <v>46028</v>
      </c>
      <c r="R13" s="115" t="b">
        <f t="shared" ca="1" si="6"/>
        <v>1</v>
      </c>
      <c r="S13" s="109" t="str">
        <f t="shared" si="7"/>
        <v/>
      </c>
      <c r="T13" s="61" t="str">
        <f t="shared" ca="1" si="8"/>
        <v>F</v>
      </c>
      <c r="U13" s="61" t="str">
        <f t="shared" ca="1" si="9"/>
        <v>F</v>
      </c>
      <c r="V13" s="96">
        <f t="shared" si="35"/>
        <v>0</v>
      </c>
      <c r="W13" s="57">
        <f t="shared" ca="1" si="36"/>
        <v>0</v>
      </c>
      <c r="X13" s="164">
        <f t="shared" ca="1" si="10"/>
        <v>0</v>
      </c>
      <c r="Y13" s="115" t="b">
        <f t="shared" ca="1" si="11"/>
        <v>1</v>
      </c>
      <c r="Z13" s="115" t="b">
        <f t="shared" ca="1" si="12"/>
        <v>0</v>
      </c>
      <c r="AA13" s="115" t="b">
        <f t="shared" ca="1" si="13"/>
        <v>0</v>
      </c>
      <c r="AB13" s="78" t="str">
        <f t="shared" ca="1" si="14"/>
        <v/>
      </c>
      <c r="AC13" s="85" t="str">
        <f t="shared" ca="1" si="15"/>
        <v/>
      </c>
      <c r="AD13" s="88">
        <f t="shared" ca="1" si="16"/>
        <v>0</v>
      </c>
      <c r="AE13" s="85" t="str">
        <f t="shared" ca="1" si="17"/>
        <v/>
      </c>
      <c r="AF13" s="82" t="str">
        <f t="shared" ca="1" si="18"/>
        <v/>
      </c>
      <c r="AG13" s="115" t="b">
        <f t="shared" si="19"/>
        <v>0</v>
      </c>
      <c r="AH13" s="115" t="b">
        <f t="shared" ca="1" si="20"/>
        <v>0</v>
      </c>
      <c r="AI13" s="115" t="b">
        <f t="shared" ca="1" si="21"/>
        <v>0</v>
      </c>
      <c r="AJ13" s="115" t="b">
        <f t="shared" ca="1" si="22"/>
        <v>0</v>
      </c>
      <c r="AK13" s="115" t="b">
        <f t="shared" si="23"/>
        <v>0</v>
      </c>
      <c r="AL13" s="113" t="str">
        <f t="shared" ca="1" si="24"/>
        <v/>
      </c>
      <c r="AM13" s="113" t="str">
        <f t="shared" ca="1" si="25"/>
        <v/>
      </c>
      <c r="AN13" s="113" t="str">
        <f t="shared" ca="1" si="37"/>
        <v/>
      </c>
      <c r="AO13" s="113" t="str">
        <f t="shared" ca="1" si="26"/>
        <v/>
      </c>
      <c r="AP13" s="115" t="b">
        <f t="shared" si="27"/>
        <v>1</v>
      </c>
      <c r="AQ13" s="115" t="b">
        <f t="shared" ca="1" si="28"/>
        <v>0</v>
      </c>
      <c r="AR13" s="115" t="b">
        <f t="shared" si="29"/>
        <v>1</v>
      </c>
      <c r="AS13" s="115" t="b">
        <f t="shared" ca="1" si="30"/>
        <v>0</v>
      </c>
      <c r="AT13" s="140">
        <f t="shared" si="31"/>
        <v>0</v>
      </c>
      <c r="AU13" s="342"/>
      <c r="AV13" s="342"/>
      <c r="AW13" s="342"/>
      <c r="AX13" s="342"/>
      <c r="AY13" s="342"/>
      <c r="AZ13" s="342"/>
      <c r="BA13" s="343"/>
      <c r="BB13" s="343"/>
      <c r="BC13" s="343"/>
    </row>
    <row r="14" spans="1:55" s="346" customFormat="1" ht="28.5" customHeight="1" x14ac:dyDescent="0.35">
      <c r="A14" s="397">
        <f t="shared" ca="1" si="0"/>
        <v>46029</v>
      </c>
      <c r="B14" s="77" t="str">
        <f t="shared" ca="1" si="1"/>
        <v>Mi</v>
      </c>
      <c r="C14" s="76" t="str">
        <f t="shared" ca="1" si="2"/>
        <v xml:space="preserve"> </v>
      </c>
      <c r="D14" s="171"/>
      <c r="E14" s="126" t="str">
        <f t="shared" ca="1" si="32"/>
        <v>08:00-16:00</v>
      </c>
      <c r="F14" s="386">
        <f t="shared" ca="1" si="3"/>
        <v>0.33333333333333331</v>
      </c>
      <c r="G14" s="125">
        <f t="shared" ca="1" si="33"/>
        <v>0</v>
      </c>
      <c r="H14" s="127"/>
      <c r="I14" s="59"/>
      <c r="J14" s="141" t="str">
        <f t="shared" ca="1" si="4"/>
        <v/>
      </c>
      <c r="K14" s="388">
        <f t="shared" ca="1" si="5"/>
        <v>0</v>
      </c>
      <c r="L14" s="542"/>
      <c r="M14" s="543"/>
      <c r="N14" s="543"/>
      <c r="O14" s="543"/>
      <c r="P14" s="544"/>
      <c r="Q14" s="108">
        <f t="shared" ca="1" si="34"/>
        <v>46029</v>
      </c>
      <c r="R14" s="115" t="b">
        <f t="shared" ca="1" si="6"/>
        <v>1</v>
      </c>
      <c r="S14" s="109" t="str">
        <f t="shared" si="7"/>
        <v/>
      </c>
      <c r="T14" s="61" t="str">
        <f t="shared" ca="1" si="8"/>
        <v>A</v>
      </c>
      <c r="U14" s="61" t="str">
        <f t="shared" ca="1" si="9"/>
        <v>A</v>
      </c>
      <c r="V14" s="96">
        <f t="shared" si="35"/>
        <v>0</v>
      </c>
      <c r="W14" s="57">
        <f t="shared" ca="1" si="36"/>
        <v>-0.33333333333333298</v>
      </c>
      <c r="X14" s="164">
        <f t="shared" ca="1" si="10"/>
        <v>0</v>
      </c>
      <c r="Y14" s="115" t="b">
        <f t="shared" ca="1" si="11"/>
        <v>0</v>
      </c>
      <c r="Z14" s="115" t="b">
        <f t="shared" ca="1" si="12"/>
        <v>0</v>
      </c>
      <c r="AA14" s="115" t="b">
        <f t="shared" ca="1" si="13"/>
        <v>1</v>
      </c>
      <c r="AB14" s="78">
        <f t="shared" ca="1" si="14"/>
        <v>0</v>
      </c>
      <c r="AC14" s="85">
        <f t="shared" ca="1" si="15"/>
        <v>0.33333333333333331</v>
      </c>
      <c r="AD14" s="88">
        <f t="shared" ca="1" si="16"/>
        <v>0</v>
      </c>
      <c r="AE14" s="85">
        <f t="shared" ca="1" si="17"/>
        <v>0.66666666666666663</v>
      </c>
      <c r="AF14" s="82">
        <f t="shared" ca="1" si="18"/>
        <v>0.99930555555555556</v>
      </c>
      <c r="AG14" s="115" t="b">
        <f t="shared" si="19"/>
        <v>0</v>
      </c>
      <c r="AH14" s="115" t="b">
        <f t="shared" ca="1" si="20"/>
        <v>1</v>
      </c>
      <c r="AI14" s="115" t="b">
        <f t="shared" ca="1" si="21"/>
        <v>0</v>
      </c>
      <c r="AJ14" s="115" t="b">
        <f t="shared" ca="1" si="22"/>
        <v>1</v>
      </c>
      <c r="AK14" s="115" t="b">
        <f t="shared" si="23"/>
        <v>0</v>
      </c>
      <c r="AL14" s="113">
        <f t="shared" ca="1" si="24"/>
        <v>0</v>
      </c>
      <c r="AM14" s="113">
        <f t="shared" ca="1" si="25"/>
        <v>0.99930555555555556</v>
      </c>
      <c r="AN14" s="113">
        <f t="shared" ca="1" si="37"/>
        <v>0</v>
      </c>
      <c r="AO14" s="113">
        <f t="shared" ca="1" si="26"/>
        <v>0.99930555555555556</v>
      </c>
      <c r="AP14" s="115" t="b">
        <f t="shared" si="27"/>
        <v>1</v>
      </c>
      <c r="AQ14" s="115" t="b">
        <f t="shared" ca="1" si="28"/>
        <v>0</v>
      </c>
      <c r="AR14" s="115" t="b">
        <f t="shared" si="29"/>
        <v>1</v>
      </c>
      <c r="AS14" s="115" t="b">
        <f t="shared" ca="1" si="30"/>
        <v>0</v>
      </c>
      <c r="AT14" s="140">
        <f t="shared" si="31"/>
        <v>0</v>
      </c>
      <c r="AU14" s="342"/>
      <c r="AV14" s="342"/>
      <c r="AW14" s="342"/>
      <c r="AX14" s="342"/>
      <c r="AY14" s="342"/>
      <c r="AZ14" s="342"/>
      <c r="BA14" s="343"/>
      <c r="BB14" s="343"/>
      <c r="BC14" s="343"/>
    </row>
    <row r="15" spans="1:55" s="346" customFormat="1" ht="28.5" customHeight="1" x14ac:dyDescent="0.35">
      <c r="A15" s="397">
        <f t="shared" ca="1" si="0"/>
        <v>46030</v>
      </c>
      <c r="B15" s="77" t="str">
        <f t="shared" ca="1" si="1"/>
        <v>Do</v>
      </c>
      <c r="C15" s="76" t="str">
        <f t="shared" ca="1" si="2"/>
        <v xml:space="preserve"> </v>
      </c>
      <c r="D15" s="171"/>
      <c r="E15" s="126" t="str">
        <f t="shared" ca="1" si="32"/>
        <v>08:00-16:00</v>
      </c>
      <c r="F15" s="386">
        <f t="shared" ca="1" si="3"/>
        <v>0.33333333333333331</v>
      </c>
      <c r="G15" s="125">
        <f t="shared" ca="1" si="33"/>
        <v>0</v>
      </c>
      <c r="H15" s="127"/>
      <c r="I15" s="59"/>
      <c r="J15" s="141" t="str">
        <f t="shared" ca="1" si="4"/>
        <v/>
      </c>
      <c r="K15" s="388">
        <f t="shared" ca="1" si="5"/>
        <v>0</v>
      </c>
      <c r="L15" s="542"/>
      <c r="M15" s="543"/>
      <c r="N15" s="543"/>
      <c r="O15" s="543"/>
      <c r="P15" s="544"/>
      <c r="Q15" s="108">
        <f t="shared" ca="1" si="34"/>
        <v>46030</v>
      </c>
      <c r="R15" s="115" t="b">
        <f t="shared" ca="1" si="6"/>
        <v>1</v>
      </c>
      <c r="S15" s="109" t="str">
        <f t="shared" si="7"/>
        <v/>
      </c>
      <c r="T15" s="61" t="str">
        <f t="shared" ca="1" si="8"/>
        <v>A</v>
      </c>
      <c r="U15" s="61" t="str">
        <f t="shared" ca="1" si="9"/>
        <v>A</v>
      </c>
      <c r="V15" s="96">
        <f t="shared" si="35"/>
        <v>0</v>
      </c>
      <c r="W15" s="57">
        <f t="shared" ca="1" si="36"/>
        <v>-0.33333333333333298</v>
      </c>
      <c r="X15" s="164">
        <f t="shared" ca="1" si="10"/>
        <v>0</v>
      </c>
      <c r="Y15" s="115" t="b">
        <f t="shared" ca="1" si="11"/>
        <v>0</v>
      </c>
      <c r="Z15" s="115" t="b">
        <f t="shared" ca="1" si="12"/>
        <v>0</v>
      </c>
      <c r="AA15" s="115" t="b">
        <f t="shared" ca="1" si="13"/>
        <v>1</v>
      </c>
      <c r="AB15" s="78">
        <f t="shared" ca="1" si="14"/>
        <v>0</v>
      </c>
      <c r="AC15" s="85">
        <f t="shared" ca="1" si="15"/>
        <v>0.33333333333333331</v>
      </c>
      <c r="AD15" s="88">
        <f t="shared" ca="1" si="16"/>
        <v>0</v>
      </c>
      <c r="AE15" s="85">
        <f t="shared" ca="1" si="17"/>
        <v>0.66666666666666663</v>
      </c>
      <c r="AF15" s="82">
        <f t="shared" ca="1" si="18"/>
        <v>0.99930555555555556</v>
      </c>
      <c r="AG15" s="115" t="b">
        <f t="shared" si="19"/>
        <v>0</v>
      </c>
      <c r="AH15" s="115" t="b">
        <f t="shared" ca="1" si="20"/>
        <v>1</v>
      </c>
      <c r="AI15" s="115" t="b">
        <f t="shared" ca="1" si="21"/>
        <v>0</v>
      </c>
      <c r="AJ15" s="115" t="b">
        <f t="shared" ca="1" si="22"/>
        <v>1</v>
      </c>
      <c r="AK15" s="115" t="b">
        <f t="shared" si="23"/>
        <v>0</v>
      </c>
      <c r="AL15" s="113">
        <f t="shared" ca="1" si="24"/>
        <v>0</v>
      </c>
      <c r="AM15" s="113">
        <f t="shared" ca="1" si="25"/>
        <v>0.99930555555555556</v>
      </c>
      <c r="AN15" s="113">
        <f t="shared" ca="1" si="37"/>
        <v>0</v>
      </c>
      <c r="AO15" s="113">
        <f t="shared" ca="1" si="26"/>
        <v>0.99930555555555556</v>
      </c>
      <c r="AP15" s="115" t="b">
        <f t="shared" si="27"/>
        <v>1</v>
      </c>
      <c r="AQ15" s="115" t="b">
        <f t="shared" ca="1" si="28"/>
        <v>0</v>
      </c>
      <c r="AR15" s="115" t="b">
        <f t="shared" si="29"/>
        <v>1</v>
      </c>
      <c r="AS15" s="115" t="b">
        <f t="shared" ca="1" si="30"/>
        <v>0</v>
      </c>
      <c r="AT15" s="140">
        <f t="shared" si="31"/>
        <v>0</v>
      </c>
      <c r="AU15" s="342"/>
      <c r="AV15" s="342"/>
      <c r="AW15" s="342"/>
      <c r="AX15" s="342"/>
      <c r="AY15" s="342"/>
      <c r="AZ15" s="342"/>
      <c r="BA15" s="343"/>
      <c r="BB15" s="343"/>
      <c r="BC15" s="343"/>
    </row>
    <row r="16" spans="1:55" s="346" customFormat="1" ht="28.5" customHeight="1" x14ac:dyDescent="0.35">
      <c r="A16" s="397">
        <f t="shared" ca="1" si="0"/>
        <v>46031</v>
      </c>
      <c r="B16" s="77" t="str">
        <f t="shared" ca="1" si="1"/>
        <v>Fr</v>
      </c>
      <c r="C16" s="76" t="str">
        <f t="shared" ca="1" si="2"/>
        <v xml:space="preserve"> </v>
      </c>
      <c r="D16" s="171"/>
      <c r="E16" s="126" t="str">
        <f t="shared" ca="1" si="32"/>
        <v>08:00-16:00</v>
      </c>
      <c r="F16" s="386">
        <f t="shared" ca="1" si="3"/>
        <v>0.33333333333333331</v>
      </c>
      <c r="G16" s="125">
        <f t="shared" ca="1" si="33"/>
        <v>0</v>
      </c>
      <c r="H16" s="127"/>
      <c r="I16" s="59"/>
      <c r="J16" s="141" t="str">
        <f t="shared" ca="1" si="4"/>
        <v/>
      </c>
      <c r="K16" s="388">
        <f t="shared" ca="1" si="5"/>
        <v>0</v>
      </c>
      <c r="L16" s="542"/>
      <c r="M16" s="543"/>
      <c r="N16" s="543"/>
      <c r="O16" s="543"/>
      <c r="P16" s="544"/>
      <c r="Q16" s="108">
        <f t="shared" ca="1" si="34"/>
        <v>46031</v>
      </c>
      <c r="R16" s="115" t="b">
        <f t="shared" ca="1" si="6"/>
        <v>1</v>
      </c>
      <c r="S16" s="109" t="str">
        <f t="shared" si="7"/>
        <v/>
      </c>
      <c r="T16" s="61" t="str">
        <f t="shared" ca="1" si="8"/>
        <v>A</v>
      </c>
      <c r="U16" s="61" t="str">
        <f t="shared" ca="1" si="9"/>
        <v>A</v>
      </c>
      <c r="V16" s="96">
        <f t="shared" si="35"/>
        <v>0</v>
      </c>
      <c r="W16" s="57">
        <f t="shared" ca="1" si="36"/>
        <v>-0.33333333333333298</v>
      </c>
      <c r="X16" s="164">
        <f t="shared" ca="1" si="10"/>
        <v>0</v>
      </c>
      <c r="Y16" s="115" t="b">
        <f t="shared" ca="1" si="11"/>
        <v>0</v>
      </c>
      <c r="Z16" s="115" t="b">
        <f t="shared" ca="1" si="12"/>
        <v>0</v>
      </c>
      <c r="AA16" s="115" t="b">
        <f t="shared" ca="1" si="13"/>
        <v>1</v>
      </c>
      <c r="AB16" s="78">
        <f t="shared" ca="1" si="14"/>
        <v>0</v>
      </c>
      <c r="AC16" s="85">
        <f t="shared" ca="1" si="15"/>
        <v>0.33333333333333331</v>
      </c>
      <c r="AD16" s="88">
        <f t="shared" ca="1" si="16"/>
        <v>0</v>
      </c>
      <c r="AE16" s="85">
        <f t="shared" ca="1" si="17"/>
        <v>0.66666666666666663</v>
      </c>
      <c r="AF16" s="82">
        <f t="shared" ca="1" si="18"/>
        <v>0.99930555555555556</v>
      </c>
      <c r="AG16" s="115" t="b">
        <f t="shared" si="19"/>
        <v>0</v>
      </c>
      <c r="AH16" s="115" t="b">
        <f t="shared" ca="1" si="20"/>
        <v>1</v>
      </c>
      <c r="AI16" s="115" t="b">
        <f t="shared" ca="1" si="21"/>
        <v>0</v>
      </c>
      <c r="AJ16" s="115" t="b">
        <f t="shared" ca="1" si="22"/>
        <v>1</v>
      </c>
      <c r="AK16" s="115" t="b">
        <f t="shared" si="23"/>
        <v>0</v>
      </c>
      <c r="AL16" s="113">
        <f t="shared" ca="1" si="24"/>
        <v>0</v>
      </c>
      <c r="AM16" s="113">
        <f t="shared" ca="1" si="25"/>
        <v>0.99930555555555556</v>
      </c>
      <c r="AN16" s="113">
        <f t="shared" ca="1" si="37"/>
        <v>0</v>
      </c>
      <c r="AO16" s="113">
        <f t="shared" ca="1" si="26"/>
        <v>0.99930555555555556</v>
      </c>
      <c r="AP16" s="115" t="b">
        <f t="shared" si="27"/>
        <v>1</v>
      </c>
      <c r="AQ16" s="115" t="b">
        <f t="shared" ca="1" si="28"/>
        <v>0</v>
      </c>
      <c r="AR16" s="115" t="b">
        <f t="shared" si="29"/>
        <v>1</v>
      </c>
      <c r="AS16" s="115" t="b">
        <f t="shared" ca="1" si="30"/>
        <v>0</v>
      </c>
      <c r="AT16" s="140">
        <f t="shared" si="31"/>
        <v>0</v>
      </c>
      <c r="AU16" s="342"/>
      <c r="AV16" s="342"/>
      <c r="AW16" s="342"/>
      <c r="AX16" s="342"/>
      <c r="AY16" s="342"/>
      <c r="AZ16" s="342"/>
      <c r="BA16" s="343"/>
      <c r="BB16" s="343"/>
      <c r="BC16" s="343"/>
    </row>
    <row r="17" spans="1:55" s="346" customFormat="1" ht="28.5" customHeight="1" x14ac:dyDescent="0.35">
      <c r="A17" s="397">
        <f t="shared" ca="1" si="0"/>
        <v>46032</v>
      </c>
      <c r="B17" s="77" t="str">
        <f t="shared" ca="1" si="1"/>
        <v>Sa</v>
      </c>
      <c r="C17" s="76" t="str">
        <f t="shared" ca="1" si="2"/>
        <v xml:space="preserve"> Wochenende</v>
      </c>
      <c r="D17" s="613"/>
      <c r="E17" s="126" t="str">
        <f t="shared" ca="1" si="32"/>
        <v/>
      </c>
      <c r="F17" s="386">
        <f t="shared" ca="1" si="3"/>
        <v>0</v>
      </c>
      <c r="G17" s="125">
        <f t="shared" ca="1" si="33"/>
        <v>0</v>
      </c>
      <c r="H17" s="127"/>
      <c r="I17" s="59"/>
      <c r="J17" s="141" t="str">
        <f t="shared" ca="1" si="4"/>
        <v/>
      </c>
      <c r="K17" s="388">
        <f t="shared" ca="1" si="5"/>
        <v>0</v>
      </c>
      <c r="L17" s="542"/>
      <c r="M17" s="543"/>
      <c r="N17" s="543"/>
      <c r="O17" s="543"/>
      <c r="P17" s="544"/>
      <c r="Q17" s="108">
        <f t="shared" ca="1" si="34"/>
        <v>46032</v>
      </c>
      <c r="R17" s="115" t="b">
        <f t="shared" ca="1" si="6"/>
        <v>1</v>
      </c>
      <c r="S17" s="109" t="str">
        <f t="shared" si="7"/>
        <v/>
      </c>
      <c r="T17" s="61" t="str">
        <f t="shared" ca="1" si="8"/>
        <v>F</v>
      </c>
      <c r="U17" s="61" t="str">
        <f t="shared" ca="1" si="9"/>
        <v>A</v>
      </c>
      <c r="V17" s="96">
        <f t="shared" si="35"/>
        <v>0</v>
      </c>
      <c r="W17" s="57">
        <f t="shared" ca="1" si="36"/>
        <v>0</v>
      </c>
      <c r="X17" s="164">
        <f t="shared" ca="1" si="10"/>
        <v>0</v>
      </c>
      <c r="Y17" s="115" t="b">
        <f t="shared" ca="1" si="11"/>
        <v>1</v>
      </c>
      <c r="Z17" s="115" t="b">
        <f t="shared" ca="1" si="12"/>
        <v>0</v>
      </c>
      <c r="AA17" s="115" t="b">
        <f t="shared" ca="1" si="13"/>
        <v>0</v>
      </c>
      <c r="AB17" s="78">
        <f t="shared" ca="1" si="14"/>
        <v>0</v>
      </c>
      <c r="AC17" s="85">
        <f t="shared" ca="1" si="15"/>
        <v>0</v>
      </c>
      <c r="AD17" s="88">
        <f t="shared" ca="1" si="16"/>
        <v>0</v>
      </c>
      <c r="AE17" s="85">
        <f t="shared" ca="1" si="17"/>
        <v>0</v>
      </c>
      <c r="AF17" s="82">
        <f t="shared" ca="1" si="18"/>
        <v>0.99930555555555556</v>
      </c>
      <c r="AG17" s="115" t="b">
        <f t="shared" si="19"/>
        <v>0</v>
      </c>
      <c r="AH17" s="115" t="b">
        <f t="shared" ca="1" si="20"/>
        <v>0</v>
      </c>
      <c r="AI17" s="115" t="b">
        <f t="shared" ca="1" si="21"/>
        <v>0</v>
      </c>
      <c r="AJ17" s="115" t="b">
        <f t="shared" ca="1" si="22"/>
        <v>1</v>
      </c>
      <c r="AK17" s="115" t="b">
        <f t="shared" si="23"/>
        <v>0</v>
      </c>
      <c r="AL17" s="113">
        <f t="shared" ca="1" si="24"/>
        <v>0</v>
      </c>
      <c r="AM17" s="113">
        <f t="shared" ca="1" si="25"/>
        <v>0.99930555555555556</v>
      </c>
      <c r="AN17" s="113">
        <f t="shared" ca="1" si="37"/>
        <v>0</v>
      </c>
      <c r="AO17" s="113">
        <f t="shared" ca="1" si="26"/>
        <v>0.99930555555555556</v>
      </c>
      <c r="AP17" s="115" t="b">
        <f t="shared" si="27"/>
        <v>1</v>
      </c>
      <c r="AQ17" s="115" t="b">
        <f t="shared" ca="1" si="28"/>
        <v>0</v>
      </c>
      <c r="AR17" s="115" t="b">
        <f t="shared" si="29"/>
        <v>1</v>
      </c>
      <c r="AS17" s="115" t="b">
        <f t="shared" ca="1" si="30"/>
        <v>0</v>
      </c>
      <c r="AT17" s="140">
        <f t="shared" si="31"/>
        <v>0</v>
      </c>
      <c r="AU17" s="342"/>
      <c r="AV17" s="342"/>
      <c r="AW17" s="342"/>
      <c r="AX17" s="342"/>
      <c r="AY17" s="342"/>
      <c r="AZ17" s="342"/>
      <c r="BA17" s="343"/>
      <c r="BB17" s="343"/>
      <c r="BC17" s="343"/>
    </row>
    <row r="18" spans="1:55" s="346" customFormat="1" ht="28.5" customHeight="1" x14ac:dyDescent="0.35">
      <c r="A18" s="397">
        <f t="shared" ca="1" si="0"/>
        <v>46033</v>
      </c>
      <c r="B18" s="77" t="str">
        <f t="shared" ca="1" si="1"/>
        <v>So</v>
      </c>
      <c r="C18" s="76" t="str">
        <f t="shared" ca="1" si="2"/>
        <v xml:space="preserve"> Wochenende</v>
      </c>
      <c r="D18" s="613"/>
      <c r="E18" s="126" t="str">
        <f t="shared" ca="1" si="32"/>
        <v/>
      </c>
      <c r="F18" s="386">
        <f t="shared" ca="1" si="3"/>
        <v>0</v>
      </c>
      <c r="G18" s="125">
        <f t="shared" ca="1" si="33"/>
        <v>0</v>
      </c>
      <c r="H18" s="614"/>
      <c r="I18" s="615"/>
      <c r="J18" s="141" t="str">
        <f t="shared" ca="1" si="4"/>
        <v/>
      </c>
      <c r="K18" s="388">
        <f t="shared" ca="1" si="5"/>
        <v>0</v>
      </c>
      <c r="L18" s="542"/>
      <c r="M18" s="543"/>
      <c r="N18" s="543"/>
      <c r="O18" s="543"/>
      <c r="P18" s="544"/>
      <c r="Q18" s="108">
        <f t="shared" ca="1" si="34"/>
        <v>46033</v>
      </c>
      <c r="R18" s="115" t="b">
        <f t="shared" ca="1" si="6"/>
        <v>1</v>
      </c>
      <c r="S18" s="109" t="str">
        <f t="shared" si="7"/>
        <v/>
      </c>
      <c r="T18" s="61" t="str">
        <f t="shared" ca="1" si="8"/>
        <v>F</v>
      </c>
      <c r="U18" s="61" t="str">
        <f t="shared" ca="1" si="9"/>
        <v>F</v>
      </c>
      <c r="V18" s="96">
        <f t="shared" si="35"/>
        <v>0</v>
      </c>
      <c r="W18" s="57">
        <f t="shared" ca="1" si="36"/>
        <v>0</v>
      </c>
      <c r="X18" s="164">
        <f t="shared" ca="1" si="10"/>
        <v>0</v>
      </c>
      <c r="Y18" s="115" t="b">
        <f t="shared" ca="1" si="11"/>
        <v>1</v>
      </c>
      <c r="Z18" s="115" t="b">
        <f t="shared" ca="1" si="12"/>
        <v>0</v>
      </c>
      <c r="AA18" s="115" t="b">
        <f t="shared" ca="1" si="13"/>
        <v>0</v>
      </c>
      <c r="AB18" s="78" t="str">
        <f t="shared" ca="1" si="14"/>
        <v/>
      </c>
      <c r="AC18" s="85" t="str">
        <f t="shared" ca="1" si="15"/>
        <v/>
      </c>
      <c r="AD18" s="88">
        <f t="shared" ca="1" si="16"/>
        <v>0</v>
      </c>
      <c r="AE18" s="85" t="str">
        <f t="shared" ca="1" si="17"/>
        <v/>
      </c>
      <c r="AF18" s="82" t="str">
        <f t="shared" ca="1" si="18"/>
        <v/>
      </c>
      <c r="AG18" s="115" t="b">
        <f t="shared" si="19"/>
        <v>0</v>
      </c>
      <c r="AH18" s="115" t="b">
        <f t="shared" ca="1" si="20"/>
        <v>0</v>
      </c>
      <c r="AI18" s="115" t="b">
        <f t="shared" ca="1" si="21"/>
        <v>0</v>
      </c>
      <c r="AJ18" s="115" t="b">
        <f t="shared" ca="1" si="22"/>
        <v>0</v>
      </c>
      <c r="AK18" s="115" t="b">
        <f t="shared" si="23"/>
        <v>0</v>
      </c>
      <c r="AL18" s="113" t="str">
        <f t="shared" ca="1" si="24"/>
        <v/>
      </c>
      <c r="AM18" s="113" t="str">
        <f t="shared" ca="1" si="25"/>
        <v/>
      </c>
      <c r="AN18" s="113" t="str">
        <f t="shared" ca="1" si="37"/>
        <v/>
      </c>
      <c r="AO18" s="113" t="str">
        <f t="shared" ca="1" si="26"/>
        <v/>
      </c>
      <c r="AP18" s="115" t="b">
        <f t="shared" si="27"/>
        <v>1</v>
      </c>
      <c r="AQ18" s="115" t="b">
        <f t="shared" ca="1" si="28"/>
        <v>0</v>
      </c>
      <c r="AR18" s="115" t="b">
        <f t="shared" si="29"/>
        <v>1</v>
      </c>
      <c r="AS18" s="115" t="b">
        <f t="shared" ca="1" si="30"/>
        <v>0</v>
      </c>
      <c r="AT18" s="140">
        <f t="shared" si="31"/>
        <v>0</v>
      </c>
      <c r="AU18" s="342"/>
      <c r="AV18" s="342"/>
      <c r="AW18" s="342"/>
      <c r="AX18" s="342"/>
      <c r="AY18" s="342"/>
      <c r="AZ18" s="342"/>
      <c r="BA18" s="343"/>
      <c r="BB18" s="343"/>
      <c r="BC18" s="343"/>
    </row>
    <row r="19" spans="1:55" s="346" customFormat="1" ht="28.5" customHeight="1" x14ac:dyDescent="0.35">
      <c r="A19" s="397">
        <f t="shared" ca="1" si="0"/>
        <v>46034</v>
      </c>
      <c r="B19" s="77" t="str">
        <f t="shared" ca="1" si="1"/>
        <v>Mo</v>
      </c>
      <c r="C19" s="76" t="str">
        <f t="shared" ca="1" si="2"/>
        <v xml:space="preserve"> </v>
      </c>
      <c r="D19" s="171"/>
      <c r="E19" s="126" t="str">
        <f t="shared" ca="1" si="32"/>
        <v>08:00-16:00</v>
      </c>
      <c r="F19" s="386">
        <f t="shared" ca="1" si="3"/>
        <v>0.33333333333333331</v>
      </c>
      <c r="G19" s="125">
        <f t="shared" ca="1" si="33"/>
        <v>0</v>
      </c>
      <c r="H19" s="127"/>
      <c r="I19" s="59"/>
      <c r="J19" s="141" t="str">
        <f t="shared" ca="1" si="4"/>
        <v/>
      </c>
      <c r="K19" s="388">
        <f t="shared" ca="1" si="5"/>
        <v>0</v>
      </c>
      <c r="L19" s="542"/>
      <c r="M19" s="543"/>
      <c r="N19" s="543"/>
      <c r="O19" s="543"/>
      <c r="P19" s="544"/>
      <c r="Q19" s="108">
        <f t="shared" ca="1" si="34"/>
        <v>46034</v>
      </c>
      <c r="R19" s="115" t="b">
        <f t="shared" ca="1" si="6"/>
        <v>1</v>
      </c>
      <c r="S19" s="109" t="str">
        <f t="shared" si="7"/>
        <v/>
      </c>
      <c r="T19" s="61" t="str">
        <f t="shared" ca="1" si="8"/>
        <v>A</v>
      </c>
      <c r="U19" s="61" t="str">
        <f t="shared" ca="1" si="9"/>
        <v>A</v>
      </c>
      <c r="V19" s="96">
        <f t="shared" si="35"/>
        <v>0</v>
      </c>
      <c r="W19" s="57">
        <f t="shared" ca="1" si="36"/>
        <v>-0.33333333333333298</v>
      </c>
      <c r="X19" s="164">
        <f t="shared" ca="1" si="10"/>
        <v>0</v>
      </c>
      <c r="Y19" s="115" t="b">
        <f t="shared" ca="1" si="11"/>
        <v>0</v>
      </c>
      <c r="Z19" s="115" t="b">
        <f t="shared" ca="1" si="12"/>
        <v>0</v>
      </c>
      <c r="AA19" s="115" t="b">
        <f t="shared" ca="1" si="13"/>
        <v>1</v>
      </c>
      <c r="AB19" s="78">
        <f t="shared" ca="1" si="14"/>
        <v>0</v>
      </c>
      <c r="AC19" s="85">
        <f t="shared" ca="1" si="15"/>
        <v>0.33333333333333331</v>
      </c>
      <c r="AD19" s="88">
        <f t="shared" ca="1" si="16"/>
        <v>0</v>
      </c>
      <c r="AE19" s="85">
        <f t="shared" ca="1" si="17"/>
        <v>0.66666666666666663</v>
      </c>
      <c r="AF19" s="82">
        <f t="shared" ca="1" si="18"/>
        <v>0.99930555555555556</v>
      </c>
      <c r="AG19" s="115" t="b">
        <f t="shared" si="19"/>
        <v>0</v>
      </c>
      <c r="AH19" s="115" t="b">
        <f t="shared" ca="1" si="20"/>
        <v>1</v>
      </c>
      <c r="AI19" s="115" t="b">
        <f t="shared" ca="1" si="21"/>
        <v>0</v>
      </c>
      <c r="AJ19" s="115" t="b">
        <f t="shared" ca="1" si="22"/>
        <v>1</v>
      </c>
      <c r="AK19" s="115" t="b">
        <f t="shared" si="23"/>
        <v>0</v>
      </c>
      <c r="AL19" s="113">
        <f t="shared" ca="1" si="24"/>
        <v>0</v>
      </c>
      <c r="AM19" s="113">
        <f t="shared" ca="1" si="25"/>
        <v>0.99930555555555556</v>
      </c>
      <c r="AN19" s="113">
        <f t="shared" ca="1" si="37"/>
        <v>0</v>
      </c>
      <c r="AO19" s="113">
        <f t="shared" ca="1" si="26"/>
        <v>0.99930555555555556</v>
      </c>
      <c r="AP19" s="115" t="b">
        <f t="shared" si="27"/>
        <v>1</v>
      </c>
      <c r="AQ19" s="115" t="b">
        <f t="shared" ca="1" si="28"/>
        <v>0</v>
      </c>
      <c r="AR19" s="115" t="b">
        <f t="shared" si="29"/>
        <v>1</v>
      </c>
      <c r="AS19" s="115" t="b">
        <f t="shared" ca="1" si="30"/>
        <v>0</v>
      </c>
      <c r="AT19" s="140">
        <f t="shared" si="31"/>
        <v>0</v>
      </c>
      <c r="AU19" s="342"/>
      <c r="AV19" s="342"/>
      <c r="AW19" s="342"/>
      <c r="AX19" s="342"/>
      <c r="AY19" s="342"/>
      <c r="AZ19" s="342"/>
      <c r="BA19" s="343"/>
      <c r="BB19" s="343"/>
      <c r="BC19" s="343"/>
    </row>
    <row r="20" spans="1:55" s="346" customFormat="1" ht="28.5" customHeight="1" x14ac:dyDescent="0.35">
      <c r="A20" s="397">
        <f t="shared" ca="1" si="0"/>
        <v>46035</v>
      </c>
      <c r="B20" s="77" t="str">
        <f t="shared" ca="1" si="1"/>
        <v>Di</v>
      </c>
      <c r="C20" s="76" t="str">
        <f t="shared" ca="1" si="2"/>
        <v xml:space="preserve"> </v>
      </c>
      <c r="D20" s="171"/>
      <c r="E20" s="126" t="str">
        <f t="shared" ca="1" si="32"/>
        <v>08:00-16:00</v>
      </c>
      <c r="F20" s="386">
        <f t="shared" ca="1" si="3"/>
        <v>0.33333333333333331</v>
      </c>
      <c r="G20" s="125">
        <f t="shared" ca="1" si="33"/>
        <v>0</v>
      </c>
      <c r="H20" s="127"/>
      <c r="I20" s="59"/>
      <c r="J20" s="141" t="str">
        <f t="shared" ca="1" si="4"/>
        <v/>
      </c>
      <c r="K20" s="388">
        <f t="shared" ca="1" si="5"/>
        <v>0</v>
      </c>
      <c r="L20" s="542"/>
      <c r="M20" s="543"/>
      <c r="N20" s="543"/>
      <c r="O20" s="543"/>
      <c r="P20" s="544"/>
      <c r="Q20" s="108">
        <f t="shared" ca="1" si="34"/>
        <v>46035</v>
      </c>
      <c r="R20" s="115" t="b">
        <f t="shared" ca="1" si="6"/>
        <v>1</v>
      </c>
      <c r="S20" s="109" t="str">
        <f t="shared" si="7"/>
        <v/>
      </c>
      <c r="T20" s="61" t="str">
        <f t="shared" ca="1" si="8"/>
        <v>A</v>
      </c>
      <c r="U20" s="61" t="str">
        <f t="shared" ca="1" si="9"/>
        <v>A</v>
      </c>
      <c r="V20" s="96">
        <f t="shared" si="35"/>
        <v>0</v>
      </c>
      <c r="W20" s="57">
        <f t="shared" ca="1" si="36"/>
        <v>-0.33333333333333298</v>
      </c>
      <c r="X20" s="164">
        <f t="shared" ca="1" si="10"/>
        <v>0</v>
      </c>
      <c r="Y20" s="115" t="b">
        <f t="shared" ca="1" si="11"/>
        <v>0</v>
      </c>
      <c r="Z20" s="115" t="b">
        <f t="shared" ca="1" si="12"/>
        <v>0</v>
      </c>
      <c r="AA20" s="115" t="b">
        <f t="shared" ca="1" si="13"/>
        <v>1</v>
      </c>
      <c r="AB20" s="78">
        <f t="shared" ca="1" si="14"/>
        <v>0</v>
      </c>
      <c r="AC20" s="85">
        <f t="shared" ca="1" si="15"/>
        <v>0.33333333333333331</v>
      </c>
      <c r="AD20" s="88">
        <f t="shared" ca="1" si="16"/>
        <v>0</v>
      </c>
      <c r="AE20" s="85">
        <f t="shared" ca="1" si="17"/>
        <v>0.66666666666666663</v>
      </c>
      <c r="AF20" s="82">
        <f t="shared" ca="1" si="18"/>
        <v>0.99930555555555556</v>
      </c>
      <c r="AG20" s="115" t="b">
        <f t="shared" si="19"/>
        <v>0</v>
      </c>
      <c r="AH20" s="115" t="b">
        <f t="shared" ca="1" si="20"/>
        <v>1</v>
      </c>
      <c r="AI20" s="115" t="b">
        <f t="shared" ca="1" si="21"/>
        <v>0</v>
      </c>
      <c r="AJ20" s="115" t="b">
        <f t="shared" ca="1" si="22"/>
        <v>1</v>
      </c>
      <c r="AK20" s="115" t="b">
        <f t="shared" si="23"/>
        <v>0</v>
      </c>
      <c r="AL20" s="113">
        <f t="shared" ca="1" si="24"/>
        <v>0</v>
      </c>
      <c r="AM20" s="113">
        <f t="shared" ca="1" si="25"/>
        <v>0.99930555555555556</v>
      </c>
      <c r="AN20" s="113">
        <f t="shared" ca="1" si="37"/>
        <v>0</v>
      </c>
      <c r="AO20" s="113">
        <f t="shared" ca="1" si="26"/>
        <v>0.99930555555555556</v>
      </c>
      <c r="AP20" s="115" t="b">
        <f t="shared" si="27"/>
        <v>1</v>
      </c>
      <c r="AQ20" s="115" t="b">
        <f t="shared" ca="1" si="28"/>
        <v>0</v>
      </c>
      <c r="AR20" s="115" t="b">
        <f t="shared" si="29"/>
        <v>1</v>
      </c>
      <c r="AS20" s="115" t="b">
        <f t="shared" ca="1" si="30"/>
        <v>0</v>
      </c>
      <c r="AT20" s="140">
        <f t="shared" si="31"/>
        <v>0</v>
      </c>
      <c r="AU20" s="342"/>
      <c r="AV20" s="342"/>
      <c r="AW20" s="342"/>
      <c r="AX20" s="342"/>
      <c r="AY20" s="342"/>
      <c r="AZ20" s="342"/>
      <c r="BA20" s="343"/>
      <c r="BB20" s="343"/>
      <c r="BC20" s="343"/>
    </row>
    <row r="21" spans="1:55" s="346" customFormat="1" ht="28.5" customHeight="1" x14ac:dyDescent="0.35">
      <c r="A21" s="397">
        <f t="shared" ca="1" si="0"/>
        <v>46036</v>
      </c>
      <c r="B21" s="77" t="str">
        <f t="shared" ca="1" si="1"/>
        <v>Mi</v>
      </c>
      <c r="C21" s="76" t="str">
        <f t="shared" ca="1" si="2"/>
        <v xml:space="preserve"> </v>
      </c>
      <c r="D21" s="171"/>
      <c r="E21" s="126" t="str">
        <f t="shared" ca="1" si="32"/>
        <v>08:00-16:00</v>
      </c>
      <c r="F21" s="386">
        <f t="shared" ca="1" si="3"/>
        <v>0.33333333333333331</v>
      </c>
      <c r="G21" s="125">
        <f t="shared" ca="1" si="33"/>
        <v>0</v>
      </c>
      <c r="H21" s="127"/>
      <c r="I21" s="59"/>
      <c r="J21" s="141" t="str">
        <f t="shared" ca="1" si="4"/>
        <v/>
      </c>
      <c r="K21" s="388">
        <f t="shared" ca="1" si="5"/>
        <v>0</v>
      </c>
      <c r="L21" s="542"/>
      <c r="M21" s="543"/>
      <c r="N21" s="543"/>
      <c r="O21" s="543"/>
      <c r="P21" s="544"/>
      <c r="Q21" s="108">
        <f t="shared" ca="1" si="34"/>
        <v>46036</v>
      </c>
      <c r="R21" s="115" t="b">
        <f t="shared" ca="1" si="6"/>
        <v>1</v>
      </c>
      <c r="S21" s="109" t="str">
        <f t="shared" si="7"/>
        <v/>
      </c>
      <c r="T21" s="61" t="str">
        <f t="shared" ca="1" si="8"/>
        <v>A</v>
      </c>
      <c r="U21" s="61" t="str">
        <f t="shared" ca="1" si="9"/>
        <v>A</v>
      </c>
      <c r="V21" s="96">
        <f t="shared" si="35"/>
        <v>0</v>
      </c>
      <c r="W21" s="57">
        <f t="shared" ca="1" si="36"/>
        <v>-0.33333333333333298</v>
      </c>
      <c r="X21" s="164">
        <f t="shared" ca="1" si="10"/>
        <v>0</v>
      </c>
      <c r="Y21" s="115" t="b">
        <f t="shared" ca="1" si="11"/>
        <v>0</v>
      </c>
      <c r="Z21" s="115" t="b">
        <f t="shared" ca="1" si="12"/>
        <v>0</v>
      </c>
      <c r="AA21" s="115" t="b">
        <f t="shared" ca="1" si="13"/>
        <v>1</v>
      </c>
      <c r="AB21" s="78">
        <f t="shared" ca="1" si="14"/>
        <v>0</v>
      </c>
      <c r="AC21" s="85">
        <f t="shared" ca="1" si="15"/>
        <v>0.33333333333333331</v>
      </c>
      <c r="AD21" s="88">
        <f t="shared" ca="1" si="16"/>
        <v>0</v>
      </c>
      <c r="AE21" s="85">
        <f t="shared" ca="1" si="17"/>
        <v>0.66666666666666663</v>
      </c>
      <c r="AF21" s="82">
        <f t="shared" ca="1" si="18"/>
        <v>0.99930555555555556</v>
      </c>
      <c r="AG21" s="115" t="b">
        <f t="shared" si="19"/>
        <v>0</v>
      </c>
      <c r="AH21" s="115" t="b">
        <f t="shared" ca="1" si="20"/>
        <v>1</v>
      </c>
      <c r="AI21" s="115" t="b">
        <f t="shared" ca="1" si="21"/>
        <v>0</v>
      </c>
      <c r="AJ21" s="115" t="b">
        <f t="shared" ca="1" si="22"/>
        <v>1</v>
      </c>
      <c r="AK21" s="115" t="b">
        <f t="shared" si="23"/>
        <v>0</v>
      </c>
      <c r="AL21" s="113">
        <f t="shared" ca="1" si="24"/>
        <v>0</v>
      </c>
      <c r="AM21" s="113">
        <f t="shared" ca="1" si="25"/>
        <v>0.99930555555555556</v>
      </c>
      <c r="AN21" s="113">
        <f t="shared" ca="1" si="37"/>
        <v>0</v>
      </c>
      <c r="AO21" s="113">
        <f t="shared" ca="1" si="26"/>
        <v>0.99930555555555556</v>
      </c>
      <c r="AP21" s="115" t="b">
        <f t="shared" si="27"/>
        <v>1</v>
      </c>
      <c r="AQ21" s="115" t="b">
        <f t="shared" ca="1" si="28"/>
        <v>0</v>
      </c>
      <c r="AR21" s="115" t="b">
        <f t="shared" si="29"/>
        <v>1</v>
      </c>
      <c r="AS21" s="115" t="b">
        <f t="shared" ca="1" si="30"/>
        <v>0</v>
      </c>
      <c r="AT21" s="140">
        <f t="shared" si="31"/>
        <v>0</v>
      </c>
      <c r="AU21" s="342"/>
      <c r="AV21" s="342"/>
      <c r="AW21" s="342"/>
      <c r="AX21" s="342"/>
      <c r="AY21" s="342"/>
      <c r="AZ21" s="342"/>
      <c r="BA21" s="343"/>
      <c r="BB21" s="343"/>
      <c r="BC21" s="343"/>
    </row>
    <row r="22" spans="1:55" s="346" customFormat="1" ht="28.5" customHeight="1" x14ac:dyDescent="0.35">
      <c r="A22" s="397">
        <f t="shared" ca="1" si="0"/>
        <v>46037</v>
      </c>
      <c r="B22" s="77" t="str">
        <f t="shared" ca="1" si="1"/>
        <v>Do</v>
      </c>
      <c r="C22" s="76" t="str">
        <f t="shared" ca="1" si="2"/>
        <v xml:space="preserve"> </v>
      </c>
      <c r="D22" s="171"/>
      <c r="E22" s="126" t="str">
        <f t="shared" ca="1" si="32"/>
        <v>08:00-16:00</v>
      </c>
      <c r="F22" s="386">
        <f t="shared" ca="1" si="3"/>
        <v>0.33333333333333331</v>
      </c>
      <c r="G22" s="125">
        <f t="shared" ca="1" si="33"/>
        <v>0</v>
      </c>
      <c r="H22" s="127"/>
      <c r="I22" s="59"/>
      <c r="J22" s="141" t="str">
        <f t="shared" ca="1" si="4"/>
        <v/>
      </c>
      <c r="K22" s="388">
        <f t="shared" ca="1" si="5"/>
        <v>0</v>
      </c>
      <c r="L22" s="542"/>
      <c r="M22" s="543"/>
      <c r="N22" s="543"/>
      <c r="O22" s="543"/>
      <c r="P22" s="544"/>
      <c r="Q22" s="108">
        <f t="shared" ca="1" si="34"/>
        <v>46037</v>
      </c>
      <c r="R22" s="115" t="b">
        <f t="shared" ca="1" si="6"/>
        <v>1</v>
      </c>
      <c r="S22" s="109" t="str">
        <f t="shared" si="7"/>
        <v/>
      </c>
      <c r="T22" s="61" t="str">
        <f t="shared" ca="1" si="8"/>
        <v>A</v>
      </c>
      <c r="U22" s="61" t="str">
        <f t="shared" ca="1" si="9"/>
        <v>A</v>
      </c>
      <c r="V22" s="96">
        <f t="shared" si="35"/>
        <v>0</v>
      </c>
      <c r="W22" s="57">
        <f t="shared" ca="1" si="36"/>
        <v>-0.33333333333333298</v>
      </c>
      <c r="X22" s="164">
        <f t="shared" ca="1" si="10"/>
        <v>0</v>
      </c>
      <c r="Y22" s="115" t="b">
        <f t="shared" ca="1" si="11"/>
        <v>0</v>
      </c>
      <c r="Z22" s="115" t="b">
        <f t="shared" ca="1" si="12"/>
        <v>0</v>
      </c>
      <c r="AA22" s="115" t="b">
        <f t="shared" ca="1" si="13"/>
        <v>1</v>
      </c>
      <c r="AB22" s="78">
        <f t="shared" ca="1" si="14"/>
        <v>0</v>
      </c>
      <c r="AC22" s="85">
        <f t="shared" ca="1" si="15"/>
        <v>0.33333333333333331</v>
      </c>
      <c r="AD22" s="88">
        <f t="shared" ca="1" si="16"/>
        <v>0</v>
      </c>
      <c r="AE22" s="85">
        <f t="shared" ca="1" si="17"/>
        <v>0.66666666666666663</v>
      </c>
      <c r="AF22" s="82">
        <f t="shared" ca="1" si="18"/>
        <v>0.99930555555555556</v>
      </c>
      <c r="AG22" s="115" t="b">
        <f t="shared" si="19"/>
        <v>0</v>
      </c>
      <c r="AH22" s="115" t="b">
        <f t="shared" ca="1" si="20"/>
        <v>1</v>
      </c>
      <c r="AI22" s="115" t="b">
        <f t="shared" ca="1" si="21"/>
        <v>0</v>
      </c>
      <c r="AJ22" s="115" t="b">
        <f t="shared" ca="1" si="22"/>
        <v>1</v>
      </c>
      <c r="AK22" s="115" t="b">
        <f t="shared" si="23"/>
        <v>0</v>
      </c>
      <c r="AL22" s="113">
        <f t="shared" ca="1" si="24"/>
        <v>0</v>
      </c>
      <c r="AM22" s="113">
        <f t="shared" ca="1" si="25"/>
        <v>0.99930555555555556</v>
      </c>
      <c r="AN22" s="113">
        <f t="shared" ca="1" si="37"/>
        <v>0</v>
      </c>
      <c r="AO22" s="113">
        <f t="shared" ca="1" si="26"/>
        <v>0.99930555555555556</v>
      </c>
      <c r="AP22" s="115" t="b">
        <f t="shared" si="27"/>
        <v>1</v>
      </c>
      <c r="AQ22" s="115" t="b">
        <f t="shared" ca="1" si="28"/>
        <v>0</v>
      </c>
      <c r="AR22" s="115" t="b">
        <f t="shared" si="29"/>
        <v>1</v>
      </c>
      <c r="AS22" s="115" t="b">
        <f t="shared" ca="1" si="30"/>
        <v>0</v>
      </c>
      <c r="AT22" s="140">
        <f t="shared" si="31"/>
        <v>0</v>
      </c>
      <c r="AU22" s="342"/>
      <c r="AV22" s="342"/>
      <c r="AW22" s="342"/>
      <c r="AX22" s="342"/>
      <c r="AY22" s="342"/>
      <c r="AZ22" s="342"/>
      <c r="BA22" s="343"/>
      <c r="BB22" s="343"/>
      <c r="BC22" s="343"/>
    </row>
    <row r="23" spans="1:55" s="346" customFormat="1" ht="28.5" customHeight="1" x14ac:dyDescent="0.35">
      <c r="A23" s="397">
        <f t="shared" ca="1" si="0"/>
        <v>46038</v>
      </c>
      <c r="B23" s="77" t="str">
        <f t="shared" ca="1" si="1"/>
        <v>Fr</v>
      </c>
      <c r="C23" s="76" t="str">
        <f t="shared" ca="1" si="2"/>
        <v xml:space="preserve"> </v>
      </c>
      <c r="D23" s="171"/>
      <c r="E23" s="126" t="str">
        <f t="shared" ca="1" si="32"/>
        <v>08:00-16:00</v>
      </c>
      <c r="F23" s="386">
        <f t="shared" ca="1" si="3"/>
        <v>0.33333333333333331</v>
      </c>
      <c r="G23" s="125">
        <f t="shared" ca="1" si="33"/>
        <v>0</v>
      </c>
      <c r="H23" s="127"/>
      <c r="I23" s="59"/>
      <c r="J23" s="141" t="str">
        <f t="shared" ca="1" si="4"/>
        <v/>
      </c>
      <c r="K23" s="388">
        <f t="shared" ca="1" si="5"/>
        <v>0</v>
      </c>
      <c r="L23" s="542"/>
      <c r="M23" s="543"/>
      <c r="N23" s="543"/>
      <c r="O23" s="543"/>
      <c r="P23" s="544"/>
      <c r="Q23" s="108">
        <f t="shared" ca="1" si="34"/>
        <v>46038</v>
      </c>
      <c r="R23" s="115" t="b">
        <f t="shared" ca="1" si="6"/>
        <v>1</v>
      </c>
      <c r="S23" s="109" t="str">
        <f t="shared" si="7"/>
        <v/>
      </c>
      <c r="T23" s="61" t="str">
        <f t="shared" ca="1" si="8"/>
        <v>A</v>
      </c>
      <c r="U23" s="61" t="str">
        <f t="shared" ca="1" si="9"/>
        <v>A</v>
      </c>
      <c r="V23" s="96">
        <f t="shared" si="35"/>
        <v>0</v>
      </c>
      <c r="W23" s="57">
        <f t="shared" ca="1" si="36"/>
        <v>-0.33333333333333298</v>
      </c>
      <c r="X23" s="164">
        <f t="shared" ca="1" si="10"/>
        <v>0</v>
      </c>
      <c r="Y23" s="115" t="b">
        <f t="shared" ca="1" si="11"/>
        <v>0</v>
      </c>
      <c r="Z23" s="115" t="b">
        <f t="shared" ca="1" si="12"/>
        <v>0</v>
      </c>
      <c r="AA23" s="115" t="b">
        <f t="shared" ca="1" si="13"/>
        <v>1</v>
      </c>
      <c r="AB23" s="78">
        <f t="shared" ca="1" si="14"/>
        <v>0</v>
      </c>
      <c r="AC23" s="85">
        <f t="shared" ca="1" si="15"/>
        <v>0.33333333333333331</v>
      </c>
      <c r="AD23" s="88">
        <f t="shared" ca="1" si="16"/>
        <v>0</v>
      </c>
      <c r="AE23" s="85">
        <f t="shared" ca="1" si="17"/>
        <v>0.66666666666666663</v>
      </c>
      <c r="AF23" s="82">
        <f t="shared" ca="1" si="18"/>
        <v>0.99930555555555556</v>
      </c>
      <c r="AG23" s="115" t="b">
        <f t="shared" si="19"/>
        <v>0</v>
      </c>
      <c r="AH23" s="115" t="b">
        <f t="shared" ca="1" si="20"/>
        <v>1</v>
      </c>
      <c r="AI23" s="115" t="b">
        <f t="shared" ca="1" si="21"/>
        <v>0</v>
      </c>
      <c r="AJ23" s="115" t="b">
        <f t="shared" ca="1" si="22"/>
        <v>1</v>
      </c>
      <c r="AK23" s="115" t="b">
        <f t="shared" si="23"/>
        <v>0</v>
      </c>
      <c r="AL23" s="113">
        <f t="shared" ca="1" si="24"/>
        <v>0</v>
      </c>
      <c r="AM23" s="113">
        <f t="shared" ca="1" si="25"/>
        <v>0.99930555555555556</v>
      </c>
      <c r="AN23" s="113">
        <f t="shared" ca="1" si="37"/>
        <v>0</v>
      </c>
      <c r="AO23" s="113">
        <f t="shared" ca="1" si="26"/>
        <v>0.99930555555555556</v>
      </c>
      <c r="AP23" s="115" t="b">
        <f t="shared" si="27"/>
        <v>1</v>
      </c>
      <c r="AQ23" s="115" t="b">
        <f t="shared" ca="1" si="28"/>
        <v>0</v>
      </c>
      <c r="AR23" s="115" t="b">
        <f t="shared" si="29"/>
        <v>1</v>
      </c>
      <c r="AS23" s="115" t="b">
        <f t="shared" ca="1" si="30"/>
        <v>0</v>
      </c>
      <c r="AT23" s="140">
        <f t="shared" si="31"/>
        <v>0</v>
      </c>
      <c r="AU23" s="342"/>
      <c r="AV23" s="342"/>
      <c r="AW23" s="342"/>
      <c r="AX23" s="342"/>
      <c r="AY23" s="342"/>
      <c r="AZ23" s="342"/>
      <c r="BA23" s="343"/>
      <c r="BB23" s="343"/>
      <c r="BC23" s="343"/>
    </row>
    <row r="24" spans="1:55" s="346" customFormat="1" ht="28.5" customHeight="1" x14ac:dyDescent="0.35">
      <c r="A24" s="397">
        <f t="shared" ca="1" si="0"/>
        <v>46039</v>
      </c>
      <c r="B24" s="77" t="str">
        <f t="shared" ca="1" si="1"/>
        <v>Sa</v>
      </c>
      <c r="C24" s="76" t="str">
        <f t="shared" ca="1" si="2"/>
        <v xml:space="preserve"> Wochenende</v>
      </c>
      <c r="D24" s="613"/>
      <c r="E24" s="126" t="str">
        <f t="shared" ca="1" si="32"/>
        <v/>
      </c>
      <c r="F24" s="386">
        <f t="shared" ca="1" si="3"/>
        <v>0</v>
      </c>
      <c r="G24" s="125">
        <f t="shared" ca="1" si="33"/>
        <v>0</v>
      </c>
      <c r="H24" s="127"/>
      <c r="I24" s="59"/>
      <c r="J24" s="141" t="str">
        <f t="shared" ca="1" si="4"/>
        <v/>
      </c>
      <c r="K24" s="388">
        <f t="shared" ca="1" si="5"/>
        <v>0</v>
      </c>
      <c r="L24" s="542"/>
      <c r="M24" s="543"/>
      <c r="N24" s="543"/>
      <c r="O24" s="543"/>
      <c r="P24" s="544"/>
      <c r="Q24" s="108">
        <f t="shared" ca="1" si="34"/>
        <v>46039</v>
      </c>
      <c r="R24" s="115" t="b">
        <f t="shared" ca="1" si="6"/>
        <v>1</v>
      </c>
      <c r="S24" s="109" t="str">
        <f t="shared" si="7"/>
        <v/>
      </c>
      <c r="T24" s="61" t="str">
        <f t="shared" ca="1" si="8"/>
        <v>F</v>
      </c>
      <c r="U24" s="61" t="str">
        <f t="shared" ca="1" si="9"/>
        <v>A</v>
      </c>
      <c r="V24" s="96">
        <f t="shared" si="35"/>
        <v>0</v>
      </c>
      <c r="W24" s="57">
        <f t="shared" ca="1" si="36"/>
        <v>0</v>
      </c>
      <c r="X24" s="164">
        <f t="shared" ca="1" si="10"/>
        <v>0</v>
      </c>
      <c r="Y24" s="115" t="b">
        <f t="shared" ca="1" si="11"/>
        <v>1</v>
      </c>
      <c r="Z24" s="115" t="b">
        <f t="shared" ca="1" si="12"/>
        <v>0</v>
      </c>
      <c r="AA24" s="115" t="b">
        <f t="shared" ca="1" si="13"/>
        <v>0</v>
      </c>
      <c r="AB24" s="78">
        <f t="shared" ca="1" si="14"/>
        <v>0</v>
      </c>
      <c r="AC24" s="85">
        <f t="shared" ca="1" si="15"/>
        <v>0</v>
      </c>
      <c r="AD24" s="88">
        <f t="shared" ca="1" si="16"/>
        <v>0</v>
      </c>
      <c r="AE24" s="85">
        <f t="shared" ca="1" si="17"/>
        <v>0</v>
      </c>
      <c r="AF24" s="82">
        <f t="shared" ca="1" si="18"/>
        <v>0.99930555555555556</v>
      </c>
      <c r="AG24" s="115" t="b">
        <f t="shared" si="19"/>
        <v>0</v>
      </c>
      <c r="AH24" s="115" t="b">
        <f t="shared" ca="1" si="20"/>
        <v>0</v>
      </c>
      <c r="AI24" s="115" t="b">
        <f t="shared" ca="1" si="21"/>
        <v>0</v>
      </c>
      <c r="AJ24" s="115" t="b">
        <f t="shared" ca="1" si="22"/>
        <v>1</v>
      </c>
      <c r="AK24" s="115" t="b">
        <f t="shared" si="23"/>
        <v>0</v>
      </c>
      <c r="AL24" s="113">
        <f t="shared" ca="1" si="24"/>
        <v>0</v>
      </c>
      <c r="AM24" s="113">
        <f t="shared" ca="1" si="25"/>
        <v>0.99930555555555556</v>
      </c>
      <c r="AN24" s="113">
        <f t="shared" ca="1" si="37"/>
        <v>0</v>
      </c>
      <c r="AO24" s="113">
        <f t="shared" ca="1" si="26"/>
        <v>0.99930555555555556</v>
      </c>
      <c r="AP24" s="115" t="b">
        <f t="shared" si="27"/>
        <v>1</v>
      </c>
      <c r="AQ24" s="115" t="b">
        <f t="shared" ca="1" si="28"/>
        <v>0</v>
      </c>
      <c r="AR24" s="115" t="b">
        <f t="shared" si="29"/>
        <v>1</v>
      </c>
      <c r="AS24" s="115" t="b">
        <f t="shared" ca="1" si="30"/>
        <v>0</v>
      </c>
      <c r="AT24" s="140">
        <f t="shared" si="31"/>
        <v>0</v>
      </c>
      <c r="AU24" s="342"/>
      <c r="AV24" s="342"/>
      <c r="AW24" s="342"/>
      <c r="AX24" s="342"/>
      <c r="AY24" s="342"/>
      <c r="AZ24" s="342"/>
      <c r="BA24" s="343"/>
      <c r="BB24" s="343"/>
      <c r="BC24" s="343"/>
    </row>
    <row r="25" spans="1:55" s="346" customFormat="1" ht="28.5" customHeight="1" x14ac:dyDescent="0.35">
      <c r="A25" s="397">
        <f t="shared" ca="1" si="0"/>
        <v>46040</v>
      </c>
      <c r="B25" s="77" t="str">
        <f t="shared" ca="1" si="1"/>
        <v>So</v>
      </c>
      <c r="C25" s="76" t="str">
        <f t="shared" ca="1" si="2"/>
        <v xml:space="preserve"> Wochenende</v>
      </c>
      <c r="D25" s="613"/>
      <c r="E25" s="126" t="str">
        <f t="shared" ca="1" si="32"/>
        <v/>
      </c>
      <c r="F25" s="386">
        <f t="shared" ca="1" si="3"/>
        <v>0</v>
      </c>
      <c r="G25" s="125">
        <f t="shared" ca="1" si="33"/>
        <v>0</v>
      </c>
      <c r="H25" s="614"/>
      <c r="I25" s="615"/>
      <c r="J25" s="141" t="str">
        <f t="shared" ca="1" si="4"/>
        <v/>
      </c>
      <c r="K25" s="388">
        <f t="shared" ca="1" si="5"/>
        <v>0</v>
      </c>
      <c r="L25" s="542"/>
      <c r="M25" s="543"/>
      <c r="N25" s="543"/>
      <c r="O25" s="543"/>
      <c r="P25" s="544"/>
      <c r="Q25" s="108">
        <f t="shared" ca="1" si="34"/>
        <v>46040</v>
      </c>
      <c r="R25" s="115" t="b">
        <f t="shared" ca="1" si="6"/>
        <v>1</v>
      </c>
      <c r="S25" s="109" t="str">
        <f t="shared" si="7"/>
        <v/>
      </c>
      <c r="T25" s="61" t="str">
        <f t="shared" ca="1" si="8"/>
        <v>F</v>
      </c>
      <c r="U25" s="61" t="str">
        <f t="shared" ca="1" si="9"/>
        <v>F</v>
      </c>
      <c r="V25" s="96">
        <f t="shared" si="35"/>
        <v>0</v>
      </c>
      <c r="W25" s="57">
        <f t="shared" ca="1" si="36"/>
        <v>0</v>
      </c>
      <c r="X25" s="164">
        <f t="shared" ca="1" si="10"/>
        <v>0</v>
      </c>
      <c r="Y25" s="115" t="b">
        <f t="shared" ca="1" si="11"/>
        <v>1</v>
      </c>
      <c r="Z25" s="115" t="b">
        <f t="shared" ca="1" si="12"/>
        <v>0</v>
      </c>
      <c r="AA25" s="115" t="b">
        <f t="shared" ca="1" si="13"/>
        <v>0</v>
      </c>
      <c r="AB25" s="78" t="str">
        <f t="shared" ca="1" si="14"/>
        <v/>
      </c>
      <c r="AC25" s="85" t="str">
        <f t="shared" ca="1" si="15"/>
        <v/>
      </c>
      <c r="AD25" s="88">
        <f t="shared" ca="1" si="16"/>
        <v>0</v>
      </c>
      <c r="AE25" s="85" t="str">
        <f t="shared" ca="1" si="17"/>
        <v/>
      </c>
      <c r="AF25" s="82" t="str">
        <f t="shared" ca="1" si="18"/>
        <v/>
      </c>
      <c r="AG25" s="115" t="b">
        <f t="shared" si="19"/>
        <v>0</v>
      </c>
      <c r="AH25" s="115" t="b">
        <f t="shared" ca="1" si="20"/>
        <v>0</v>
      </c>
      <c r="AI25" s="115" t="b">
        <f t="shared" ca="1" si="21"/>
        <v>0</v>
      </c>
      <c r="AJ25" s="115" t="b">
        <f t="shared" ca="1" si="22"/>
        <v>0</v>
      </c>
      <c r="AK25" s="115" t="b">
        <f t="shared" si="23"/>
        <v>0</v>
      </c>
      <c r="AL25" s="113" t="str">
        <f t="shared" ca="1" si="24"/>
        <v/>
      </c>
      <c r="AM25" s="113" t="str">
        <f t="shared" ca="1" si="25"/>
        <v/>
      </c>
      <c r="AN25" s="113" t="str">
        <f t="shared" ca="1" si="37"/>
        <v/>
      </c>
      <c r="AO25" s="113" t="str">
        <f t="shared" ca="1" si="26"/>
        <v/>
      </c>
      <c r="AP25" s="115" t="b">
        <f t="shared" si="27"/>
        <v>1</v>
      </c>
      <c r="AQ25" s="115" t="b">
        <f t="shared" ca="1" si="28"/>
        <v>0</v>
      </c>
      <c r="AR25" s="115" t="b">
        <f t="shared" si="29"/>
        <v>1</v>
      </c>
      <c r="AS25" s="115" t="b">
        <f t="shared" ca="1" si="30"/>
        <v>0</v>
      </c>
      <c r="AT25" s="140">
        <f t="shared" si="31"/>
        <v>0</v>
      </c>
      <c r="AU25" s="342"/>
      <c r="AV25" s="342"/>
      <c r="AW25" s="342"/>
      <c r="AX25" s="342"/>
      <c r="AY25" s="342"/>
      <c r="AZ25" s="342"/>
      <c r="BA25" s="343"/>
      <c r="BB25" s="343"/>
      <c r="BC25" s="343"/>
    </row>
    <row r="26" spans="1:55" s="346" customFormat="1" ht="28.5" customHeight="1" x14ac:dyDescent="0.35">
      <c r="A26" s="397">
        <f t="shared" ca="1" si="0"/>
        <v>46041</v>
      </c>
      <c r="B26" s="77" t="str">
        <f t="shared" ca="1" si="1"/>
        <v>Mo</v>
      </c>
      <c r="C26" s="76" t="str">
        <f t="shared" ca="1" si="2"/>
        <v xml:space="preserve"> </v>
      </c>
      <c r="D26" s="171"/>
      <c r="E26" s="126" t="str">
        <f t="shared" ca="1" si="32"/>
        <v>08:00-16:00</v>
      </c>
      <c r="F26" s="386">
        <f t="shared" ca="1" si="3"/>
        <v>0.33333333333333331</v>
      </c>
      <c r="G26" s="125">
        <f t="shared" ca="1" si="33"/>
        <v>0</v>
      </c>
      <c r="H26" s="127"/>
      <c r="I26" s="59"/>
      <c r="J26" s="141" t="str">
        <f t="shared" ca="1" si="4"/>
        <v/>
      </c>
      <c r="K26" s="388">
        <f t="shared" ca="1" si="5"/>
        <v>0</v>
      </c>
      <c r="L26" s="542"/>
      <c r="M26" s="543"/>
      <c r="N26" s="543"/>
      <c r="O26" s="543"/>
      <c r="P26" s="544"/>
      <c r="Q26" s="108">
        <f t="shared" ca="1" si="34"/>
        <v>46041</v>
      </c>
      <c r="R26" s="115" t="b">
        <f t="shared" ca="1" si="6"/>
        <v>1</v>
      </c>
      <c r="S26" s="109" t="str">
        <f t="shared" si="7"/>
        <v/>
      </c>
      <c r="T26" s="61" t="str">
        <f t="shared" ca="1" si="8"/>
        <v>A</v>
      </c>
      <c r="U26" s="61" t="str">
        <f t="shared" ca="1" si="9"/>
        <v>A</v>
      </c>
      <c r="V26" s="96">
        <f t="shared" si="35"/>
        <v>0</v>
      </c>
      <c r="W26" s="57">
        <f t="shared" ca="1" si="36"/>
        <v>-0.33333333333333298</v>
      </c>
      <c r="X26" s="164">
        <f t="shared" ca="1" si="10"/>
        <v>0</v>
      </c>
      <c r="Y26" s="115" t="b">
        <f t="shared" ca="1" si="11"/>
        <v>0</v>
      </c>
      <c r="Z26" s="115" t="b">
        <f t="shared" ca="1" si="12"/>
        <v>0</v>
      </c>
      <c r="AA26" s="115" t="b">
        <f t="shared" ca="1" si="13"/>
        <v>1</v>
      </c>
      <c r="AB26" s="78">
        <f t="shared" ca="1" si="14"/>
        <v>0</v>
      </c>
      <c r="AC26" s="85">
        <f t="shared" ca="1" si="15"/>
        <v>0.33333333333333331</v>
      </c>
      <c r="AD26" s="88">
        <f t="shared" ca="1" si="16"/>
        <v>0</v>
      </c>
      <c r="AE26" s="85">
        <f t="shared" ca="1" si="17"/>
        <v>0.66666666666666663</v>
      </c>
      <c r="AF26" s="82">
        <f t="shared" ca="1" si="18"/>
        <v>0.99930555555555556</v>
      </c>
      <c r="AG26" s="115" t="b">
        <f t="shared" si="19"/>
        <v>0</v>
      </c>
      <c r="AH26" s="115" t="b">
        <f t="shared" ca="1" si="20"/>
        <v>1</v>
      </c>
      <c r="AI26" s="115" t="b">
        <f t="shared" ca="1" si="21"/>
        <v>0</v>
      </c>
      <c r="AJ26" s="115" t="b">
        <f t="shared" ca="1" si="22"/>
        <v>1</v>
      </c>
      <c r="AK26" s="115" t="b">
        <f t="shared" si="23"/>
        <v>0</v>
      </c>
      <c r="AL26" s="113">
        <f t="shared" ca="1" si="24"/>
        <v>0</v>
      </c>
      <c r="AM26" s="113">
        <f t="shared" ca="1" si="25"/>
        <v>0.99930555555555556</v>
      </c>
      <c r="AN26" s="113">
        <f t="shared" ca="1" si="37"/>
        <v>0</v>
      </c>
      <c r="AO26" s="113">
        <f t="shared" ca="1" si="26"/>
        <v>0.99930555555555556</v>
      </c>
      <c r="AP26" s="115" t="b">
        <f t="shared" si="27"/>
        <v>1</v>
      </c>
      <c r="AQ26" s="115" t="b">
        <f t="shared" ca="1" si="28"/>
        <v>0</v>
      </c>
      <c r="AR26" s="115" t="b">
        <f t="shared" si="29"/>
        <v>1</v>
      </c>
      <c r="AS26" s="115" t="b">
        <f t="shared" ca="1" si="30"/>
        <v>0</v>
      </c>
      <c r="AT26" s="140">
        <f t="shared" si="31"/>
        <v>0</v>
      </c>
      <c r="AU26" s="342"/>
      <c r="AV26" s="342"/>
      <c r="AW26" s="342"/>
      <c r="AX26" s="342"/>
      <c r="AY26" s="342"/>
      <c r="AZ26" s="342"/>
      <c r="BA26" s="343"/>
      <c r="BB26" s="343"/>
      <c r="BC26" s="343"/>
    </row>
    <row r="27" spans="1:55" s="346" customFormat="1" ht="28.5" customHeight="1" x14ac:dyDescent="0.35">
      <c r="A27" s="397">
        <f t="shared" ca="1" si="0"/>
        <v>46042</v>
      </c>
      <c r="B27" s="77" t="str">
        <f t="shared" ca="1" si="1"/>
        <v>Di</v>
      </c>
      <c r="C27" s="76" t="str">
        <f t="shared" ca="1" si="2"/>
        <v xml:space="preserve"> </v>
      </c>
      <c r="D27" s="171"/>
      <c r="E27" s="126" t="str">
        <f t="shared" ca="1" si="32"/>
        <v>08:00-16:00</v>
      </c>
      <c r="F27" s="386">
        <f t="shared" ca="1" si="3"/>
        <v>0.33333333333333331</v>
      </c>
      <c r="G27" s="125">
        <f t="shared" ca="1" si="33"/>
        <v>0</v>
      </c>
      <c r="H27" s="127"/>
      <c r="I27" s="59"/>
      <c r="J27" s="141" t="str">
        <f t="shared" ca="1" si="4"/>
        <v/>
      </c>
      <c r="K27" s="388">
        <f t="shared" ca="1" si="5"/>
        <v>0</v>
      </c>
      <c r="L27" s="542"/>
      <c r="M27" s="543"/>
      <c r="N27" s="543"/>
      <c r="O27" s="543"/>
      <c r="P27" s="544"/>
      <c r="Q27" s="108">
        <f t="shared" ca="1" si="34"/>
        <v>46042</v>
      </c>
      <c r="R27" s="115" t="b">
        <f t="shared" ca="1" si="6"/>
        <v>1</v>
      </c>
      <c r="S27" s="109" t="str">
        <f t="shared" si="7"/>
        <v/>
      </c>
      <c r="T27" s="61" t="str">
        <f t="shared" ca="1" si="8"/>
        <v>A</v>
      </c>
      <c r="U27" s="61" t="str">
        <f t="shared" ca="1" si="9"/>
        <v>A</v>
      </c>
      <c r="V27" s="96">
        <f t="shared" si="35"/>
        <v>0</v>
      </c>
      <c r="W27" s="57">
        <f t="shared" ca="1" si="36"/>
        <v>-0.33333333333333298</v>
      </c>
      <c r="X27" s="164">
        <f t="shared" ca="1" si="10"/>
        <v>0</v>
      </c>
      <c r="Y27" s="115" t="b">
        <f t="shared" ca="1" si="11"/>
        <v>0</v>
      </c>
      <c r="Z27" s="115" t="b">
        <f t="shared" ca="1" si="12"/>
        <v>0</v>
      </c>
      <c r="AA27" s="115" t="b">
        <f t="shared" ca="1" si="13"/>
        <v>1</v>
      </c>
      <c r="AB27" s="78">
        <f t="shared" ca="1" si="14"/>
        <v>0</v>
      </c>
      <c r="AC27" s="85">
        <f t="shared" ca="1" si="15"/>
        <v>0.33333333333333331</v>
      </c>
      <c r="AD27" s="88">
        <f t="shared" ca="1" si="16"/>
        <v>0</v>
      </c>
      <c r="AE27" s="85">
        <f t="shared" ca="1" si="17"/>
        <v>0.66666666666666663</v>
      </c>
      <c r="AF27" s="82">
        <f t="shared" ca="1" si="18"/>
        <v>0.99930555555555556</v>
      </c>
      <c r="AG27" s="115" t="b">
        <f t="shared" si="19"/>
        <v>0</v>
      </c>
      <c r="AH27" s="115" t="b">
        <f t="shared" ca="1" si="20"/>
        <v>1</v>
      </c>
      <c r="AI27" s="115" t="b">
        <f t="shared" ca="1" si="21"/>
        <v>0</v>
      </c>
      <c r="AJ27" s="115" t="b">
        <f t="shared" ca="1" si="22"/>
        <v>1</v>
      </c>
      <c r="AK27" s="115" t="b">
        <f t="shared" si="23"/>
        <v>0</v>
      </c>
      <c r="AL27" s="113">
        <f t="shared" ca="1" si="24"/>
        <v>0</v>
      </c>
      <c r="AM27" s="113">
        <f t="shared" ca="1" si="25"/>
        <v>0.99930555555555556</v>
      </c>
      <c r="AN27" s="113">
        <f t="shared" ca="1" si="37"/>
        <v>0</v>
      </c>
      <c r="AO27" s="113">
        <f t="shared" ca="1" si="26"/>
        <v>0.99930555555555556</v>
      </c>
      <c r="AP27" s="115" t="b">
        <f t="shared" si="27"/>
        <v>1</v>
      </c>
      <c r="AQ27" s="115" t="b">
        <f t="shared" ca="1" si="28"/>
        <v>0</v>
      </c>
      <c r="AR27" s="115" t="b">
        <f t="shared" si="29"/>
        <v>1</v>
      </c>
      <c r="AS27" s="115" t="b">
        <f t="shared" ca="1" si="30"/>
        <v>0</v>
      </c>
      <c r="AT27" s="140">
        <f t="shared" si="31"/>
        <v>0</v>
      </c>
      <c r="AU27" s="342"/>
      <c r="AV27" s="342"/>
      <c r="AW27" s="342"/>
      <c r="AX27" s="342"/>
      <c r="AY27" s="342"/>
      <c r="AZ27" s="342"/>
      <c r="BA27" s="343"/>
      <c r="BB27" s="343"/>
      <c r="BC27" s="343"/>
    </row>
    <row r="28" spans="1:55" s="346" customFormat="1" ht="28.5" customHeight="1" x14ac:dyDescent="0.35">
      <c r="A28" s="397">
        <f t="shared" ca="1" si="0"/>
        <v>46043</v>
      </c>
      <c r="B28" s="77" t="str">
        <f t="shared" ca="1" si="1"/>
        <v>Mi</v>
      </c>
      <c r="C28" s="76" t="str">
        <f t="shared" ca="1" si="2"/>
        <v xml:space="preserve"> </v>
      </c>
      <c r="D28" s="171"/>
      <c r="E28" s="126" t="str">
        <f t="shared" ca="1" si="32"/>
        <v>08:00-16:00</v>
      </c>
      <c r="F28" s="386">
        <f t="shared" ca="1" si="3"/>
        <v>0.33333333333333331</v>
      </c>
      <c r="G28" s="125">
        <f t="shared" ca="1" si="33"/>
        <v>0</v>
      </c>
      <c r="H28" s="127"/>
      <c r="I28" s="59"/>
      <c r="J28" s="141" t="str">
        <f t="shared" ca="1" si="4"/>
        <v/>
      </c>
      <c r="K28" s="388">
        <f t="shared" ca="1" si="5"/>
        <v>0</v>
      </c>
      <c r="L28" s="542"/>
      <c r="M28" s="543"/>
      <c r="N28" s="543"/>
      <c r="O28" s="543"/>
      <c r="P28" s="544"/>
      <c r="Q28" s="108">
        <f t="shared" ca="1" si="34"/>
        <v>46043</v>
      </c>
      <c r="R28" s="115" t="b">
        <f t="shared" ca="1" si="6"/>
        <v>1</v>
      </c>
      <c r="S28" s="109" t="str">
        <f t="shared" si="7"/>
        <v/>
      </c>
      <c r="T28" s="61" t="str">
        <f t="shared" ca="1" si="8"/>
        <v>A</v>
      </c>
      <c r="U28" s="61" t="str">
        <f t="shared" ca="1" si="9"/>
        <v>A</v>
      </c>
      <c r="V28" s="96">
        <f t="shared" si="35"/>
        <v>0</v>
      </c>
      <c r="W28" s="57">
        <f t="shared" ca="1" si="36"/>
        <v>-0.33333333333333298</v>
      </c>
      <c r="X28" s="164">
        <f t="shared" ca="1" si="10"/>
        <v>0</v>
      </c>
      <c r="Y28" s="115" t="b">
        <f t="shared" ca="1" si="11"/>
        <v>0</v>
      </c>
      <c r="Z28" s="115" t="b">
        <f t="shared" ca="1" si="12"/>
        <v>0</v>
      </c>
      <c r="AA28" s="115" t="b">
        <f t="shared" ca="1" si="13"/>
        <v>1</v>
      </c>
      <c r="AB28" s="78">
        <f t="shared" ca="1" si="14"/>
        <v>0</v>
      </c>
      <c r="AC28" s="85">
        <f t="shared" ca="1" si="15"/>
        <v>0.33333333333333331</v>
      </c>
      <c r="AD28" s="88">
        <f t="shared" ca="1" si="16"/>
        <v>0</v>
      </c>
      <c r="AE28" s="85">
        <f t="shared" ca="1" si="17"/>
        <v>0.66666666666666663</v>
      </c>
      <c r="AF28" s="82">
        <f t="shared" ca="1" si="18"/>
        <v>0.99930555555555556</v>
      </c>
      <c r="AG28" s="115" t="b">
        <f t="shared" si="19"/>
        <v>0</v>
      </c>
      <c r="AH28" s="115" t="b">
        <f t="shared" ca="1" si="20"/>
        <v>1</v>
      </c>
      <c r="AI28" s="115" t="b">
        <f t="shared" ca="1" si="21"/>
        <v>0</v>
      </c>
      <c r="AJ28" s="115" t="b">
        <f t="shared" ca="1" si="22"/>
        <v>1</v>
      </c>
      <c r="AK28" s="115" t="b">
        <f t="shared" si="23"/>
        <v>0</v>
      </c>
      <c r="AL28" s="113">
        <f t="shared" ca="1" si="24"/>
        <v>0</v>
      </c>
      <c r="AM28" s="113">
        <f t="shared" ca="1" si="25"/>
        <v>0.99930555555555556</v>
      </c>
      <c r="AN28" s="113">
        <f t="shared" ca="1" si="37"/>
        <v>0</v>
      </c>
      <c r="AO28" s="113">
        <f t="shared" ca="1" si="26"/>
        <v>0.99930555555555556</v>
      </c>
      <c r="AP28" s="115" t="b">
        <f t="shared" si="27"/>
        <v>1</v>
      </c>
      <c r="AQ28" s="115" t="b">
        <f t="shared" ca="1" si="28"/>
        <v>0</v>
      </c>
      <c r="AR28" s="115" t="b">
        <f t="shared" si="29"/>
        <v>1</v>
      </c>
      <c r="AS28" s="115" t="b">
        <f t="shared" ca="1" si="30"/>
        <v>0</v>
      </c>
      <c r="AT28" s="140">
        <f t="shared" si="31"/>
        <v>0</v>
      </c>
      <c r="AU28" s="342"/>
      <c r="AV28" s="342"/>
      <c r="AW28" s="342"/>
      <c r="AX28" s="342"/>
      <c r="AY28" s="342"/>
      <c r="AZ28" s="342"/>
      <c r="BA28" s="343"/>
      <c r="BB28" s="343"/>
      <c r="BC28" s="343"/>
    </row>
    <row r="29" spans="1:55" s="346" customFormat="1" ht="28.5" customHeight="1" x14ac:dyDescent="0.35">
      <c r="A29" s="397">
        <f t="shared" ca="1" si="0"/>
        <v>46044</v>
      </c>
      <c r="B29" s="77" t="str">
        <f t="shared" ca="1" si="1"/>
        <v>Do</v>
      </c>
      <c r="C29" s="76" t="str">
        <f t="shared" ca="1" si="2"/>
        <v xml:space="preserve"> </v>
      </c>
      <c r="D29" s="171"/>
      <c r="E29" s="126" t="str">
        <f t="shared" ca="1" si="32"/>
        <v>08:00-16:00</v>
      </c>
      <c r="F29" s="386">
        <f t="shared" ca="1" si="3"/>
        <v>0.33333333333333331</v>
      </c>
      <c r="G29" s="125">
        <f t="shared" ca="1" si="33"/>
        <v>0</v>
      </c>
      <c r="H29" s="127"/>
      <c r="I29" s="59"/>
      <c r="J29" s="141" t="str">
        <f t="shared" ca="1" si="4"/>
        <v/>
      </c>
      <c r="K29" s="388">
        <f t="shared" ca="1" si="5"/>
        <v>0</v>
      </c>
      <c r="L29" s="542"/>
      <c r="M29" s="543"/>
      <c r="N29" s="543"/>
      <c r="O29" s="543"/>
      <c r="P29" s="544"/>
      <c r="Q29" s="108">
        <f t="shared" ca="1" si="34"/>
        <v>46044</v>
      </c>
      <c r="R29" s="115" t="b">
        <f t="shared" ca="1" si="6"/>
        <v>1</v>
      </c>
      <c r="S29" s="109" t="str">
        <f t="shared" si="7"/>
        <v/>
      </c>
      <c r="T29" s="61" t="str">
        <f t="shared" ca="1" si="8"/>
        <v>A</v>
      </c>
      <c r="U29" s="61" t="str">
        <f t="shared" ca="1" si="9"/>
        <v>A</v>
      </c>
      <c r="V29" s="96">
        <f t="shared" si="35"/>
        <v>0</v>
      </c>
      <c r="W29" s="57">
        <f t="shared" ca="1" si="36"/>
        <v>-0.33333333333333298</v>
      </c>
      <c r="X29" s="164">
        <f t="shared" ca="1" si="10"/>
        <v>0</v>
      </c>
      <c r="Y29" s="115" t="b">
        <f t="shared" ca="1" si="11"/>
        <v>0</v>
      </c>
      <c r="Z29" s="115" t="b">
        <f t="shared" ca="1" si="12"/>
        <v>0</v>
      </c>
      <c r="AA29" s="115" t="b">
        <f t="shared" ca="1" si="13"/>
        <v>1</v>
      </c>
      <c r="AB29" s="78">
        <f t="shared" ca="1" si="14"/>
        <v>0</v>
      </c>
      <c r="AC29" s="85">
        <f t="shared" ca="1" si="15"/>
        <v>0.33333333333333331</v>
      </c>
      <c r="AD29" s="88">
        <f t="shared" ca="1" si="16"/>
        <v>0</v>
      </c>
      <c r="AE29" s="85">
        <f t="shared" ca="1" si="17"/>
        <v>0.66666666666666663</v>
      </c>
      <c r="AF29" s="82">
        <f t="shared" ca="1" si="18"/>
        <v>0.99930555555555556</v>
      </c>
      <c r="AG29" s="115" t="b">
        <f t="shared" si="19"/>
        <v>0</v>
      </c>
      <c r="AH29" s="115" t="b">
        <f t="shared" ca="1" si="20"/>
        <v>1</v>
      </c>
      <c r="AI29" s="115" t="b">
        <f t="shared" ca="1" si="21"/>
        <v>0</v>
      </c>
      <c r="AJ29" s="115" t="b">
        <f t="shared" ca="1" si="22"/>
        <v>1</v>
      </c>
      <c r="AK29" s="115" t="b">
        <f t="shared" si="23"/>
        <v>0</v>
      </c>
      <c r="AL29" s="113">
        <f t="shared" ca="1" si="24"/>
        <v>0</v>
      </c>
      <c r="AM29" s="113">
        <f t="shared" ca="1" si="25"/>
        <v>0.99930555555555556</v>
      </c>
      <c r="AN29" s="113">
        <f t="shared" ca="1" si="37"/>
        <v>0</v>
      </c>
      <c r="AO29" s="113">
        <f t="shared" ca="1" si="26"/>
        <v>0.99930555555555556</v>
      </c>
      <c r="AP29" s="115" t="b">
        <f t="shared" si="27"/>
        <v>1</v>
      </c>
      <c r="AQ29" s="115" t="b">
        <f t="shared" ca="1" si="28"/>
        <v>0</v>
      </c>
      <c r="AR29" s="115" t="b">
        <f t="shared" si="29"/>
        <v>1</v>
      </c>
      <c r="AS29" s="115" t="b">
        <f t="shared" ca="1" si="30"/>
        <v>0</v>
      </c>
      <c r="AT29" s="140">
        <f t="shared" si="31"/>
        <v>0</v>
      </c>
      <c r="AU29" s="342"/>
      <c r="AV29" s="342"/>
      <c r="AW29" s="342"/>
      <c r="AX29" s="342"/>
      <c r="AY29" s="342"/>
      <c r="AZ29" s="342"/>
      <c r="BA29" s="343"/>
      <c r="BB29" s="343"/>
      <c r="BC29" s="343"/>
    </row>
    <row r="30" spans="1:55" s="346" customFormat="1" ht="28.5" customHeight="1" x14ac:dyDescent="0.35">
      <c r="A30" s="397">
        <f t="shared" ca="1" si="0"/>
        <v>46045</v>
      </c>
      <c r="B30" s="77" t="str">
        <f t="shared" ca="1" si="1"/>
        <v>Fr</v>
      </c>
      <c r="C30" s="76" t="str">
        <f t="shared" ca="1" si="2"/>
        <v xml:space="preserve"> </v>
      </c>
      <c r="D30" s="171"/>
      <c r="E30" s="126" t="str">
        <f t="shared" ca="1" si="32"/>
        <v>08:00-16:00</v>
      </c>
      <c r="F30" s="386">
        <f t="shared" ca="1" si="3"/>
        <v>0.33333333333333331</v>
      </c>
      <c r="G30" s="125">
        <f t="shared" ca="1" si="33"/>
        <v>0</v>
      </c>
      <c r="H30" s="127"/>
      <c r="I30" s="59"/>
      <c r="J30" s="141" t="str">
        <f t="shared" ca="1" si="4"/>
        <v/>
      </c>
      <c r="K30" s="388">
        <f t="shared" ca="1" si="5"/>
        <v>0</v>
      </c>
      <c r="L30" s="542"/>
      <c r="M30" s="543"/>
      <c r="N30" s="543"/>
      <c r="O30" s="543"/>
      <c r="P30" s="544"/>
      <c r="Q30" s="108">
        <f t="shared" ca="1" si="34"/>
        <v>46045</v>
      </c>
      <c r="R30" s="115" t="b">
        <f t="shared" ca="1" si="6"/>
        <v>1</v>
      </c>
      <c r="S30" s="109" t="str">
        <f t="shared" si="7"/>
        <v/>
      </c>
      <c r="T30" s="61" t="str">
        <f t="shared" ca="1" si="8"/>
        <v>A</v>
      </c>
      <c r="U30" s="61" t="str">
        <f t="shared" ca="1" si="9"/>
        <v>A</v>
      </c>
      <c r="V30" s="96">
        <f t="shared" si="35"/>
        <v>0</v>
      </c>
      <c r="W30" s="57">
        <f t="shared" ca="1" si="36"/>
        <v>-0.33333333333333298</v>
      </c>
      <c r="X30" s="164">
        <f t="shared" ca="1" si="10"/>
        <v>0</v>
      </c>
      <c r="Y30" s="115" t="b">
        <f t="shared" ca="1" si="11"/>
        <v>0</v>
      </c>
      <c r="Z30" s="115" t="b">
        <f t="shared" ca="1" si="12"/>
        <v>0</v>
      </c>
      <c r="AA30" s="115" t="b">
        <f t="shared" ca="1" si="13"/>
        <v>1</v>
      </c>
      <c r="AB30" s="78">
        <f t="shared" ca="1" si="14"/>
        <v>0</v>
      </c>
      <c r="AC30" s="85">
        <f t="shared" ca="1" si="15"/>
        <v>0.33333333333333331</v>
      </c>
      <c r="AD30" s="88">
        <f t="shared" ca="1" si="16"/>
        <v>0</v>
      </c>
      <c r="AE30" s="85">
        <f t="shared" ca="1" si="17"/>
        <v>0.66666666666666663</v>
      </c>
      <c r="AF30" s="82">
        <f t="shared" ca="1" si="18"/>
        <v>0.99930555555555556</v>
      </c>
      <c r="AG30" s="115" t="b">
        <f t="shared" si="19"/>
        <v>0</v>
      </c>
      <c r="AH30" s="115" t="b">
        <f t="shared" ca="1" si="20"/>
        <v>1</v>
      </c>
      <c r="AI30" s="115" t="b">
        <f t="shared" ca="1" si="21"/>
        <v>0</v>
      </c>
      <c r="AJ30" s="115" t="b">
        <f t="shared" ca="1" si="22"/>
        <v>1</v>
      </c>
      <c r="AK30" s="115" t="b">
        <f t="shared" si="23"/>
        <v>0</v>
      </c>
      <c r="AL30" s="113">
        <f t="shared" ca="1" si="24"/>
        <v>0</v>
      </c>
      <c r="AM30" s="113">
        <f t="shared" ca="1" si="25"/>
        <v>0.99930555555555556</v>
      </c>
      <c r="AN30" s="113">
        <f t="shared" ca="1" si="37"/>
        <v>0</v>
      </c>
      <c r="AO30" s="113">
        <f t="shared" ca="1" si="26"/>
        <v>0.99930555555555556</v>
      </c>
      <c r="AP30" s="115" t="b">
        <f t="shared" si="27"/>
        <v>1</v>
      </c>
      <c r="AQ30" s="115" t="b">
        <f t="shared" ca="1" si="28"/>
        <v>0</v>
      </c>
      <c r="AR30" s="115" t="b">
        <f t="shared" si="29"/>
        <v>1</v>
      </c>
      <c r="AS30" s="115" t="b">
        <f t="shared" ca="1" si="30"/>
        <v>0</v>
      </c>
      <c r="AT30" s="140">
        <f t="shared" si="31"/>
        <v>0</v>
      </c>
      <c r="AU30" s="342"/>
      <c r="AV30" s="342"/>
      <c r="AW30" s="342"/>
      <c r="AX30" s="342"/>
      <c r="AY30" s="342"/>
      <c r="AZ30" s="342"/>
      <c r="BA30" s="343"/>
      <c r="BB30" s="343"/>
      <c r="BC30" s="343"/>
    </row>
    <row r="31" spans="1:55" s="346" customFormat="1" ht="28.5" customHeight="1" x14ac:dyDescent="0.35">
      <c r="A31" s="397">
        <f t="shared" ca="1" si="0"/>
        <v>46046</v>
      </c>
      <c r="B31" s="77" t="str">
        <f t="shared" ca="1" si="1"/>
        <v>Sa</v>
      </c>
      <c r="C31" s="76" t="str">
        <f t="shared" ca="1" si="2"/>
        <v xml:space="preserve"> Wochenende</v>
      </c>
      <c r="D31" s="613"/>
      <c r="E31" s="126" t="str">
        <f t="shared" ca="1" si="32"/>
        <v/>
      </c>
      <c r="F31" s="386">
        <f t="shared" ca="1" si="3"/>
        <v>0</v>
      </c>
      <c r="G31" s="125">
        <f t="shared" ca="1" si="33"/>
        <v>0</v>
      </c>
      <c r="H31" s="127"/>
      <c r="I31" s="59"/>
      <c r="J31" s="141" t="str">
        <f t="shared" ca="1" si="4"/>
        <v/>
      </c>
      <c r="K31" s="388">
        <f t="shared" ca="1" si="5"/>
        <v>0</v>
      </c>
      <c r="L31" s="542"/>
      <c r="M31" s="543"/>
      <c r="N31" s="543"/>
      <c r="O31" s="543"/>
      <c r="P31" s="544"/>
      <c r="Q31" s="108">
        <f t="shared" ca="1" si="34"/>
        <v>46046</v>
      </c>
      <c r="R31" s="115" t="b">
        <f t="shared" ca="1" si="6"/>
        <v>1</v>
      </c>
      <c r="S31" s="109" t="str">
        <f t="shared" si="7"/>
        <v/>
      </c>
      <c r="T31" s="61" t="str">
        <f t="shared" ca="1" si="8"/>
        <v>F</v>
      </c>
      <c r="U31" s="61" t="str">
        <f t="shared" ca="1" si="9"/>
        <v>A</v>
      </c>
      <c r="V31" s="96">
        <f t="shared" si="35"/>
        <v>0</v>
      </c>
      <c r="W31" s="57">
        <f t="shared" ca="1" si="36"/>
        <v>0</v>
      </c>
      <c r="X31" s="164">
        <f t="shared" ca="1" si="10"/>
        <v>0</v>
      </c>
      <c r="Y31" s="115" t="b">
        <f t="shared" ca="1" si="11"/>
        <v>1</v>
      </c>
      <c r="Z31" s="115" t="b">
        <f t="shared" ca="1" si="12"/>
        <v>0</v>
      </c>
      <c r="AA31" s="115" t="b">
        <f t="shared" ca="1" si="13"/>
        <v>0</v>
      </c>
      <c r="AB31" s="78">
        <f t="shared" ca="1" si="14"/>
        <v>0</v>
      </c>
      <c r="AC31" s="85">
        <f t="shared" ca="1" si="15"/>
        <v>0</v>
      </c>
      <c r="AD31" s="88">
        <f t="shared" ca="1" si="16"/>
        <v>0</v>
      </c>
      <c r="AE31" s="85">
        <f t="shared" ca="1" si="17"/>
        <v>0</v>
      </c>
      <c r="AF31" s="82">
        <f t="shared" ca="1" si="18"/>
        <v>0.99930555555555556</v>
      </c>
      <c r="AG31" s="115" t="b">
        <f t="shared" si="19"/>
        <v>0</v>
      </c>
      <c r="AH31" s="115" t="b">
        <f t="shared" ca="1" si="20"/>
        <v>0</v>
      </c>
      <c r="AI31" s="115" t="b">
        <f t="shared" ca="1" si="21"/>
        <v>0</v>
      </c>
      <c r="AJ31" s="115" t="b">
        <f t="shared" ca="1" si="22"/>
        <v>1</v>
      </c>
      <c r="AK31" s="115" t="b">
        <f t="shared" si="23"/>
        <v>0</v>
      </c>
      <c r="AL31" s="113">
        <f t="shared" ca="1" si="24"/>
        <v>0</v>
      </c>
      <c r="AM31" s="113">
        <f t="shared" ca="1" si="25"/>
        <v>0.99930555555555556</v>
      </c>
      <c r="AN31" s="113">
        <f t="shared" ca="1" si="37"/>
        <v>0</v>
      </c>
      <c r="AO31" s="113">
        <f t="shared" ca="1" si="26"/>
        <v>0.99930555555555556</v>
      </c>
      <c r="AP31" s="115" t="b">
        <f t="shared" si="27"/>
        <v>1</v>
      </c>
      <c r="AQ31" s="115" t="b">
        <f t="shared" ca="1" si="28"/>
        <v>0</v>
      </c>
      <c r="AR31" s="115" t="b">
        <f t="shared" si="29"/>
        <v>1</v>
      </c>
      <c r="AS31" s="115" t="b">
        <f t="shared" ca="1" si="30"/>
        <v>0</v>
      </c>
      <c r="AT31" s="140">
        <f t="shared" si="31"/>
        <v>0</v>
      </c>
      <c r="AU31" s="342"/>
      <c r="AV31" s="342"/>
      <c r="AW31" s="342"/>
      <c r="AX31" s="342"/>
      <c r="AY31" s="342"/>
      <c r="AZ31" s="342"/>
      <c r="BA31" s="343"/>
      <c r="BB31" s="343"/>
      <c r="BC31" s="343"/>
    </row>
    <row r="32" spans="1:55" s="346" customFormat="1" ht="28.5" customHeight="1" x14ac:dyDescent="0.35">
      <c r="A32" s="397">
        <f t="shared" ca="1" si="0"/>
        <v>46047</v>
      </c>
      <c r="B32" s="77" t="str">
        <f t="shared" ca="1" si="1"/>
        <v>So</v>
      </c>
      <c r="C32" s="76" t="str">
        <f t="shared" ca="1" si="2"/>
        <v xml:space="preserve"> Wochenende</v>
      </c>
      <c r="D32" s="613"/>
      <c r="E32" s="126" t="str">
        <f t="shared" ca="1" si="32"/>
        <v/>
      </c>
      <c r="F32" s="386">
        <f t="shared" ca="1" si="3"/>
        <v>0</v>
      </c>
      <c r="G32" s="125">
        <f t="shared" ca="1" si="33"/>
        <v>0</v>
      </c>
      <c r="H32" s="614"/>
      <c r="I32" s="615"/>
      <c r="J32" s="141" t="str">
        <f t="shared" ca="1" si="4"/>
        <v/>
      </c>
      <c r="K32" s="388">
        <f t="shared" ca="1" si="5"/>
        <v>0</v>
      </c>
      <c r="L32" s="542"/>
      <c r="M32" s="543"/>
      <c r="N32" s="543"/>
      <c r="O32" s="543"/>
      <c r="P32" s="544"/>
      <c r="Q32" s="108">
        <f t="shared" ca="1" si="34"/>
        <v>46047</v>
      </c>
      <c r="R32" s="115" t="b">
        <f t="shared" ca="1" si="6"/>
        <v>1</v>
      </c>
      <c r="S32" s="109" t="str">
        <f t="shared" si="7"/>
        <v/>
      </c>
      <c r="T32" s="61" t="str">
        <f t="shared" ca="1" si="8"/>
        <v>F</v>
      </c>
      <c r="U32" s="61" t="str">
        <f t="shared" ca="1" si="9"/>
        <v>F</v>
      </c>
      <c r="V32" s="96">
        <f t="shared" si="35"/>
        <v>0</v>
      </c>
      <c r="W32" s="57">
        <f t="shared" ca="1" si="36"/>
        <v>0</v>
      </c>
      <c r="X32" s="164">
        <f t="shared" ca="1" si="10"/>
        <v>0</v>
      </c>
      <c r="Y32" s="115" t="b">
        <f t="shared" ca="1" si="11"/>
        <v>1</v>
      </c>
      <c r="Z32" s="115" t="b">
        <f t="shared" ca="1" si="12"/>
        <v>0</v>
      </c>
      <c r="AA32" s="115" t="b">
        <f t="shared" ca="1" si="13"/>
        <v>0</v>
      </c>
      <c r="AB32" s="78" t="str">
        <f t="shared" ca="1" si="14"/>
        <v/>
      </c>
      <c r="AC32" s="85" t="str">
        <f t="shared" ca="1" si="15"/>
        <v/>
      </c>
      <c r="AD32" s="88">
        <f t="shared" ca="1" si="16"/>
        <v>0</v>
      </c>
      <c r="AE32" s="85" t="str">
        <f t="shared" ca="1" si="17"/>
        <v/>
      </c>
      <c r="AF32" s="82" t="str">
        <f t="shared" ca="1" si="18"/>
        <v/>
      </c>
      <c r="AG32" s="115" t="b">
        <f t="shared" si="19"/>
        <v>0</v>
      </c>
      <c r="AH32" s="115" t="b">
        <f t="shared" ca="1" si="20"/>
        <v>0</v>
      </c>
      <c r="AI32" s="115" t="b">
        <f t="shared" ca="1" si="21"/>
        <v>0</v>
      </c>
      <c r="AJ32" s="115" t="b">
        <f t="shared" ca="1" si="22"/>
        <v>0</v>
      </c>
      <c r="AK32" s="115" t="b">
        <f t="shared" si="23"/>
        <v>0</v>
      </c>
      <c r="AL32" s="113" t="str">
        <f t="shared" ca="1" si="24"/>
        <v/>
      </c>
      <c r="AM32" s="113" t="str">
        <f t="shared" ca="1" si="25"/>
        <v/>
      </c>
      <c r="AN32" s="113" t="str">
        <f t="shared" ca="1" si="37"/>
        <v/>
      </c>
      <c r="AO32" s="113" t="str">
        <f t="shared" ca="1" si="26"/>
        <v/>
      </c>
      <c r="AP32" s="115" t="b">
        <f t="shared" si="27"/>
        <v>1</v>
      </c>
      <c r="AQ32" s="115" t="b">
        <f t="shared" ca="1" si="28"/>
        <v>0</v>
      </c>
      <c r="AR32" s="115" t="b">
        <f t="shared" si="29"/>
        <v>1</v>
      </c>
      <c r="AS32" s="115" t="b">
        <f t="shared" ca="1" si="30"/>
        <v>0</v>
      </c>
      <c r="AT32" s="140">
        <f t="shared" si="31"/>
        <v>0</v>
      </c>
      <c r="AU32" s="342"/>
      <c r="AV32" s="342"/>
      <c r="AW32" s="342"/>
      <c r="AX32" s="342"/>
      <c r="AY32" s="342"/>
      <c r="AZ32" s="342"/>
      <c r="BA32" s="343"/>
      <c r="BB32" s="343"/>
      <c r="BC32" s="343"/>
    </row>
    <row r="33" spans="1:55" s="346" customFormat="1" ht="28.5" customHeight="1" x14ac:dyDescent="0.35">
      <c r="A33" s="397">
        <f t="shared" ca="1" si="0"/>
        <v>46048</v>
      </c>
      <c r="B33" s="77" t="str">
        <f t="shared" ca="1" si="1"/>
        <v>Mo</v>
      </c>
      <c r="C33" s="76" t="str">
        <f t="shared" ca="1" si="2"/>
        <v xml:space="preserve"> </v>
      </c>
      <c r="D33" s="171"/>
      <c r="E33" s="126" t="str">
        <f t="shared" ca="1" si="32"/>
        <v>08:00-16:00</v>
      </c>
      <c r="F33" s="386">
        <f t="shared" ca="1" si="3"/>
        <v>0.33333333333333331</v>
      </c>
      <c r="G33" s="125">
        <f t="shared" ca="1" si="33"/>
        <v>0</v>
      </c>
      <c r="H33" s="127"/>
      <c r="I33" s="59"/>
      <c r="J33" s="141" t="str">
        <f t="shared" ca="1" si="4"/>
        <v/>
      </c>
      <c r="K33" s="388">
        <f t="shared" ca="1" si="5"/>
        <v>0</v>
      </c>
      <c r="L33" s="542"/>
      <c r="M33" s="543"/>
      <c r="N33" s="543"/>
      <c r="O33" s="543"/>
      <c r="P33" s="544"/>
      <c r="Q33" s="108">
        <f t="shared" ca="1" si="34"/>
        <v>46048</v>
      </c>
      <c r="R33" s="115" t="b">
        <f t="shared" ca="1" si="6"/>
        <v>1</v>
      </c>
      <c r="S33" s="109" t="str">
        <f t="shared" si="7"/>
        <v/>
      </c>
      <c r="T33" s="61" t="str">
        <f t="shared" ca="1" si="8"/>
        <v>A</v>
      </c>
      <c r="U33" s="61" t="str">
        <f t="shared" ca="1" si="9"/>
        <v>A</v>
      </c>
      <c r="V33" s="96">
        <f t="shared" si="35"/>
        <v>0</v>
      </c>
      <c r="W33" s="57">
        <f t="shared" ca="1" si="36"/>
        <v>-0.33333333333333298</v>
      </c>
      <c r="X33" s="164">
        <f t="shared" ca="1" si="10"/>
        <v>0</v>
      </c>
      <c r="Y33" s="115" t="b">
        <f t="shared" ca="1" si="11"/>
        <v>0</v>
      </c>
      <c r="Z33" s="115" t="b">
        <f t="shared" ca="1" si="12"/>
        <v>0</v>
      </c>
      <c r="AA33" s="115" t="b">
        <f t="shared" ca="1" si="13"/>
        <v>1</v>
      </c>
      <c r="AB33" s="78">
        <f t="shared" ca="1" si="14"/>
        <v>0</v>
      </c>
      <c r="AC33" s="85">
        <f t="shared" ca="1" si="15"/>
        <v>0.33333333333333331</v>
      </c>
      <c r="AD33" s="88">
        <f t="shared" ca="1" si="16"/>
        <v>0</v>
      </c>
      <c r="AE33" s="85">
        <f t="shared" ca="1" si="17"/>
        <v>0.66666666666666663</v>
      </c>
      <c r="AF33" s="82">
        <f t="shared" ca="1" si="18"/>
        <v>0.99930555555555556</v>
      </c>
      <c r="AG33" s="115" t="b">
        <f t="shared" si="19"/>
        <v>0</v>
      </c>
      <c r="AH33" s="115" t="b">
        <f t="shared" ca="1" si="20"/>
        <v>1</v>
      </c>
      <c r="AI33" s="115" t="b">
        <f t="shared" ca="1" si="21"/>
        <v>0</v>
      </c>
      <c r="AJ33" s="115" t="b">
        <f t="shared" ca="1" si="22"/>
        <v>1</v>
      </c>
      <c r="AK33" s="115" t="b">
        <f t="shared" si="23"/>
        <v>0</v>
      </c>
      <c r="AL33" s="113">
        <f t="shared" ca="1" si="24"/>
        <v>0</v>
      </c>
      <c r="AM33" s="113">
        <f t="shared" ca="1" si="25"/>
        <v>0.99930555555555556</v>
      </c>
      <c r="AN33" s="113">
        <f t="shared" ca="1" si="37"/>
        <v>0</v>
      </c>
      <c r="AO33" s="113">
        <f t="shared" ca="1" si="26"/>
        <v>0.99930555555555556</v>
      </c>
      <c r="AP33" s="115" t="b">
        <f t="shared" si="27"/>
        <v>1</v>
      </c>
      <c r="AQ33" s="115" t="b">
        <f t="shared" ca="1" si="28"/>
        <v>0</v>
      </c>
      <c r="AR33" s="115" t="b">
        <f t="shared" si="29"/>
        <v>1</v>
      </c>
      <c r="AS33" s="115" t="b">
        <f t="shared" ca="1" si="30"/>
        <v>0</v>
      </c>
      <c r="AT33" s="140">
        <f t="shared" si="31"/>
        <v>0</v>
      </c>
      <c r="AU33" s="342"/>
      <c r="AV33" s="342"/>
      <c r="AW33" s="342"/>
      <c r="AX33" s="342"/>
      <c r="AY33" s="342"/>
      <c r="AZ33" s="342"/>
      <c r="BA33" s="343"/>
      <c r="BB33" s="343"/>
      <c r="BC33" s="343"/>
    </row>
    <row r="34" spans="1:55" s="346" customFormat="1" ht="28.5" customHeight="1" x14ac:dyDescent="0.35">
      <c r="A34" s="397">
        <f t="shared" ca="1" si="0"/>
        <v>46049</v>
      </c>
      <c r="B34" s="77" t="str">
        <f t="shared" ca="1" si="1"/>
        <v>Di</v>
      </c>
      <c r="C34" s="76" t="str">
        <f t="shared" ca="1" si="2"/>
        <v xml:space="preserve"> </v>
      </c>
      <c r="D34" s="171"/>
      <c r="E34" s="126" t="str">
        <f t="shared" ca="1" si="32"/>
        <v>08:00-16:00</v>
      </c>
      <c r="F34" s="386">
        <f t="shared" ca="1" si="3"/>
        <v>0.33333333333333331</v>
      </c>
      <c r="G34" s="125">
        <f t="shared" ca="1" si="33"/>
        <v>0</v>
      </c>
      <c r="H34" s="127"/>
      <c r="I34" s="59"/>
      <c r="J34" s="141" t="str">
        <f t="shared" ca="1" si="4"/>
        <v/>
      </c>
      <c r="K34" s="388">
        <f t="shared" ca="1" si="5"/>
        <v>0</v>
      </c>
      <c r="L34" s="542"/>
      <c r="M34" s="543"/>
      <c r="N34" s="543"/>
      <c r="O34" s="543"/>
      <c r="P34" s="544"/>
      <c r="Q34" s="108">
        <f t="shared" ca="1" si="34"/>
        <v>46049</v>
      </c>
      <c r="R34" s="115" t="b">
        <f t="shared" ca="1" si="6"/>
        <v>1</v>
      </c>
      <c r="S34" s="109" t="str">
        <f t="shared" si="7"/>
        <v/>
      </c>
      <c r="T34" s="61" t="str">
        <f t="shared" ca="1" si="8"/>
        <v>A</v>
      </c>
      <c r="U34" s="61" t="str">
        <f t="shared" ca="1" si="9"/>
        <v>A</v>
      </c>
      <c r="V34" s="96">
        <f t="shared" si="35"/>
        <v>0</v>
      </c>
      <c r="W34" s="57">
        <f t="shared" ca="1" si="36"/>
        <v>-0.33333333333333298</v>
      </c>
      <c r="X34" s="164">
        <f t="shared" ca="1" si="10"/>
        <v>0</v>
      </c>
      <c r="Y34" s="115" t="b">
        <f t="shared" ca="1" si="11"/>
        <v>0</v>
      </c>
      <c r="Z34" s="115" t="b">
        <f t="shared" ca="1" si="12"/>
        <v>0</v>
      </c>
      <c r="AA34" s="115" t="b">
        <f t="shared" ca="1" si="13"/>
        <v>1</v>
      </c>
      <c r="AB34" s="78">
        <f t="shared" ca="1" si="14"/>
        <v>0</v>
      </c>
      <c r="AC34" s="85">
        <f t="shared" ca="1" si="15"/>
        <v>0.33333333333333331</v>
      </c>
      <c r="AD34" s="88">
        <f t="shared" ca="1" si="16"/>
        <v>0</v>
      </c>
      <c r="AE34" s="85">
        <f t="shared" ca="1" si="17"/>
        <v>0.66666666666666663</v>
      </c>
      <c r="AF34" s="82">
        <f t="shared" ca="1" si="18"/>
        <v>0.99930555555555556</v>
      </c>
      <c r="AG34" s="115" t="b">
        <f t="shared" si="19"/>
        <v>0</v>
      </c>
      <c r="AH34" s="115" t="b">
        <f t="shared" ca="1" si="20"/>
        <v>1</v>
      </c>
      <c r="AI34" s="115" t="b">
        <f t="shared" ca="1" si="21"/>
        <v>0</v>
      </c>
      <c r="AJ34" s="115" t="b">
        <f t="shared" ca="1" si="22"/>
        <v>1</v>
      </c>
      <c r="AK34" s="115" t="b">
        <f t="shared" si="23"/>
        <v>0</v>
      </c>
      <c r="AL34" s="113">
        <f t="shared" ca="1" si="24"/>
        <v>0</v>
      </c>
      <c r="AM34" s="113">
        <f t="shared" ca="1" si="25"/>
        <v>0.99930555555555556</v>
      </c>
      <c r="AN34" s="113">
        <f t="shared" ca="1" si="37"/>
        <v>0</v>
      </c>
      <c r="AO34" s="113">
        <f t="shared" ca="1" si="26"/>
        <v>0.99930555555555556</v>
      </c>
      <c r="AP34" s="115" t="b">
        <f t="shared" si="27"/>
        <v>1</v>
      </c>
      <c r="AQ34" s="115" t="b">
        <f t="shared" ca="1" si="28"/>
        <v>0</v>
      </c>
      <c r="AR34" s="115" t="b">
        <f t="shared" si="29"/>
        <v>1</v>
      </c>
      <c r="AS34" s="115" t="b">
        <f t="shared" ca="1" si="30"/>
        <v>0</v>
      </c>
      <c r="AT34" s="140">
        <f t="shared" si="31"/>
        <v>0</v>
      </c>
      <c r="AU34" s="342"/>
      <c r="AV34" s="342"/>
      <c r="AW34" s="342"/>
      <c r="AX34" s="342"/>
      <c r="AY34" s="342"/>
      <c r="AZ34" s="342"/>
      <c r="BA34" s="343"/>
      <c r="BB34" s="343"/>
      <c r="BC34" s="343"/>
    </row>
    <row r="35" spans="1:55" s="346" customFormat="1" ht="28.5" customHeight="1" x14ac:dyDescent="0.35">
      <c r="A35" s="397">
        <f t="shared" ca="1" si="0"/>
        <v>46050</v>
      </c>
      <c r="B35" s="77" t="str">
        <f t="shared" ca="1" si="1"/>
        <v>Mi</v>
      </c>
      <c r="C35" s="76" t="str">
        <f t="shared" ca="1" si="2"/>
        <v xml:space="preserve"> </v>
      </c>
      <c r="D35" s="171"/>
      <c r="E35" s="126" t="str">
        <f t="shared" ca="1" si="32"/>
        <v>08:00-16:00</v>
      </c>
      <c r="F35" s="386">
        <f t="shared" ca="1" si="3"/>
        <v>0.33333333333333331</v>
      </c>
      <c r="G35" s="125">
        <f t="shared" ca="1" si="33"/>
        <v>0</v>
      </c>
      <c r="H35" s="127"/>
      <c r="I35" s="59"/>
      <c r="J35" s="141" t="str">
        <f t="shared" ca="1" si="4"/>
        <v/>
      </c>
      <c r="K35" s="388">
        <f t="shared" ca="1" si="5"/>
        <v>0</v>
      </c>
      <c r="L35" s="542"/>
      <c r="M35" s="543"/>
      <c r="N35" s="543"/>
      <c r="O35" s="543"/>
      <c r="P35" s="544"/>
      <c r="Q35" s="108">
        <f t="shared" ca="1" si="34"/>
        <v>46050</v>
      </c>
      <c r="R35" s="115" t="b">
        <f t="shared" ca="1" si="6"/>
        <v>1</v>
      </c>
      <c r="S35" s="109" t="str">
        <f t="shared" si="7"/>
        <v/>
      </c>
      <c r="T35" s="61" t="str">
        <f t="shared" ca="1" si="8"/>
        <v>A</v>
      </c>
      <c r="U35" s="61" t="str">
        <f t="shared" ca="1" si="9"/>
        <v>A</v>
      </c>
      <c r="V35" s="96">
        <f t="shared" si="35"/>
        <v>0</v>
      </c>
      <c r="W35" s="57">
        <f t="shared" ca="1" si="36"/>
        <v>-0.33333333333333298</v>
      </c>
      <c r="X35" s="164">
        <f t="shared" ca="1" si="10"/>
        <v>0</v>
      </c>
      <c r="Y35" s="115" t="b">
        <f t="shared" ca="1" si="11"/>
        <v>0</v>
      </c>
      <c r="Z35" s="115" t="b">
        <f t="shared" ca="1" si="12"/>
        <v>0</v>
      </c>
      <c r="AA35" s="115" t="b">
        <f t="shared" ca="1" si="13"/>
        <v>1</v>
      </c>
      <c r="AB35" s="78">
        <f t="shared" ca="1" si="14"/>
        <v>0</v>
      </c>
      <c r="AC35" s="85">
        <f t="shared" ca="1" si="15"/>
        <v>0.33333333333333331</v>
      </c>
      <c r="AD35" s="88">
        <f t="shared" ca="1" si="16"/>
        <v>0</v>
      </c>
      <c r="AE35" s="85">
        <f t="shared" ca="1" si="17"/>
        <v>0.66666666666666663</v>
      </c>
      <c r="AF35" s="82">
        <f t="shared" ca="1" si="18"/>
        <v>0.99930555555555556</v>
      </c>
      <c r="AG35" s="115" t="b">
        <f t="shared" si="19"/>
        <v>0</v>
      </c>
      <c r="AH35" s="115" t="b">
        <f t="shared" ca="1" si="20"/>
        <v>1</v>
      </c>
      <c r="AI35" s="115" t="b">
        <f t="shared" ca="1" si="21"/>
        <v>0</v>
      </c>
      <c r="AJ35" s="115" t="b">
        <f t="shared" ca="1" si="22"/>
        <v>1</v>
      </c>
      <c r="AK35" s="115" t="b">
        <f t="shared" si="23"/>
        <v>0</v>
      </c>
      <c r="AL35" s="113">
        <f t="shared" ca="1" si="24"/>
        <v>0</v>
      </c>
      <c r="AM35" s="113">
        <f t="shared" ca="1" si="25"/>
        <v>0.99930555555555556</v>
      </c>
      <c r="AN35" s="113">
        <f t="shared" ca="1" si="37"/>
        <v>0</v>
      </c>
      <c r="AO35" s="113">
        <f t="shared" ca="1" si="26"/>
        <v>0.99930555555555556</v>
      </c>
      <c r="AP35" s="115" t="b">
        <f t="shared" si="27"/>
        <v>1</v>
      </c>
      <c r="AQ35" s="115" t="b">
        <f t="shared" ca="1" si="28"/>
        <v>0</v>
      </c>
      <c r="AR35" s="115" t="b">
        <f t="shared" si="29"/>
        <v>1</v>
      </c>
      <c r="AS35" s="115" t="b">
        <f t="shared" ca="1" si="30"/>
        <v>0</v>
      </c>
      <c r="AT35" s="140">
        <f t="shared" si="31"/>
        <v>0</v>
      </c>
      <c r="AU35" s="342"/>
      <c r="AV35" s="342"/>
      <c r="AW35" s="342"/>
      <c r="AX35" s="342"/>
      <c r="AY35" s="342"/>
      <c r="AZ35" s="342"/>
      <c r="BA35" s="343"/>
      <c r="BB35" s="343"/>
      <c r="BC35" s="343"/>
    </row>
    <row r="36" spans="1:55" s="346" customFormat="1" ht="28.5" customHeight="1" x14ac:dyDescent="0.35">
      <c r="A36" s="397">
        <f t="shared" ca="1" si="0"/>
        <v>46051</v>
      </c>
      <c r="B36" s="77" t="str">
        <f t="shared" ca="1" si="1"/>
        <v>Do</v>
      </c>
      <c r="C36" s="76" t="str">
        <f t="shared" ca="1" si="2"/>
        <v xml:space="preserve"> </v>
      </c>
      <c r="D36" s="171"/>
      <c r="E36" s="126" t="str">
        <f t="shared" ca="1" si="32"/>
        <v>08:00-16:00</v>
      </c>
      <c r="F36" s="386">
        <f t="shared" ca="1" si="3"/>
        <v>0.33333333333333331</v>
      </c>
      <c r="G36" s="125">
        <f t="shared" ca="1" si="33"/>
        <v>0</v>
      </c>
      <c r="H36" s="127"/>
      <c r="I36" s="59"/>
      <c r="J36" s="141" t="str">
        <f t="shared" ca="1" si="4"/>
        <v/>
      </c>
      <c r="K36" s="388">
        <f t="shared" ca="1" si="5"/>
        <v>0</v>
      </c>
      <c r="L36" s="542"/>
      <c r="M36" s="543"/>
      <c r="N36" s="543"/>
      <c r="O36" s="543"/>
      <c r="P36" s="544"/>
      <c r="Q36" s="108">
        <f t="shared" ca="1" si="34"/>
        <v>46051</v>
      </c>
      <c r="R36" s="115" t="b">
        <f t="shared" ca="1" si="6"/>
        <v>1</v>
      </c>
      <c r="S36" s="109" t="str">
        <f t="shared" si="7"/>
        <v/>
      </c>
      <c r="T36" s="61" t="str">
        <f t="shared" ca="1" si="8"/>
        <v>A</v>
      </c>
      <c r="U36" s="61" t="str">
        <f t="shared" ca="1" si="9"/>
        <v>A</v>
      </c>
      <c r="V36" s="96">
        <f t="shared" si="35"/>
        <v>0</v>
      </c>
      <c r="W36" s="57">
        <f t="shared" ca="1" si="36"/>
        <v>-0.33333333333333298</v>
      </c>
      <c r="X36" s="164">
        <f t="shared" ca="1" si="10"/>
        <v>0</v>
      </c>
      <c r="Y36" s="115" t="b">
        <f t="shared" ca="1" si="11"/>
        <v>0</v>
      </c>
      <c r="Z36" s="115" t="b">
        <f t="shared" ca="1" si="12"/>
        <v>0</v>
      </c>
      <c r="AA36" s="115" t="b">
        <f t="shared" ca="1" si="13"/>
        <v>1</v>
      </c>
      <c r="AB36" s="78">
        <f t="shared" ca="1" si="14"/>
        <v>0</v>
      </c>
      <c r="AC36" s="85">
        <f t="shared" ca="1" si="15"/>
        <v>0.33333333333333331</v>
      </c>
      <c r="AD36" s="88">
        <f t="shared" ca="1" si="16"/>
        <v>0</v>
      </c>
      <c r="AE36" s="85">
        <f t="shared" ca="1" si="17"/>
        <v>0.66666666666666663</v>
      </c>
      <c r="AF36" s="82">
        <f t="shared" ca="1" si="18"/>
        <v>0.99930555555555556</v>
      </c>
      <c r="AG36" s="115" t="b">
        <f t="shared" si="19"/>
        <v>0</v>
      </c>
      <c r="AH36" s="115" t="b">
        <f t="shared" ca="1" si="20"/>
        <v>1</v>
      </c>
      <c r="AI36" s="115" t="b">
        <f t="shared" ca="1" si="21"/>
        <v>0</v>
      </c>
      <c r="AJ36" s="115" t="b">
        <f t="shared" ca="1" si="22"/>
        <v>1</v>
      </c>
      <c r="AK36" s="115" t="b">
        <f t="shared" si="23"/>
        <v>0</v>
      </c>
      <c r="AL36" s="113">
        <f t="shared" ca="1" si="24"/>
        <v>0</v>
      </c>
      <c r="AM36" s="113">
        <f t="shared" ca="1" si="25"/>
        <v>0.99930555555555556</v>
      </c>
      <c r="AN36" s="113">
        <f t="shared" ca="1" si="37"/>
        <v>0</v>
      </c>
      <c r="AO36" s="113">
        <f t="shared" ca="1" si="26"/>
        <v>0.99930555555555556</v>
      </c>
      <c r="AP36" s="115" t="b">
        <f t="shared" si="27"/>
        <v>1</v>
      </c>
      <c r="AQ36" s="115" t="b">
        <f t="shared" ca="1" si="28"/>
        <v>0</v>
      </c>
      <c r="AR36" s="115" t="b">
        <f t="shared" si="29"/>
        <v>1</v>
      </c>
      <c r="AS36" s="115" t="b">
        <f t="shared" ca="1" si="30"/>
        <v>0</v>
      </c>
      <c r="AT36" s="140">
        <f t="shared" si="31"/>
        <v>0</v>
      </c>
      <c r="AU36" s="342"/>
      <c r="AV36" s="342"/>
      <c r="AW36" s="342"/>
      <c r="AX36" s="342"/>
      <c r="AY36" s="342"/>
      <c r="AZ36" s="342"/>
      <c r="BA36" s="343"/>
      <c r="BB36" s="343"/>
      <c r="BC36" s="343"/>
    </row>
    <row r="37" spans="1:55" s="346" customFormat="1" ht="28.5" customHeight="1" x14ac:dyDescent="0.35">
      <c r="A37" s="397">
        <f t="shared" ca="1" si="0"/>
        <v>46052</v>
      </c>
      <c r="B37" s="77" t="str">
        <f t="shared" ca="1" si="1"/>
        <v>Fr</v>
      </c>
      <c r="C37" s="76" t="str">
        <f t="shared" ca="1" si="2"/>
        <v xml:space="preserve"> </v>
      </c>
      <c r="D37" s="171"/>
      <c r="E37" s="126" t="str">
        <f t="shared" ca="1" si="32"/>
        <v>08:00-16:00</v>
      </c>
      <c r="F37" s="386">
        <f t="shared" ca="1" si="3"/>
        <v>0.33333333333333331</v>
      </c>
      <c r="G37" s="125">
        <f t="shared" ca="1" si="33"/>
        <v>0</v>
      </c>
      <c r="H37" s="127"/>
      <c r="I37" s="59"/>
      <c r="J37" s="141" t="str">
        <f t="shared" ca="1" si="4"/>
        <v/>
      </c>
      <c r="K37" s="388">
        <f t="shared" ca="1" si="5"/>
        <v>0</v>
      </c>
      <c r="L37" s="542"/>
      <c r="M37" s="543"/>
      <c r="N37" s="543"/>
      <c r="O37" s="543"/>
      <c r="P37" s="544"/>
      <c r="Q37" s="108">
        <f t="shared" ca="1" si="34"/>
        <v>46052</v>
      </c>
      <c r="R37" s="115" t="b">
        <f t="shared" ca="1" si="6"/>
        <v>1</v>
      </c>
      <c r="S37" s="109" t="str">
        <f t="shared" si="7"/>
        <v/>
      </c>
      <c r="T37" s="61" t="str">
        <f t="shared" ca="1" si="8"/>
        <v>A</v>
      </c>
      <c r="U37" s="61" t="str">
        <f t="shared" ca="1" si="9"/>
        <v>A</v>
      </c>
      <c r="V37" s="96">
        <f t="shared" si="35"/>
        <v>0</v>
      </c>
      <c r="W37" s="57">
        <f t="shared" ca="1" si="36"/>
        <v>-0.33333333333333298</v>
      </c>
      <c r="X37" s="164">
        <f t="shared" ca="1" si="10"/>
        <v>0</v>
      </c>
      <c r="Y37" s="115" t="b">
        <f t="shared" ca="1" si="11"/>
        <v>0</v>
      </c>
      <c r="Z37" s="115" t="b">
        <f t="shared" ca="1" si="12"/>
        <v>0</v>
      </c>
      <c r="AA37" s="115" t="b">
        <f t="shared" ca="1" si="13"/>
        <v>1</v>
      </c>
      <c r="AB37" s="78">
        <f t="shared" ca="1" si="14"/>
        <v>0</v>
      </c>
      <c r="AC37" s="85">
        <f t="shared" ca="1" si="15"/>
        <v>0.33333333333333331</v>
      </c>
      <c r="AD37" s="88">
        <f t="shared" ca="1" si="16"/>
        <v>0</v>
      </c>
      <c r="AE37" s="85">
        <f t="shared" ca="1" si="17"/>
        <v>0.66666666666666663</v>
      </c>
      <c r="AF37" s="82">
        <f t="shared" ca="1" si="18"/>
        <v>0.99930555555555556</v>
      </c>
      <c r="AG37" s="115" t="b">
        <f t="shared" si="19"/>
        <v>0</v>
      </c>
      <c r="AH37" s="115" t="b">
        <f t="shared" ca="1" si="20"/>
        <v>1</v>
      </c>
      <c r="AI37" s="115" t="b">
        <f t="shared" ca="1" si="21"/>
        <v>0</v>
      </c>
      <c r="AJ37" s="115" t="b">
        <f t="shared" ca="1" si="22"/>
        <v>1</v>
      </c>
      <c r="AK37" s="115" t="b">
        <f t="shared" si="23"/>
        <v>0</v>
      </c>
      <c r="AL37" s="113">
        <f t="shared" ca="1" si="24"/>
        <v>0</v>
      </c>
      <c r="AM37" s="113">
        <f t="shared" ca="1" si="25"/>
        <v>0.99930555555555556</v>
      </c>
      <c r="AN37" s="113">
        <f t="shared" ca="1" si="37"/>
        <v>0</v>
      </c>
      <c r="AO37" s="113">
        <f t="shared" ca="1" si="26"/>
        <v>0.99930555555555556</v>
      </c>
      <c r="AP37" s="115" t="b">
        <f t="shared" si="27"/>
        <v>1</v>
      </c>
      <c r="AQ37" s="115" t="b">
        <f t="shared" ca="1" si="28"/>
        <v>0</v>
      </c>
      <c r="AR37" s="115" t="b">
        <f t="shared" si="29"/>
        <v>1</v>
      </c>
      <c r="AS37" s="115" t="b">
        <f t="shared" ca="1" si="30"/>
        <v>0</v>
      </c>
      <c r="AT37" s="140">
        <f t="shared" si="31"/>
        <v>0</v>
      </c>
      <c r="AU37" s="342"/>
      <c r="AV37" s="342"/>
      <c r="AW37" s="342"/>
      <c r="AX37" s="342"/>
      <c r="AY37" s="342"/>
      <c r="AZ37" s="342"/>
      <c r="BA37" s="343"/>
      <c r="BB37" s="343"/>
      <c r="BC37" s="343"/>
    </row>
    <row r="38" spans="1:55" s="346" customFormat="1" ht="28.5" customHeight="1" thickBot="1" x14ac:dyDescent="0.4">
      <c r="A38" s="397">
        <f t="shared" ca="1" si="0"/>
        <v>46053</v>
      </c>
      <c r="B38" s="77" t="str">
        <f t="shared" ca="1" si="1"/>
        <v>Sa</v>
      </c>
      <c r="C38" s="76" t="str">
        <f t="shared" ca="1" si="2"/>
        <v xml:space="preserve"> Wochenende</v>
      </c>
      <c r="D38" s="613"/>
      <c r="E38" s="126" t="str">
        <f t="shared" ca="1" si="32"/>
        <v/>
      </c>
      <c r="F38" s="387">
        <f t="shared" ca="1" si="3"/>
        <v>0</v>
      </c>
      <c r="G38" s="125">
        <f t="shared" ca="1" si="33"/>
        <v>0</v>
      </c>
      <c r="H38" s="392"/>
      <c r="I38" s="393"/>
      <c r="J38" s="142" t="str">
        <f t="shared" ca="1" si="4"/>
        <v/>
      </c>
      <c r="K38" s="388">
        <f t="shared" ca="1" si="5"/>
        <v>0</v>
      </c>
      <c r="L38" s="542"/>
      <c r="M38" s="543"/>
      <c r="N38" s="543"/>
      <c r="O38" s="543"/>
      <c r="P38" s="544"/>
      <c r="Q38" s="110">
        <f t="shared" ca="1" si="34"/>
        <v>46053</v>
      </c>
      <c r="R38" s="115" t="b">
        <f t="shared" ca="1" si="6"/>
        <v>1</v>
      </c>
      <c r="S38" s="111" t="str">
        <f t="shared" si="7"/>
        <v/>
      </c>
      <c r="T38" s="62" t="str">
        <f t="shared" ca="1" si="8"/>
        <v>F</v>
      </c>
      <c r="U38" s="62" t="str">
        <f t="shared" ca="1" si="9"/>
        <v>A</v>
      </c>
      <c r="V38" s="97">
        <f t="shared" si="35"/>
        <v>0</v>
      </c>
      <c r="W38" s="58">
        <f t="shared" ca="1" si="36"/>
        <v>0</v>
      </c>
      <c r="X38" s="165">
        <f t="shared" ca="1" si="10"/>
        <v>0</v>
      </c>
      <c r="Y38" s="116" t="b">
        <f t="shared" ca="1" si="11"/>
        <v>1</v>
      </c>
      <c r="Z38" s="116" t="b">
        <f t="shared" ca="1" si="12"/>
        <v>0</v>
      </c>
      <c r="AA38" s="116" t="b">
        <f t="shared" ca="1" si="13"/>
        <v>0</v>
      </c>
      <c r="AB38" s="79">
        <f t="shared" ca="1" si="14"/>
        <v>0</v>
      </c>
      <c r="AC38" s="86">
        <f t="shared" ca="1" si="15"/>
        <v>0</v>
      </c>
      <c r="AD38" s="89">
        <f t="shared" ca="1" si="16"/>
        <v>0</v>
      </c>
      <c r="AE38" s="86">
        <f t="shared" ca="1" si="17"/>
        <v>0</v>
      </c>
      <c r="AF38" s="83">
        <f t="shared" ca="1" si="18"/>
        <v>0.99930555555555556</v>
      </c>
      <c r="AG38" s="116" t="b">
        <f t="shared" si="19"/>
        <v>0</v>
      </c>
      <c r="AH38" s="116" t="b">
        <f t="shared" ca="1" si="20"/>
        <v>0</v>
      </c>
      <c r="AI38" s="116" t="b">
        <f t="shared" ca="1" si="21"/>
        <v>0</v>
      </c>
      <c r="AJ38" s="116" t="b">
        <f t="shared" ca="1" si="22"/>
        <v>1</v>
      </c>
      <c r="AK38" s="116" t="b">
        <f t="shared" si="23"/>
        <v>0</v>
      </c>
      <c r="AL38" s="114">
        <f t="shared" ca="1" si="24"/>
        <v>0</v>
      </c>
      <c r="AM38" s="114">
        <f t="shared" ca="1" si="25"/>
        <v>0.99930555555555556</v>
      </c>
      <c r="AN38" s="114">
        <f t="shared" ca="1" si="37"/>
        <v>0</v>
      </c>
      <c r="AO38" s="114">
        <f t="shared" ca="1" si="26"/>
        <v>0.99930555555555556</v>
      </c>
      <c r="AP38" s="116" t="b">
        <f t="shared" si="27"/>
        <v>1</v>
      </c>
      <c r="AQ38" s="116" t="b">
        <f t="shared" ca="1" si="28"/>
        <v>0</v>
      </c>
      <c r="AR38" s="116" t="b">
        <f t="shared" si="29"/>
        <v>1</v>
      </c>
      <c r="AS38" s="116" t="b">
        <f t="shared" ca="1" si="30"/>
        <v>0</v>
      </c>
      <c r="AT38" s="208">
        <f t="shared" si="31"/>
        <v>0</v>
      </c>
      <c r="AU38" s="342"/>
      <c r="AV38" s="342"/>
      <c r="AW38" s="342"/>
      <c r="AX38" s="342"/>
      <c r="AY38" s="342"/>
      <c r="AZ38" s="342"/>
      <c r="BA38" s="343"/>
      <c r="BB38" s="343"/>
      <c r="BC38" s="343"/>
    </row>
    <row r="39" spans="1:55" s="346" customFormat="1" ht="29.25" customHeight="1" thickTop="1" thickBot="1" x14ac:dyDescent="0.4">
      <c r="A39" s="310" t="s">
        <v>62</v>
      </c>
      <c r="B39" s="56">
        <f ca="1">COUNTIF(T$8:T$38,"A")</f>
        <v>20</v>
      </c>
      <c r="C39" s="569"/>
      <c r="D39" s="570"/>
      <c r="E39" s="575" t="str">
        <f>"Monat Std.-Saldo (~15min) &gt; "</f>
        <v xml:space="preserve">Monat Std.-Saldo (~15min) &gt; </v>
      </c>
      <c r="F39" s="576"/>
      <c r="G39" s="576"/>
      <c r="H39" s="576"/>
      <c r="I39" s="577"/>
      <c r="J39" s="144">
        <f ca="1">ROUND(SUM(J8:J38)*4,0)/4</f>
        <v>0</v>
      </c>
      <c r="K39" s="578"/>
      <c r="L39" s="579"/>
      <c r="M39" s="579"/>
      <c r="N39" s="579"/>
      <c r="O39" s="579"/>
      <c r="P39" s="580"/>
      <c r="Q39" s="389"/>
      <c r="R39" s="352"/>
      <c r="S39" s="352"/>
      <c r="T39" s="353"/>
      <c r="U39" s="354"/>
      <c r="V39" s="372"/>
      <c r="W39" s="355"/>
      <c r="X39" s="355"/>
      <c r="Y39" s="356"/>
      <c r="Z39" s="10"/>
      <c r="AA39" s="10"/>
      <c r="AB39" s="357"/>
      <c r="AC39" s="357"/>
      <c r="AD39" s="357"/>
      <c r="AE39" s="357"/>
      <c r="AF39" s="357"/>
      <c r="AG39" s="356"/>
      <c r="AH39" s="358"/>
      <c r="AI39" s="358"/>
      <c r="AJ39" s="359"/>
      <c r="AK39" s="356"/>
      <c r="AL39" s="359"/>
      <c r="AM39" s="359"/>
      <c r="AN39" s="359"/>
      <c r="AO39" s="359"/>
      <c r="AP39" s="359"/>
      <c r="AQ39" s="359"/>
      <c r="AR39" s="359"/>
      <c r="AS39" s="359"/>
      <c r="AT39" s="359"/>
      <c r="AU39" s="342"/>
      <c r="AV39" s="342"/>
      <c r="AW39" s="342"/>
      <c r="AX39" s="342"/>
      <c r="AY39" s="342"/>
      <c r="AZ39" s="342"/>
      <c r="BA39" s="343"/>
      <c r="BB39" s="343"/>
      <c r="BC39" s="343"/>
    </row>
    <row r="40" spans="1:55" s="346" customFormat="1" ht="29.25" customHeight="1" thickTop="1" thickBot="1" x14ac:dyDescent="0.4">
      <c r="A40" s="311" t="s">
        <v>59</v>
      </c>
      <c r="B40" s="124">
        <f>COUNTIF(D$8:D$38,"Z")</f>
        <v>0</v>
      </c>
      <c r="C40" s="571"/>
      <c r="D40" s="572"/>
      <c r="E40" s="587" t="s">
        <v>105</v>
      </c>
      <c r="F40" s="588"/>
      <c r="G40" s="588"/>
      <c r="H40" s="588"/>
      <c r="I40" s="589"/>
      <c r="J40" s="143">
        <f ca="1">$K5</f>
        <v>0</v>
      </c>
      <c r="K40" s="581"/>
      <c r="L40" s="582"/>
      <c r="M40" s="582"/>
      <c r="N40" s="582"/>
      <c r="O40" s="582"/>
      <c r="P40" s="583"/>
      <c r="Q40" s="188" t="s">
        <v>147</v>
      </c>
      <c r="R40" s="367"/>
      <c r="S40" s="368"/>
      <c r="T40" s="360"/>
      <c r="U40" s="361"/>
      <c r="V40" s="362"/>
      <c r="W40" s="363"/>
      <c r="X40" s="363"/>
      <c r="Y40" s="10"/>
      <c r="Z40" s="10"/>
      <c r="AA40" s="364"/>
      <c r="AB40" s="365"/>
      <c r="AC40" s="365"/>
      <c r="AD40" s="365"/>
      <c r="AE40" s="365"/>
      <c r="AF40" s="365"/>
      <c r="AG40" s="356"/>
      <c r="AH40" s="366"/>
      <c r="AI40" s="366"/>
      <c r="AJ40" s="359"/>
      <c r="AK40" s="356"/>
      <c r="AL40" s="359"/>
      <c r="AM40" s="359"/>
      <c r="AN40" s="359"/>
      <c r="AO40" s="359"/>
      <c r="AP40" s="359"/>
      <c r="AQ40" s="359"/>
      <c r="AR40" s="359"/>
      <c r="AS40" s="359"/>
      <c r="AT40" s="359"/>
      <c r="AU40" s="342"/>
      <c r="AV40" s="342"/>
      <c r="AW40" s="342"/>
      <c r="AX40" s="342"/>
      <c r="AY40" s="342"/>
      <c r="AZ40" s="342"/>
      <c r="BA40" s="343"/>
      <c r="BB40" s="343"/>
      <c r="BC40" s="343"/>
    </row>
    <row r="41" spans="1:55" s="346" customFormat="1" ht="29.25" customHeight="1" thickTop="1" thickBot="1" x14ac:dyDescent="0.4">
      <c r="A41" s="312" t="s">
        <v>58</v>
      </c>
      <c r="B41" s="130">
        <f>COUNTIF(D$8:D$38,"U")</f>
        <v>0</v>
      </c>
      <c r="C41" s="571"/>
      <c r="D41" s="572"/>
      <c r="E41" s="590" t="s">
        <v>106</v>
      </c>
      <c r="F41" s="591"/>
      <c r="G41" s="591"/>
      <c r="H41" s="591"/>
      <c r="I41" s="592"/>
      <c r="J41" s="187">
        <f ca="1">$J39+$J40</f>
        <v>0</v>
      </c>
      <c r="K41" s="584"/>
      <c r="L41" s="585"/>
      <c r="M41" s="585"/>
      <c r="N41" s="585"/>
      <c r="O41" s="585"/>
      <c r="P41" s="586"/>
      <c r="Q41" s="189" t="b">
        <f ca="1">AND($K$41&gt;=0,$K$41&lt;=$J$41,MOD($K$41,0.25)=0)</f>
        <v>1</v>
      </c>
      <c r="R41" s="369"/>
      <c r="S41" s="368"/>
      <c r="T41" s="360"/>
      <c r="U41" s="361"/>
      <c r="V41" s="362"/>
      <c r="W41" s="363"/>
      <c r="X41" s="363"/>
      <c r="Y41" s="10"/>
      <c r="Z41" s="10"/>
      <c r="AA41" s="364"/>
      <c r="AB41" s="365"/>
      <c r="AC41" s="365"/>
      <c r="AD41" s="365"/>
      <c r="AE41" s="365"/>
      <c r="AF41" s="365"/>
      <c r="AG41" s="356"/>
      <c r="AH41" s="366"/>
      <c r="AI41" s="366"/>
      <c r="AJ41" s="359"/>
      <c r="AK41" s="356"/>
      <c r="AL41" s="359"/>
      <c r="AM41" s="359"/>
      <c r="AN41" s="359"/>
      <c r="AO41" s="359"/>
      <c r="AP41" s="359"/>
      <c r="AQ41" s="359"/>
      <c r="AR41" s="359"/>
      <c r="AS41" s="359"/>
      <c r="AT41" s="359"/>
      <c r="AU41" s="342"/>
      <c r="AV41" s="342"/>
      <c r="AW41" s="342"/>
      <c r="AX41" s="342"/>
      <c r="AY41" s="342"/>
      <c r="AZ41" s="342"/>
      <c r="BA41" s="343"/>
      <c r="BB41" s="343"/>
      <c r="BC41" s="343"/>
    </row>
    <row r="42" spans="1:55" s="346" customFormat="1" ht="29.25" customHeight="1" thickTop="1" thickBot="1" x14ac:dyDescent="0.4">
      <c r="A42" s="312" t="s">
        <v>56</v>
      </c>
      <c r="B42" s="130">
        <f>COUNTIF(D$8:D$38,"K")</f>
        <v>0</v>
      </c>
      <c r="C42" s="573"/>
      <c r="D42" s="574"/>
      <c r="E42" s="593" t="s">
        <v>146</v>
      </c>
      <c r="F42" s="594"/>
      <c r="G42" s="594"/>
      <c r="H42" s="594"/>
      <c r="I42" s="595"/>
      <c r="J42" s="191">
        <f ca="1">$J41</f>
        <v>0</v>
      </c>
      <c r="K42" s="596" t="str">
        <f ca="1">" &lt; Dieser Stunden-Saldo wird in das nächste "&amp;IF($Q$3="Dezember","Jahr","Monat")&amp;" übertragen"</f>
        <v xml:space="preserve"> &lt; Dieser Stunden-Saldo wird in das nächste Monat übertragen</v>
      </c>
      <c r="L42" s="596"/>
      <c r="M42" s="596"/>
      <c r="N42" s="596"/>
      <c r="O42" s="596"/>
      <c r="P42" s="597"/>
      <c r="Q42" s="371"/>
      <c r="R42" s="368"/>
      <c r="S42" s="368"/>
      <c r="T42" s="360"/>
      <c r="U42" s="361"/>
      <c r="V42" s="362"/>
      <c r="W42" s="363"/>
      <c r="X42" s="363"/>
      <c r="Y42" s="10"/>
      <c r="Z42" s="10"/>
      <c r="AA42" s="364"/>
      <c r="AB42" s="365"/>
      <c r="AC42" s="365"/>
      <c r="AD42" s="365"/>
      <c r="AE42" s="365"/>
      <c r="AF42" s="365"/>
      <c r="AG42" s="356"/>
      <c r="AH42" s="366"/>
      <c r="AI42" s="366"/>
      <c r="AJ42" s="359"/>
      <c r="AK42" s="356"/>
      <c r="AL42" s="359"/>
      <c r="AM42" s="359"/>
      <c r="AN42" s="359"/>
      <c r="AO42" s="359"/>
      <c r="AP42" s="359"/>
      <c r="AQ42" s="359"/>
      <c r="AR42" s="359"/>
      <c r="AS42" s="359"/>
      <c r="AT42" s="359"/>
      <c r="AU42" s="342"/>
      <c r="AV42" s="342"/>
      <c r="AW42" s="342"/>
      <c r="AX42" s="342"/>
      <c r="AY42" s="342"/>
      <c r="AZ42" s="342"/>
      <c r="BA42" s="343"/>
      <c r="BB42" s="343"/>
      <c r="BC42" s="343"/>
    </row>
    <row r="43" spans="1:55" s="346" customFormat="1" ht="26.15" customHeight="1" thickTop="1" x14ac:dyDescent="0.35">
      <c r="A43" s="131"/>
      <c r="B43" s="132"/>
      <c r="C43" s="131"/>
      <c r="D43" s="290" t="s">
        <v>47</v>
      </c>
      <c r="E43" s="566"/>
      <c r="F43" s="566"/>
      <c r="G43" s="566"/>
      <c r="H43" s="566"/>
      <c r="I43" s="566"/>
      <c r="J43" s="133"/>
      <c r="K43" s="134"/>
      <c r="L43" s="134"/>
      <c r="M43" s="134"/>
      <c r="N43" s="134"/>
      <c r="O43" s="134"/>
      <c r="P43" s="134"/>
      <c r="Q43" s="128"/>
      <c r="R43" s="368"/>
      <c r="S43" s="368"/>
      <c r="T43" s="361"/>
      <c r="U43" s="361"/>
      <c r="V43" s="362"/>
      <c r="W43" s="363"/>
      <c r="X43" s="363"/>
      <c r="Y43" s="10"/>
      <c r="Z43" s="10"/>
      <c r="AA43" s="364"/>
      <c r="AB43" s="365"/>
      <c r="AC43" s="365"/>
      <c r="AD43" s="365"/>
      <c r="AE43" s="365"/>
      <c r="AF43" s="365"/>
      <c r="AG43" s="356"/>
      <c r="AH43" s="366"/>
      <c r="AI43" s="366"/>
      <c r="AJ43" s="359"/>
      <c r="AK43" s="356"/>
      <c r="AL43" s="359"/>
      <c r="AM43" s="359"/>
      <c r="AN43" s="359"/>
      <c r="AO43" s="359"/>
      <c r="AP43" s="359"/>
      <c r="AQ43" s="359"/>
      <c r="AR43" s="359"/>
      <c r="AS43" s="359"/>
      <c r="AT43" s="359"/>
      <c r="AU43" s="342"/>
      <c r="AV43" s="342"/>
      <c r="AW43" s="342"/>
      <c r="AX43" s="342"/>
      <c r="AY43" s="342"/>
      <c r="AZ43" s="342"/>
      <c r="BA43" s="343"/>
      <c r="BB43" s="343"/>
      <c r="BC43" s="343"/>
    </row>
    <row r="44" spans="1:55" ht="33" customHeight="1" x14ac:dyDescent="0.25">
      <c r="A44" s="4"/>
      <c r="B44" s="4"/>
      <c r="C44" s="4"/>
      <c r="D44" s="4"/>
      <c r="E44" s="567"/>
      <c r="F44" s="567"/>
      <c r="G44" s="567"/>
      <c r="H44" s="567"/>
      <c r="I44" s="567"/>
      <c r="J44" s="129"/>
      <c r="K44" s="5"/>
      <c r="L44" s="5"/>
      <c r="M44" s="5"/>
      <c r="N44" s="5"/>
      <c r="O44" s="5"/>
      <c r="V44" s="98"/>
      <c r="W44" s="355"/>
      <c r="X44" s="355"/>
      <c r="Y44" s="356"/>
      <c r="Z44" s="10"/>
      <c r="AA44" s="10"/>
      <c r="AB44" s="11"/>
      <c r="AC44" s="11"/>
      <c r="AD44" s="11"/>
      <c r="AE44" s="11"/>
      <c r="AF44" s="11"/>
      <c r="AG44" s="356"/>
      <c r="AH44" s="366"/>
      <c r="AI44" s="366"/>
      <c r="AJ44" s="359"/>
      <c r="AK44" s="356"/>
      <c r="AL44" s="359"/>
      <c r="AM44" s="359"/>
      <c r="AN44" s="359"/>
      <c r="AO44" s="359"/>
      <c r="AP44" s="359"/>
      <c r="AQ44" s="359"/>
      <c r="AR44" s="359"/>
      <c r="AS44" s="359"/>
      <c r="AT44" s="359"/>
    </row>
    <row r="45" spans="1:55" ht="17.25" customHeight="1" x14ac:dyDescent="0.35">
      <c r="A45" s="568" t="str">
        <f>"Unterschrift von "&amp;Vorgesetzter</f>
        <v>Unterschrift von Vorname Nachname</v>
      </c>
      <c r="B45" s="568"/>
      <c r="C45" s="568"/>
      <c r="D45" s="568"/>
      <c r="E45" s="55"/>
      <c r="F45" s="55"/>
      <c r="G45" s="55"/>
      <c r="H45" s="55"/>
      <c r="I45" s="9"/>
      <c r="J45" s="5"/>
      <c r="K45" s="5"/>
      <c r="L45" s="12"/>
      <c r="M45" s="568" t="str">
        <f>"Unterschrift von "&amp;Name</f>
        <v>Unterschrift von Vorname Nachname</v>
      </c>
      <c r="N45" s="568"/>
      <c r="O45" s="568"/>
      <c r="P45" s="568"/>
      <c r="Q45" s="24"/>
      <c r="R45" s="24"/>
      <c r="S45" s="24"/>
      <c r="T45" s="24"/>
      <c r="U45" s="24"/>
      <c r="V45" s="98"/>
      <c r="W45" s="355"/>
      <c r="X45" s="355"/>
      <c r="Y45" s="356"/>
      <c r="Z45" s="370"/>
      <c r="AA45" s="10"/>
      <c r="AB45" s="357"/>
      <c r="AC45" s="357"/>
      <c r="AD45" s="357"/>
      <c r="AE45" s="357"/>
      <c r="AF45" s="357"/>
      <c r="AG45" s="356"/>
      <c r="AH45" s="366"/>
      <c r="AI45" s="366"/>
      <c r="AJ45" s="359"/>
      <c r="AK45" s="356"/>
      <c r="AL45" s="359"/>
      <c r="AM45" s="359"/>
      <c r="AN45" s="359"/>
      <c r="AO45" s="359"/>
      <c r="AP45" s="359"/>
      <c r="AQ45" s="359"/>
      <c r="AR45" s="359"/>
      <c r="AS45" s="359"/>
      <c r="AT45" s="359"/>
    </row>
    <row r="46" spans="1:55" x14ac:dyDescent="0.25">
      <c r="A46" s="4"/>
      <c r="B46" s="4"/>
      <c r="C46" s="4"/>
      <c r="D46" s="4"/>
      <c r="E46" s="4"/>
      <c r="F46" s="5"/>
      <c r="G46" s="5"/>
      <c r="H46" s="5"/>
      <c r="I46" s="5"/>
      <c r="J46" s="5"/>
      <c r="K46" s="5"/>
      <c r="L46" s="5"/>
      <c r="M46" s="5"/>
      <c r="N46" s="5"/>
      <c r="O46" s="5"/>
      <c r="V46" s="98"/>
      <c r="W46" s="355"/>
      <c r="X46" s="355"/>
      <c r="Y46" s="356"/>
      <c r="Z46" s="10"/>
      <c r="AA46" s="10"/>
      <c r="AB46" s="11"/>
      <c r="AC46" s="11"/>
      <c r="AD46" s="11"/>
      <c r="AE46" s="11"/>
      <c r="AF46" s="11"/>
      <c r="AG46" s="356"/>
      <c r="AH46" s="366"/>
      <c r="AI46" s="366"/>
      <c r="AJ46" s="359"/>
      <c r="AK46" s="356"/>
      <c r="AL46" s="359"/>
      <c r="AM46" s="359"/>
      <c r="AN46" s="359"/>
      <c r="AO46" s="359"/>
      <c r="AP46" s="359"/>
      <c r="AQ46" s="359"/>
      <c r="AR46" s="359"/>
      <c r="AS46" s="359"/>
      <c r="AT46" s="359"/>
    </row>
    <row r="47" spans="1:55" x14ac:dyDescent="0.25">
      <c r="A47" s="4"/>
      <c r="B47" s="4"/>
      <c r="C47" s="4"/>
      <c r="D47" s="4"/>
      <c r="E47" s="4"/>
      <c r="F47" s="5"/>
      <c r="G47" s="5"/>
      <c r="H47" s="5"/>
      <c r="I47" s="5"/>
      <c r="J47" s="5"/>
      <c r="K47" s="5"/>
      <c r="L47" s="5"/>
      <c r="M47" s="5"/>
      <c r="N47" s="5"/>
      <c r="O47" s="5"/>
      <c r="V47" s="98"/>
      <c r="W47" s="355"/>
      <c r="X47" s="355"/>
      <c r="Y47" s="356"/>
      <c r="Z47" s="10"/>
      <c r="AA47" s="10"/>
      <c r="AB47" s="11"/>
      <c r="AC47" s="11"/>
      <c r="AD47" s="11"/>
      <c r="AE47" s="11"/>
      <c r="AF47" s="11"/>
      <c r="AG47" s="356"/>
      <c r="AH47" s="366"/>
      <c r="AI47" s="366"/>
      <c r="AJ47" s="359"/>
      <c r="AK47" s="356"/>
      <c r="AL47" s="359"/>
      <c r="AM47" s="359"/>
      <c r="AN47" s="359"/>
      <c r="AO47" s="359"/>
      <c r="AP47" s="359"/>
      <c r="AQ47" s="359"/>
      <c r="AR47" s="359"/>
      <c r="AS47" s="359"/>
      <c r="AT47" s="359"/>
    </row>
    <row r="48" spans="1:55" x14ac:dyDescent="0.25">
      <c r="A48" s="4"/>
      <c r="B48" s="4"/>
      <c r="C48" s="4"/>
      <c r="D48" s="4"/>
      <c r="E48" s="4"/>
      <c r="F48" s="5"/>
      <c r="G48" s="5"/>
      <c r="H48" s="5"/>
      <c r="I48" s="5"/>
      <c r="J48" s="5"/>
      <c r="K48" s="5"/>
      <c r="L48" s="5"/>
      <c r="M48" s="5"/>
      <c r="N48" s="5"/>
      <c r="O48" s="5"/>
      <c r="V48" s="98"/>
      <c r="W48" s="355"/>
      <c r="X48" s="355"/>
      <c r="Y48" s="356"/>
      <c r="Z48" s="10"/>
      <c r="AA48" s="10"/>
      <c r="AB48" s="11"/>
      <c r="AC48" s="11"/>
      <c r="AD48" s="11"/>
      <c r="AE48" s="11"/>
      <c r="AF48" s="11"/>
      <c r="AG48" s="356"/>
      <c r="AH48" s="366"/>
      <c r="AI48" s="366"/>
      <c r="AJ48" s="359"/>
      <c r="AK48" s="356"/>
      <c r="AL48" s="359"/>
      <c r="AM48" s="359"/>
      <c r="AN48" s="359"/>
      <c r="AO48" s="359"/>
      <c r="AP48" s="359"/>
      <c r="AQ48" s="359"/>
      <c r="AR48" s="359"/>
      <c r="AS48" s="359"/>
      <c r="AT48" s="359"/>
    </row>
    <row r="49" spans="1:46" x14ac:dyDescent="0.25">
      <c r="A49" s="6"/>
      <c r="B49" s="6"/>
      <c r="C49" s="6"/>
      <c r="D49" s="6"/>
      <c r="E49" s="6"/>
      <c r="F49" s="7"/>
      <c r="G49" s="7"/>
      <c r="H49" s="7"/>
      <c r="I49" s="7"/>
      <c r="J49" s="7"/>
      <c r="K49" s="7"/>
      <c r="L49" s="7"/>
      <c r="M49" s="7"/>
      <c r="N49" s="7"/>
      <c r="O49" s="7"/>
      <c r="V49" s="99"/>
      <c r="W49" s="11"/>
      <c r="X49" s="11"/>
      <c r="Y49" s="10"/>
      <c r="Z49" s="10"/>
      <c r="AA49" s="10"/>
      <c r="AB49" s="11"/>
      <c r="AC49" s="11"/>
      <c r="AD49" s="11"/>
      <c r="AE49" s="11"/>
      <c r="AF49" s="11"/>
      <c r="AG49" s="10"/>
      <c r="AH49" s="366"/>
      <c r="AI49" s="366"/>
      <c r="AJ49" s="359"/>
      <c r="AK49" s="10"/>
      <c r="AL49" s="359"/>
      <c r="AM49" s="359"/>
      <c r="AN49" s="359"/>
      <c r="AO49" s="359"/>
      <c r="AP49" s="359"/>
      <c r="AQ49" s="359"/>
      <c r="AR49" s="359"/>
      <c r="AS49" s="359"/>
      <c r="AT49" s="359"/>
    </row>
    <row r="50" spans="1:46" x14ac:dyDescent="0.25">
      <c r="A50" s="6"/>
      <c r="B50" s="6"/>
      <c r="C50" s="6"/>
      <c r="D50" s="6"/>
      <c r="E50" s="6"/>
      <c r="F50" s="7"/>
      <c r="G50" s="7"/>
      <c r="H50" s="7"/>
      <c r="I50" s="7"/>
      <c r="J50" s="7"/>
      <c r="K50" s="7"/>
      <c r="L50" s="7"/>
      <c r="M50" s="7"/>
      <c r="N50" s="7"/>
      <c r="O50" s="7"/>
      <c r="V50" s="99"/>
      <c r="W50" s="11"/>
      <c r="X50" s="11"/>
      <c r="Y50" s="10"/>
      <c r="Z50" s="10"/>
      <c r="AA50" s="10"/>
      <c r="AB50" s="11"/>
      <c r="AC50" s="11"/>
      <c r="AD50" s="11"/>
      <c r="AE50" s="11"/>
      <c r="AF50" s="11"/>
      <c r="AG50" s="10"/>
      <c r="AH50" s="366"/>
      <c r="AI50" s="366"/>
      <c r="AJ50" s="359"/>
      <c r="AK50" s="10"/>
      <c r="AL50" s="359"/>
      <c r="AM50" s="359"/>
      <c r="AN50" s="359"/>
      <c r="AO50" s="359"/>
      <c r="AP50" s="359"/>
      <c r="AQ50" s="359"/>
      <c r="AR50" s="359"/>
      <c r="AS50" s="359"/>
      <c r="AT50" s="359"/>
    </row>
    <row r="51" spans="1:46" x14ac:dyDescent="0.25">
      <c r="A51" s="6"/>
      <c r="B51" s="6"/>
      <c r="C51" s="6"/>
      <c r="D51" s="6"/>
      <c r="E51" s="6"/>
      <c r="F51" s="7"/>
      <c r="G51" s="7"/>
      <c r="H51" s="7"/>
      <c r="I51" s="7"/>
      <c r="J51" s="7"/>
      <c r="K51" s="7"/>
      <c r="L51" s="7"/>
      <c r="M51" s="7"/>
      <c r="N51" s="7"/>
      <c r="O51" s="7"/>
      <c r="V51" s="99"/>
      <c r="W51" s="11"/>
      <c r="X51" s="11"/>
      <c r="Y51" s="10"/>
      <c r="Z51" s="10"/>
      <c r="AA51" s="10"/>
      <c r="AB51" s="11"/>
      <c r="AC51" s="11"/>
      <c r="AD51" s="11"/>
      <c r="AE51" s="11"/>
      <c r="AF51" s="11"/>
      <c r="AG51" s="10"/>
      <c r="AH51" s="366"/>
      <c r="AI51" s="366"/>
      <c r="AJ51" s="359"/>
      <c r="AK51" s="10"/>
      <c r="AL51" s="359"/>
      <c r="AM51" s="359"/>
      <c r="AN51" s="359"/>
      <c r="AO51" s="359"/>
      <c r="AP51" s="359"/>
      <c r="AQ51" s="359"/>
      <c r="AR51" s="359"/>
      <c r="AS51" s="359"/>
      <c r="AT51" s="359"/>
    </row>
    <row r="52" spans="1:46" x14ac:dyDescent="0.25">
      <c r="A52" s="6"/>
      <c r="B52" s="6"/>
      <c r="C52" s="6"/>
      <c r="D52" s="6"/>
      <c r="E52" s="6"/>
      <c r="F52" s="7"/>
      <c r="G52" s="7"/>
      <c r="H52" s="7"/>
      <c r="I52" s="7"/>
      <c r="J52" s="7"/>
      <c r="K52" s="7"/>
      <c r="L52" s="7"/>
      <c r="M52" s="7"/>
      <c r="N52" s="7"/>
      <c r="O52" s="7"/>
      <c r="V52" s="99"/>
      <c r="W52" s="11"/>
      <c r="X52" s="11"/>
      <c r="Y52" s="10"/>
      <c r="Z52" s="10"/>
      <c r="AA52" s="10"/>
      <c r="AB52" s="11"/>
      <c r="AC52" s="11"/>
      <c r="AD52" s="11"/>
      <c r="AE52" s="11"/>
      <c r="AF52" s="11"/>
      <c r="AG52" s="10"/>
      <c r="AH52" s="366"/>
      <c r="AI52" s="366"/>
      <c r="AJ52" s="359"/>
      <c r="AK52" s="10"/>
      <c r="AL52" s="359"/>
      <c r="AM52" s="359"/>
      <c r="AN52" s="359"/>
      <c r="AO52" s="359"/>
      <c r="AP52" s="359"/>
      <c r="AQ52" s="359"/>
      <c r="AR52" s="359"/>
      <c r="AS52" s="359"/>
      <c r="AT52" s="359"/>
    </row>
    <row r="53" spans="1:46" x14ac:dyDescent="0.25">
      <c r="A53" s="6"/>
      <c r="B53" s="6"/>
      <c r="C53" s="6"/>
      <c r="D53" s="6"/>
      <c r="E53" s="6"/>
      <c r="F53" s="7"/>
      <c r="G53" s="7"/>
      <c r="H53" s="7"/>
      <c r="I53" s="7"/>
      <c r="J53" s="7"/>
      <c r="K53" s="7"/>
      <c r="L53" s="7"/>
      <c r="M53" s="7"/>
      <c r="N53" s="7"/>
      <c r="O53" s="7"/>
      <c r="V53" s="99"/>
      <c r="W53" s="11"/>
      <c r="X53" s="11"/>
      <c r="Y53" s="10"/>
      <c r="Z53" s="10"/>
      <c r="AA53" s="10"/>
      <c r="AB53" s="11"/>
      <c r="AC53" s="11"/>
      <c r="AD53" s="11"/>
      <c r="AE53" s="11"/>
      <c r="AF53" s="11"/>
      <c r="AG53" s="10"/>
      <c r="AH53" s="366"/>
      <c r="AI53" s="366"/>
      <c r="AJ53" s="359"/>
      <c r="AK53" s="10"/>
      <c r="AL53" s="359"/>
      <c r="AM53" s="359"/>
      <c r="AN53" s="359"/>
      <c r="AO53" s="359"/>
      <c r="AP53" s="359"/>
      <c r="AQ53" s="359"/>
      <c r="AR53" s="359"/>
      <c r="AS53" s="359"/>
      <c r="AT53" s="359"/>
    </row>
    <row r="54" spans="1:46" x14ac:dyDescent="0.25">
      <c r="A54" s="6"/>
      <c r="B54" s="6"/>
      <c r="C54" s="6"/>
      <c r="D54" s="6"/>
      <c r="E54" s="6"/>
      <c r="F54" s="7"/>
      <c r="G54" s="7"/>
      <c r="H54" s="7"/>
      <c r="I54" s="7"/>
      <c r="J54" s="7"/>
      <c r="K54" s="7"/>
      <c r="L54" s="7"/>
      <c r="M54" s="7"/>
      <c r="N54" s="7"/>
      <c r="O54" s="7"/>
      <c r="V54" s="99"/>
      <c r="W54" s="11"/>
      <c r="X54" s="11"/>
      <c r="Y54" s="10"/>
      <c r="Z54" s="10"/>
      <c r="AA54" s="10"/>
      <c r="AB54" s="11"/>
      <c r="AC54" s="11"/>
      <c r="AD54" s="11"/>
      <c r="AE54" s="11"/>
      <c r="AF54" s="11"/>
      <c r="AG54" s="10"/>
      <c r="AH54" s="366"/>
      <c r="AI54" s="366"/>
      <c r="AJ54" s="359"/>
      <c r="AK54" s="10"/>
      <c r="AL54" s="359"/>
      <c r="AM54" s="359"/>
      <c r="AN54" s="359"/>
      <c r="AO54" s="359"/>
      <c r="AP54" s="359"/>
      <c r="AQ54" s="359"/>
      <c r="AR54" s="359"/>
      <c r="AS54" s="359"/>
      <c r="AT54" s="359"/>
    </row>
    <row r="55" spans="1:46" x14ac:dyDescent="0.25">
      <c r="A55" s="6"/>
      <c r="B55" s="6"/>
      <c r="C55" s="6"/>
      <c r="D55" s="6"/>
      <c r="E55" s="6"/>
      <c r="F55" s="7"/>
      <c r="G55" s="7"/>
      <c r="H55" s="7"/>
      <c r="I55" s="7"/>
      <c r="J55" s="7"/>
      <c r="K55" s="7"/>
      <c r="L55" s="7"/>
      <c r="M55" s="7"/>
      <c r="N55" s="7"/>
      <c r="O55" s="7"/>
      <c r="V55" s="99"/>
      <c r="W55" s="11"/>
      <c r="X55" s="11"/>
      <c r="Y55" s="10"/>
      <c r="Z55" s="10"/>
      <c r="AA55" s="10"/>
      <c r="AB55" s="11"/>
      <c r="AC55" s="11"/>
      <c r="AD55" s="11"/>
      <c r="AE55" s="11"/>
      <c r="AF55" s="11"/>
      <c r="AG55" s="10"/>
      <c r="AH55" s="366"/>
      <c r="AI55" s="366"/>
      <c r="AJ55" s="359"/>
      <c r="AK55" s="10"/>
      <c r="AL55" s="359"/>
      <c r="AM55" s="359"/>
      <c r="AN55" s="359"/>
      <c r="AO55" s="359"/>
      <c r="AP55" s="359"/>
      <c r="AQ55" s="359"/>
      <c r="AR55" s="359"/>
      <c r="AS55" s="359"/>
      <c r="AT55" s="359"/>
    </row>
    <row r="56" spans="1:46" x14ac:dyDescent="0.25">
      <c r="A56" s="6"/>
      <c r="B56" s="6"/>
      <c r="C56" s="6"/>
      <c r="D56" s="6"/>
      <c r="E56" s="6"/>
      <c r="F56" s="7"/>
      <c r="G56" s="7"/>
      <c r="H56" s="7"/>
      <c r="I56" s="7"/>
      <c r="J56" s="7"/>
      <c r="K56" s="7"/>
      <c r="L56" s="7"/>
      <c r="M56" s="7"/>
      <c r="N56" s="7"/>
      <c r="O56" s="7"/>
      <c r="V56" s="99"/>
      <c r="W56" s="11"/>
      <c r="X56" s="11"/>
      <c r="Y56" s="10"/>
      <c r="Z56" s="10"/>
      <c r="AA56" s="10"/>
      <c r="AB56" s="11"/>
      <c r="AC56" s="11"/>
      <c r="AD56" s="11"/>
      <c r="AE56" s="11"/>
      <c r="AF56" s="11"/>
      <c r="AG56" s="10"/>
      <c r="AH56" s="366"/>
      <c r="AI56" s="366"/>
      <c r="AJ56" s="359"/>
      <c r="AK56" s="10"/>
      <c r="AL56" s="359"/>
      <c r="AM56" s="359"/>
      <c r="AN56" s="359"/>
      <c r="AO56" s="359"/>
      <c r="AP56" s="359"/>
      <c r="AQ56" s="359"/>
      <c r="AR56" s="359"/>
      <c r="AS56" s="359"/>
      <c r="AT56" s="359"/>
    </row>
    <row r="57" spans="1:46" x14ac:dyDescent="0.25">
      <c r="A57" s="6"/>
      <c r="B57" s="6"/>
      <c r="C57" s="6"/>
      <c r="D57" s="6"/>
      <c r="E57" s="6"/>
      <c r="F57" s="7"/>
      <c r="G57" s="7"/>
      <c r="H57" s="7"/>
      <c r="I57" s="7"/>
      <c r="J57" s="7"/>
      <c r="K57" s="7"/>
      <c r="L57" s="7"/>
      <c r="M57" s="7"/>
      <c r="N57" s="7"/>
      <c r="O57" s="7"/>
      <c r="V57" s="99"/>
      <c r="W57" s="11"/>
      <c r="X57" s="11"/>
      <c r="Y57" s="10"/>
      <c r="Z57" s="10"/>
      <c r="AA57" s="10"/>
      <c r="AB57" s="11"/>
      <c r="AC57" s="11"/>
      <c r="AD57" s="11"/>
      <c r="AE57" s="11"/>
      <c r="AF57" s="11"/>
      <c r="AG57" s="10"/>
      <c r="AH57" s="366"/>
      <c r="AI57" s="366"/>
      <c r="AJ57" s="359"/>
      <c r="AK57" s="10"/>
      <c r="AL57" s="359"/>
      <c r="AM57" s="359"/>
      <c r="AN57" s="359"/>
      <c r="AO57" s="359"/>
      <c r="AP57" s="359"/>
      <c r="AQ57" s="359"/>
      <c r="AR57" s="359"/>
      <c r="AS57" s="359"/>
      <c r="AT57" s="359"/>
    </row>
    <row r="58" spans="1:46" x14ac:dyDescent="0.25">
      <c r="A58" s="6"/>
      <c r="B58" s="6"/>
      <c r="C58" s="6"/>
      <c r="D58" s="6"/>
      <c r="E58" s="6"/>
      <c r="F58" s="7"/>
      <c r="G58" s="7"/>
      <c r="H58" s="7"/>
      <c r="I58" s="7"/>
      <c r="J58" s="7"/>
      <c r="K58" s="7"/>
      <c r="L58" s="7"/>
      <c r="M58" s="7"/>
      <c r="N58" s="7"/>
      <c r="O58" s="7"/>
      <c r="V58" s="99"/>
      <c r="W58" s="11"/>
      <c r="X58" s="11"/>
      <c r="Y58" s="10"/>
      <c r="Z58" s="10"/>
      <c r="AA58" s="10"/>
      <c r="AB58" s="11"/>
      <c r="AC58" s="11"/>
      <c r="AD58" s="11"/>
      <c r="AE58" s="11"/>
      <c r="AF58" s="11"/>
      <c r="AG58" s="10"/>
      <c r="AH58" s="366"/>
      <c r="AI58" s="366"/>
      <c r="AJ58" s="359"/>
      <c r="AK58" s="10"/>
      <c r="AL58" s="359"/>
      <c r="AM58" s="359"/>
      <c r="AN58" s="359"/>
      <c r="AO58" s="359"/>
      <c r="AP58" s="359"/>
      <c r="AQ58" s="359"/>
      <c r="AR58" s="359"/>
      <c r="AS58" s="359"/>
      <c r="AT58" s="359"/>
    </row>
    <row r="59" spans="1:46" x14ac:dyDescent="0.25">
      <c r="A59" s="6"/>
      <c r="B59" s="6"/>
      <c r="C59" s="6"/>
      <c r="D59" s="6"/>
      <c r="E59" s="6"/>
      <c r="F59" s="7"/>
      <c r="G59" s="7"/>
      <c r="H59" s="7"/>
      <c r="I59" s="7"/>
      <c r="J59" s="7"/>
      <c r="K59" s="7"/>
      <c r="L59" s="7"/>
      <c r="M59" s="7"/>
      <c r="N59" s="7"/>
      <c r="O59" s="7"/>
      <c r="V59" s="99"/>
      <c r="W59" s="11"/>
      <c r="X59" s="11"/>
      <c r="Y59" s="10"/>
      <c r="Z59" s="10"/>
      <c r="AA59" s="10"/>
      <c r="AB59" s="11"/>
      <c r="AC59" s="11"/>
      <c r="AD59" s="11"/>
      <c r="AE59" s="11"/>
      <c r="AF59" s="11"/>
      <c r="AG59" s="10"/>
      <c r="AH59" s="366"/>
      <c r="AI59" s="366"/>
      <c r="AJ59" s="359"/>
      <c r="AK59" s="10"/>
      <c r="AL59" s="359"/>
      <c r="AM59" s="359"/>
      <c r="AN59" s="359"/>
      <c r="AO59" s="359"/>
      <c r="AP59" s="359"/>
      <c r="AQ59" s="359"/>
      <c r="AR59" s="359"/>
      <c r="AS59" s="359"/>
      <c r="AT59" s="359"/>
    </row>
    <row r="60" spans="1:46" x14ac:dyDescent="0.25">
      <c r="A60" s="6"/>
      <c r="B60" s="6"/>
      <c r="C60" s="6"/>
      <c r="D60" s="6"/>
      <c r="E60" s="6"/>
      <c r="F60" s="7"/>
      <c r="G60" s="7"/>
      <c r="H60" s="7"/>
      <c r="I60" s="7"/>
      <c r="J60" s="7"/>
      <c r="K60" s="7"/>
      <c r="L60" s="7"/>
      <c r="M60" s="7"/>
      <c r="N60" s="7"/>
      <c r="O60" s="7"/>
      <c r="V60" s="99"/>
      <c r="W60" s="11"/>
      <c r="X60" s="11"/>
      <c r="Y60" s="10"/>
      <c r="Z60" s="10"/>
      <c r="AA60" s="10"/>
      <c r="AB60" s="11"/>
      <c r="AC60" s="11"/>
      <c r="AD60" s="11"/>
      <c r="AE60" s="11"/>
      <c r="AF60" s="11"/>
      <c r="AG60" s="10"/>
      <c r="AH60" s="366"/>
      <c r="AI60" s="366"/>
      <c r="AJ60" s="359"/>
      <c r="AK60" s="10"/>
      <c r="AL60" s="359"/>
      <c r="AM60" s="359"/>
      <c r="AN60" s="359"/>
      <c r="AO60" s="359"/>
      <c r="AP60" s="359"/>
      <c r="AQ60" s="359"/>
      <c r="AR60" s="359"/>
      <c r="AS60" s="359"/>
      <c r="AT60" s="359"/>
    </row>
    <row r="61" spans="1:46" x14ac:dyDescent="0.25">
      <c r="A61" s="6"/>
      <c r="B61" s="6"/>
      <c r="C61" s="6"/>
      <c r="D61" s="6"/>
      <c r="E61" s="6"/>
      <c r="F61" s="7"/>
      <c r="G61" s="7"/>
      <c r="H61" s="7"/>
      <c r="I61" s="7"/>
      <c r="J61" s="7"/>
      <c r="K61" s="7"/>
      <c r="L61" s="7"/>
      <c r="M61" s="7"/>
      <c r="N61" s="7"/>
      <c r="O61" s="7"/>
      <c r="V61" s="99"/>
      <c r="W61" s="11"/>
      <c r="X61" s="11"/>
      <c r="Y61" s="10"/>
      <c r="Z61" s="10"/>
      <c r="AA61" s="10"/>
      <c r="AB61" s="11"/>
      <c r="AC61" s="11"/>
      <c r="AD61" s="11"/>
      <c r="AE61" s="11"/>
      <c r="AF61" s="11"/>
      <c r="AG61" s="10"/>
      <c r="AH61" s="366"/>
      <c r="AI61" s="366"/>
      <c r="AJ61" s="359"/>
      <c r="AK61" s="10"/>
      <c r="AL61" s="359"/>
      <c r="AM61" s="359"/>
      <c r="AN61" s="359"/>
      <c r="AO61" s="359"/>
      <c r="AP61" s="359"/>
      <c r="AQ61" s="359"/>
      <c r="AR61" s="359"/>
      <c r="AS61" s="359"/>
      <c r="AT61" s="359"/>
    </row>
    <row r="62" spans="1:46" x14ac:dyDescent="0.25">
      <c r="A62" s="6"/>
      <c r="B62" s="6"/>
      <c r="C62" s="6"/>
      <c r="D62" s="6"/>
      <c r="E62" s="6"/>
      <c r="F62" s="7"/>
      <c r="G62" s="7"/>
      <c r="H62" s="7"/>
      <c r="I62" s="7"/>
      <c r="J62" s="7"/>
      <c r="K62" s="7"/>
      <c r="L62" s="7"/>
      <c r="M62" s="7"/>
      <c r="N62" s="7"/>
      <c r="O62" s="7"/>
      <c r="V62" s="99"/>
      <c r="W62" s="11"/>
      <c r="X62" s="11"/>
      <c r="Y62" s="10"/>
      <c r="Z62" s="10"/>
      <c r="AA62" s="10"/>
      <c r="AB62" s="11"/>
      <c r="AC62" s="11"/>
      <c r="AD62" s="11"/>
      <c r="AE62" s="11"/>
      <c r="AF62" s="11"/>
      <c r="AG62" s="10"/>
      <c r="AH62" s="366"/>
      <c r="AI62" s="366"/>
      <c r="AJ62" s="359"/>
      <c r="AK62" s="10"/>
      <c r="AL62" s="359"/>
      <c r="AM62" s="359"/>
      <c r="AN62" s="359"/>
      <c r="AO62" s="359"/>
      <c r="AP62" s="359"/>
      <c r="AQ62" s="359"/>
      <c r="AR62" s="359"/>
      <c r="AS62" s="359"/>
      <c r="AT62" s="359"/>
    </row>
    <row r="63" spans="1:46" x14ac:dyDescent="0.25">
      <c r="A63" s="6"/>
      <c r="B63" s="6"/>
      <c r="C63" s="6"/>
      <c r="D63" s="6"/>
      <c r="E63" s="6"/>
      <c r="F63" s="7"/>
      <c r="G63" s="7"/>
      <c r="H63" s="7"/>
      <c r="I63" s="7"/>
      <c r="J63" s="7"/>
      <c r="K63" s="7"/>
      <c r="L63" s="7"/>
      <c r="M63" s="7"/>
      <c r="N63" s="7"/>
      <c r="O63" s="7"/>
      <c r="V63" s="99"/>
      <c r="W63" s="11"/>
      <c r="X63" s="11"/>
      <c r="Y63" s="10"/>
      <c r="Z63" s="10"/>
      <c r="AA63" s="10"/>
      <c r="AB63" s="11"/>
      <c r="AC63" s="11"/>
      <c r="AD63" s="11"/>
      <c r="AE63" s="11"/>
      <c r="AF63" s="11"/>
      <c r="AG63" s="10"/>
      <c r="AH63" s="366"/>
      <c r="AI63" s="366"/>
      <c r="AJ63" s="359"/>
      <c r="AK63" s="10"/>
      <c r="AL63" s="359"/>
      <c r="AM63" s="359"/>
      <c r="AN63" s="359"/>
      <c r="AO63" s="359"/>
      <c r="AP63" s="359"/>
      <c r="AQ63" s="359"/>
      <c r="AR63" s="359"/>
      <c r="AS63" s="359"/>
      <c r="AT63" s="359"/>
    </row>
    <row r="64" spans="1:46" x14ac:dyDescent="0.25">
      <c r="A64" s="6"/>
      <c r="B64" s="6"/>
      <c r="C64" s="6"/>
      <c r="D64" s="6"/>
      <c r="E64" s="6"/>
      <c r="F64" s="7"/>
      <c r="G64" s="7"/>
      <c r="H64" s="7"/>
      <c r="I64" s="7"/>
      <c r="J64" s="7"/>
      <c r="K64" s="7"/>
      <c r="L64" s="7"/>
      <c r="M64" s="7"/>
      <c r="N64" s="7"/>
      <c r="O64" s="7"/>
      <c r="V64" s="99"/>
      <c r="W64" s="11"/>
      <c r="X64" s="11"/>
      <c r="Y64" s="10"/>
      <c r="Z64" s="10"/>
      <c r="AA64" s="10"/>
      <c r="AB64" s="11"/>
      <c r="AC64" s="11"/>
      <c r="AD64" s="11"/>
      <c r="AE64" s="11"/>
      <c r="AF64" s="11"/>
      <c r="AG64" s="10"/>
      <c r="AH64" s="366"/>
      <c r="AI64" s="366"/>
      <c r="AJ64" s="359"/>
      <c r="AK64" s="10"/>
      <c r="AL64" s="359"/>
      <c r="AM64" s="359"/>
      <c r="AN64" s="359"/>
      <c r="AO64" s="359"/>
      <c r="AP64" s="359"/>
      <c r="AQ64" s="359"/>
      <c r="AR64" s="359"/>
      <c r="AS64" s="359"/>
      <c r="AT64" s="359"/>
    </row>
    <row r="65" spans="1:46" x14ac:dyDescent="0.25">
      <c r="A65" s="6"/>
      <c r="B65" s="6"/>
      <c r="C65" s="6"/>
      <c r="D65" s="6"/>
      <c r="E65" s="6"/>
      <c r="F65" s="7"/>
      <c r="G65" s="7"/>
      <c r="H65" s="7"/>
      <c r="I65" s="7"/>
      <c r="J65" s="7"/>
      <c r="K65" s="7"/>
      <c r="L65" s="7"/>
      <c r="M65" s="7"/>
      <c r="N65" s="7"/>
      <c r="O65" s="7"/>
      <c r="V65" s="99"/>
      <c r="W65" s="11"/>
      <c r="X65" s="11"/>
      <c r="Y65" s="10"/>
      <c r="Z65" s="10"/>
      <c r="AA65" s="10"/>
      <c r="AB65" s="11"/>
      <c r="AC65" s="11"/>
      <c r="AD65" s="11"/>
      <c r="AE65" s="11"/>
      <c r="AF65" s="11"/>
      <c r="AG65" s="10"/>
      <c r="AH65" s="366"/>
      <c r="AI65" s="366"/>
      <c r="AJ65" s="359"/>
      <c r="AK65" s="10"/>
      <c r="AL65" s="359"/>
      <c r="AM65" s="359"/>
      <c r="AN65" s="359"/>
      <c r="AO65" s="359"/>
      <c r="AP65" s="359"/>
      <c r="AQ65" s="359"/>
      <c r="AR65" s="359"/>
      <c r="AS65" s="359"/>
      <c r="AT65" s="359"/>
    </row>
    <row r="66" spans="1:46" x14ac:dyDescent="0.25">
      <c r="A66" s="6"/>
      <c r="B66" s="6"/>
      <c r="C66" s="6"/>
      <c r="D66" s="6"/>
      <c r="E66" s="6"/>
      <c r="F66" s="7"/>
      <c r="G66" s="7"/>
      <c r="H66" s="7"/>
      <c r="I66" s="7"/>
      <c r="J66" s="7"/>
      <c r="K66" s="7"/>
      <c r="L66" s="7"/>
      <c r="M66" s="7"/>
      <c r="N66" s="7"/>
      <c r="O66" s="7"/>
      <c r="V66" s="99"/>
      <c r="W66" s="11"/>
      <c r="X66" s="11"/>
      <c r="Y66" s="10"/>
      <c r="Z66" s="10"/>
      <c r="AA66" s="10"/>
      <c r="AB66" s="11"/>
      <c r="AC66" s="11"/>
      <c r="AD66" s="11"/>
      <c r="AE66" s="11"/>
      <c r="AF66" s="11"/>
      <c r="AG66" s="10"/>
      <c r="AH66" s="366"/>
      <c r="AI66" s="366"/>
      <c r="AJ66" s="359"/>
      <c r="AK66" s="10"/>
      <c r="AL66" s="359"/>
      <c r="AM66" s="359"/>
      <c r="AN66" s="359"/>
      <c r="AO66" s="359"/>
      <c r="AP66" s="359"/>
      <c r="AQ66" s="359"/>
      <c r="AR66" s="359"/>
      <c r="AS66" s="359"/>
      <c r="AT66" s="359"/>
    </row>
    <row r="67" spans="1:46" x14ac:dyDescent="0.25">
      <c r="A67" s="6"/>
      <c r="B67" s="6"/>
      <c r="C67" s="6"/>
      <c r="D67" s="6"/>
      <c r="E67" s="6"/>
      <c r="F67" s="7"/>
      <c r="G67" s="7"/>
      <c r="H67" s="7"/>
      <c r="I67" s="7"/>
      <c r="J67" s="7"/>
      <c r="K67" s="7"/>
      <c r="L67" s="7"/>
      <c r="M67" s="7"/>
      <c r="N67" s="7"/>
      <c r="O67" s="7"/>
      <c r="V67" s="99"/>
      <c r="W67" s="11"/>
      <c r="X67" s="11"/>
      <c r="Y67" s="10"/>
      <c r="Z67" s="10"/>
      <c r="AA67" s="10"/>
      <c r="AB67" s="11"/>
      <c r="AC67" s="11"/>
      <c r="AD67" s="11"/>
      <c r="AE67" s="11"/>
      <c r="AF67" s="11"/>
      <c r="AG67" s="10"/>
      <c r="AH67" s="366"/>
      <c r="AI67" s="366"/>
      <c r="AJ67" s="359"/>
      <c r="AK67" s="10"/>
      <c r="AL67" s="359"/>
      <c r="AM67" s="359"/>
      <c r="AN67" s="359"/>
      <c r="AO67" s="359"/>
      <c r="AP67" s="359"/>
      <c r="AQ67" s="359"/>
      <c r="AR67" s="359"/>
      <c r="AS67" s="359"/>
      <c r="AT67" s="359"/>
    </row>
    <row r="68" spans="1:46" x14ac:dyDescent="0.25">
      <c r="A68" s="6"/>
      <c r="B68" s="6"/>
      <c r="C68" s="6"/>
      <c r="D68" s="6"/>
      <c r="E68" s="6"/>
      <c r="F68" s="7"/>
      <c r="G68" s="7"/>
      <c r="H68" s="7"/>
      <c r="I68" s="7"/>
      <c r="J68" s="7"/>
      <c r="K68" s="7"/>
      <c r="L68" s="7"/>
      <c r="M68" s="7"/>
      <c r="N68" s="7"/>
      <c r="O68" s="7"/>
      <c r="V68" s="99"/>
      <c r="W68" s="11"/>
      <c r="X68" s="11"/>
      <c r="Y68" s="10"/>
      <c r="Z68" s="10"/>
      <c r="AA68" s="10"/>
      <c r="AB68" s="11"/>
      <c r="AC68" s="11"/>
      <c r="AD68" s="11"/>
      <c r="AE68" s="11"/>
      <c r="AF68" s="11"/>
      <c r="AG68" s="10"/>
      <c r="AH68" s="366"/>
      <c r="AI68" s="366"/>
      <c r="AJ68" s="359"/>
      <c r="AK68" s="10"/>
      <c r="AL68" s="359"/>
      <c r="AM68" s="359"/>
      <c r="AN68" s="359"/>
      <c r="AO68" s="359"/>
      <c r="AP68" s="359"/>
      <c r="AQ68" s="359"/>
      <c r="AR68" s="359"/>
      <c r="AS68" s="359"/>
      <c r="AT68" s="359"/>
    </row>
    <row r="69" spans="1:46" x14ac:dyDescent="0.25">
      <c r="A69" s="6"/>
      <c r="B69" s="6"/>
      <c r="C69" s="6"/>
      <c r="D69" s="6"/>
      <c r="E69" s="6"/>
      <c r="F69" s="7"/>
      <c r="G69" s="7"/>
      <c r="H69" s="7"/>
      <c r="I69" s="7"/>
      <c r="J69" s="7"/>
      <c r="K69" s="7"/>
      <c r="L69" s="7"/>
      <c r="M69" s="7"/>
      <c r="N69" s="7"/>
      <c r="O69" s="7"/>
      <c r="V69" s="99"/>
      <c r="W69" s="11"/>
      <c r="X69" s="11"/>
      <c r="Y69" s="10"/>
      <c r="Z69" s="10"/>
      <c r="AA69" s="10"/>
      <c r="AB69" s="11"/>
      <c r="AC69" s="11"/>
      <c r="AD69" s="11"/>
      <c r="AE69" s="11"/>
      <c r="AF69" s="11"/>
      <c r="AG69" s="10"/>
      <c r="AH69" s="366"/>
      <c r="AI69" s="366"/>
      <c r="AJ69" s="359"/>
      <c r="AK69" s="10"/>
      <c r="AL69" s="359"/>
      <c r="AM69" s="359"/>
      <c r="AN69" s="359"/>
      <c r="AO69" s="359"/>
      <c r="AP69" s="359"/>
      <c r="AQ69" s="359"/>
      <c r="AR69" s="359"/>
      <c r="AS69" s="359"/>
      <c r="AT69" s="359"/>
    </row>
    <row r="70" spans="1:46" x14ac:dyDescent="0.25">
      <c r="A70" s="6"/>
      <c r="B70" s="6"/>
      <c r="C70" s="6"/>
      <c r="D70" s="6"/>
      <c r="E70" s="6"/>
      <c r="F70" s="7"/>
      <c r="G70" s="7"/>
      <c r="H70" s="7"/>
      <c r="I70" s="7"/>
      <c r="J70" s="7"/>
      <c r="K70" s="7"/>
      <c r="L70" s="7"/>
      <c r="M70" s="7"/>
      <c r="N70" s="7"/>
      <c r="O70" s="7"/>
      <c r="V70" s="99"/>
      <c r="W70" s="11"/>
      <c r="X70" s="11"/>
      <c r="Y70" s="10"/>
      <c r="Z70" s="10"/>
      <c r="AA70" s="10"/>
      <c r="AB70" s="11"/>
      <c r="AC70" s="11"/>
      <c r="AD70" s="11"/>
      <c r="AE70" s="11"/>
      <c r="AF70" s="11"/>
      <c r="AG70" s="10"/>
      <c r="AH70" s="366"/>
      <c r="AI70" s="366"/>
      <c r="AJ70" s="359"/>
      <c r="AK70" s="10"/>
      <c r="AL70" s="359"/>
      <c r="AM70" s="359"/>
      <c r="AN70" s="359"/>
      <c r="AO70" s="359"/>
      <c r="AP70" s="359"/>
      <c r="AQ70" s="359"/>
      <c r="AR70" s="359"/>
      <c r="AS70" s="359"/>
      <c r="AT70" s="359"/>
    </row>
    <row r="71" spans="1:46" x14ac:dyDescent="0.25">
      <c r="A71" s="6"/>
      <c r="B71" s="6"/>
      <c r="C71" s="6"/>
      <c r="D71" s="6"/>
      <c r="E71" s="6"/>
      <c r="F71" s="7"/>
      <c r="G71" s="7"/>
      <c r="H71" s="7"/>
      <c r="I71" s="7"/>
      <c r="J71" s="7"/>
      <c r="K71" s="7"/>
      <c r="L71" s="7"/>
      <c r="M71" s="7"/>
      <c r="N71" s="7"/>
      <c r="O71" s="7"/>
      <c r="V71" s="99"/>
      <c r="W71" s="11"/>
      <c r="X71" s="11"/>
      <c r="Y71" s="10"/>
      <c r="Z71" s="10"/>
      <c r="AA71" s="10"/>
      <c r="AB71" s="11"/>
      <c r="AC71" s="11"/>
      <c r="AD71" s="11"/>
      <c r="AE71" s="11"/>
      <c r="AF71" s="11"/>
      <c r="AG71" s="10"/>
      <c r="AH71" s="366"/>
      <c r="AI71" s="366"/>
      <c r="AJ71" s="359"/>
      <c r="AK71" s="10"/>
      <c r="AL71" s="359"/>
      <c r="AM71" s="359"/>
      <c r="AN71" s="359"/>
      <c r="AO71" s="359"/>
      <c r="AP71" s="359"/>
      <c r="AQ71" s="359"/>
      <c r="AR71" s="359"/>
      <c r="AS71" s="359"/>
      <c r="AT71" s="359"/>
    </row>
    <row r="72" spans="1:46" x14ac:dyDescent="0.25">
      <c r="V72" s="99"/>
      <c r="W72" s="11"/>
      <c r="X72" s="11"/>
      <c r="Y72" s="10"/>
      <c r="Z72" s="10"/>
      <c r="AA72" s="10"/>
      <c r="AB72" s="11"/>
      <c r="AC72" s="11"/>
      <c r="AD72" s="11"/>
      <c r="AE72" s="11"/>
      <c r="AF72" s="11"/>
      <c r="AG72" s="10"/>
      <c r="AH72" s="366"/>
      <c r="AI72" s="366"/>
      <c r="AJ72" s="359"/>
      <c r="AK72" s="10"/>
      <c r="AL72" s="359"/>
      <c r="AM72" s="359"/>
      <c r="AN72" s="359"/>
      <c r="AO72" s="359"/>
      <c r="AP72" s="359"/>
      <c r="AQ72" s="359"/>
      <c r="AR72" s="359"/>
      <c r="AS72" s="359"/>
      <c r="AT72" s="359"/>
    </row>
  </sheetData>
  <sheetProtection sheet="1" objects="1" scenarios="1" selectLockedCells="1"/>
  <mergeCells count="61">
    <mergeCell ref="E43:I43"/>
    <mergeCell ref="E44:I44"/>
    <mergeCell ref="A45:D45"/>
    <mergeCell ref="M45:P45"/>
    <mergeCell ref="L37:P37"/>
    <mergeCell ref="L38:P38"/>
    <mergeCell ref="C39:D42"/>
    <mergeCell ref="E39:I39"/>
    <mergeCell ref="K39:P41"/>
    <mergeCell ref="E40:I40"/>
    <mergeCell ref="E41:I41"/>
    <mergeCell ref="E42:I42"/>
    <mergeCell ref="K42:P42"/>
    <mergeCell ref="L36:P36"/>
    <mergeCell ref="L25:P25"/>
    <mergeCell ref="L26:P26"/>
    <mergeCell ref="L27:P27"/>
    <mergeCell ref="L28:P28"/>
    <mergeCell ref="L29:P29"/>
    <mergeCell ref="L30:P30"/>
    <mergeCell ref="L31:P31"/>
    <mergeCell ref="L32:P32"/>
    <mergeCell ref="L33:P33"/>
    <mergeCell ref="L34:P34"/>
    <mergeCell ref="L35:P35"/>
    <mergeCell ref="L24:P24"/>
    <mergeCell ref="L13:P13"/>
    <mergeCell ref="L14:P14"/>
    <mergeCell ref="L15:P15"/>
    <mergeCell ref="L16:P16"/>
    <mergeCell ref="L17:P17"/>
    <mergeCell ref="L18:P18"/>
    <mergeCell ref="L19:P19"/>
    <mergeCell ref="L20:P20"/>
    <mergeCell ref="L21:P21"/>
    <mergeCell ref="L22:P22"/>
    <mergeCell ref="L23:P23"/>
    <mergeCell ref="AB6:AF6"/>
    <mergeCell ref="L8:P8"/>
    <mergeCell ref="L9:P9"/>
    <mergeCell ref="L10:P10"/>
    <mergeCell ref="L11:P11"/>
    <mergeCell ref="L12:P12"/>
    <mergeCell ref="E5:G5"/>
    <mergeCell ref="H5:J5"/>
    <mergeCell ref="C6:C7"/>
    <mergeCell ref="D6:D7"/>
    <mergeCell ref="F6:F7"/>
    <mergeCell ref="G6:G7"/>
    <mergeCell ref="H6:H7"/>
    <mergeCell ref="I6:I7"/>
    <mergeCell ref="P1:P3"/>
    <mergeCell ref="F2:I2"/>
    <mergeCell ref="F3:I3"/>
    <mergeCell ref="A4:D4"/>
    <mergeCell ref="E4:G4"/>
    <mergeCell ref="H4:J4"/>
    <mergeCell ref="L4:P7"/>
    <mergeCell ref="A5:A7"/>
    <mergeCell ref="B5:B7"/>
    <mergeCell ref="C5:D5"/>
  </mergeCells>
  <conditionalFormatting sqref="L8:L38">
    <cfRule type="expression" dxfId="437" priority="6" stopIfTrue="1">
      <formula>NOT($R8)</formula>
    </cfRule>
  </conditionalFormatting>
  <conditionalFormatting sqref="C8:C38">
    <cfRule type="cellIs" dxfId="436" priority="7" stopIfTrue="1" operator="equal">
      <formula>""</formula>
    </cfRule>
    <cfRule type="expression" dxfId="435" priority="8" stopIfTrue="1">
      <formula>OR($T8="F",$D8="U",$D8="Z",$D8="K")</formula>
    </cfRule>
    <cfRule type="expression" dxfId="434" priority="9" stopIfTrue="1">
      <formula>$C8&lt;&gt;""</formula>
    </cfRule>
  </conditionalFormatting>
  <conditionalFormatting sqref="J8:J38">
    <cfRule type="expression" dxfId="433" priority="10" stopIfTrue="1">
      <formula>NOT($R8)</formula>
    </cfRule>
    <cfRule type="cellIs" dxfId="432" priority="11" stopIfTrue="1" operator="greaterThan">
      <formula>0</formula>
    </cfRule>
  </conditionalFormatting>
  <conditionalFormatting sqref="J43:J44">
    <cfRule type="expression" dxfId="431" priority="12" stopIfTrue="1">
      <formula>OR($J43&lt;=NormalUG,$J43&gt;=NormalOG)</formula>
    </cfRule>
    <cfRule type="cellIs" dxfId="430" priority="13" stopIfTrue="1" operator="greaterThan">
      <formula>0</formula>
    </cfRule>
  </conditionalFormatting>
  <conditionalFormatting sqref="A8:B38">
    <cfRule type="cellIs" dxfId="429" priority="14" stopIfTrue="1" operator="equal">
      <formula>""</formula>
    </cfRule>
    <cfRule type="expression" dxfId="428" priority="15" stopIfTrue="1">
      <formula>$T8="F"</formula>
    </cfRule>
  </conditionalFormatting>
  <conditionalFormatting sqref="K8:K38">
    <cfRule type="expression" dxfId="427" priority="16" stopIfTrue="1">
      <formula>NOT($R8)</formula>
    </cfRule>
    <cfRule type="cellIs" dxfId="426" priority="17" stopIfTrue="1" operator="equal">
      <formula>0</formula>
    </cfRule>
  </conditionalFormatting>
  <conditionalFormatting sqref="AT8:AT38">
    <cfRule type="cellIs" dxfId="425" priority="18" stopIfTrue="1" operator="equal">
      <formula>1</formula>
    </cfRule>
  </conditionalFormatting>
  <conditionalFormatting sqref="AP8:AS38 AG8:AK38 Y8:AA38 R8:R38">
    <cfRule type="cellIs" dxfId="424" priority="19" stopIfTrue="1" operator="equal">
      <formula>FALSE</formula>
    </cfRule>
  </conditionalFormatting>
  <conditionalFormatting sqref="V39">
    <cfRule type="cellIs" dxfId="423" priority="20" stopIfTrue="1" operator="equal">
      <formula>0</formula>
    </cfRule>
  </conditionalFormatting>
  <conditionalFormatting sqref="T8:U38">
    <cfRule type="cellIs" dxfId="422" priority="21" stopIfTrue="1" operator="equal">
      <formula>"F"</formula>
    </cfRule>
  </conditionalFormatting>
  <conditionalFormatting sqref="F8:F38">
    <cfRule type="cellIs" dxfId="421" priority="22" stopIfTrue="1" operator="equal">
      <formula>""</formula>
    </cfRule>
    <cfRule type="cellIs" dxfId="420" priority="23" stopIfTrue="1" operator="equal">
      <formula>0</formula>
    </cfRule>
  </conditionalFormatting>
  <conditionalFormatting sqref="J2 E5">
    <cfRule type="expression" dxfId="419" priority="24" stopIfTrue="1">
      <formula>Zeitmodell="Teilzeit"</formula>
    </cfRule>
  </conditionalFormatting>
  <conditionalFormatting sqref="S2:S3">
    <cfRule type="cellIs" dxfId="418" priority="25" stopIfTrue="1" operator="greaterThan">
      <formula>0</formula>
    </cfRule>
  </conditionalFormatting>
  <conditionalFormatting sqref="K5 J39:J42">
    <cfRule type="cellIs" dxfId="417" priority="26" stopIfTrue="1" operator="greaterThan">
      <formula>0</formula>
    </cfRule>
  </conditionalFormatting>
  <conditionalFormatting sqref="E8:E38">
    <cfRule type="expression" dxfId="416" priority="27" stopIfTrue="1">
      <formula>NOT($R8)</formula>
    </cfRule>
    <cfRule type="expression" dxfId="415" priority="28" stopIfTrue="1">
      <formula>AND($AC8=$AE8,$AK8)</formula>
    </cfRule>
    <cfRule type="expression" dxfId="414" priority="29" stopIfTrue="1">
      <formula>AND($AC8=$AE8,NOT($AK8))</formula>
    </cfRule>
  </conditionalFormatting>
  <conditionalFormatting sqref="G8:G38">
    <cfRule type="expression" dxfId="413" priority="30" stopIfTrue="1">
      <formula>NOT($R8)</formula>
    </cfRule>
    <cfRule type="cellIs" dxfId="412" priority="31" stopIfTrue="1" operator="equal">
      <formula>0</formula>
    </cfRule>
  </conditionalFormatting>
  <conditionalFormatting sqref="D8:D38">
    <cfRule type="expression" dxfId="411" priority="3" stopIfTrue="1">
      <formula>NOT($R8)</formula>
    </cfRule>
    <cfRule type="expression" dxfId="410" priority="4" stopIfTrue="1">
      <formula>$AH8</formula>
    </cfRule>
    <cfRule type="cellIs" dxfId="409" priority="5" stopIfTrue="1" operator="equal">
      <formula>"ZK"</formula>
    </cfRule>
  </conditionalFormatting>
  <conditionalFormatting sqref="H8:I38">
    <cfRule type="expression" dxfId="408" priority="1" stopIfTrue="1">
      <formula>NOT($R8)</formula>
    </cfRule>
    <cfRule type="expression" dxfId="407" priority="2" stopIfTrue="1">
      <formula>$AJ8</formula>
    </cfRule>
  </conditionalFormatting>
  <dataValidations count="4">
    <dataValidation type="custom" showErrorMessage="1" errorTitle="Fehle: Normalstunden-Bis-Wert" error="1) Zeitwert in der Form &quot;hh:mm&quot; eingeben_x000a_2) Zeitwert darf nicht kleiner als 00:00 und nicht grösser als 23:59 sein_x000a_3) Zeitwert darf nicht kleiner als der Von-Wert sein._x000a_4) Eingaben immer mit 'Return' abschließen" promptTitle="Beginnzeit für Mo" prompt="Bitte geben Sie hier die Tagesarbeits-Beginnzeit für Montag in der Form eines Zeitwertes ein (z.B. 08:00)" sqref="I8:I38" xr:uid="{08A60933-20E4-4AD3-B398-1CDAE0370FE4}">
      <formula1>$AS8</formula1>
    </dataValidation>
    <dataValidation type="custom" showErrorMessage="1" errorTitle="Fehler: Normalstunden-Von-Wert" error="1) Zeitwert in der Form &quot;hh:mm&quot; eingeben_x000a_2) Zeitwert darf nicht kleiner als 00:00 und nicht grösser als 23:59 sein_x000a_3) Zeitwert darf nicht grösser als der Bis-Wert sein._x000a_4) Eingaben immer mit 'Return' abschließen" promptTitle="Beginnzeit für Mo" prompt="Bitte geben Sie hier die Tagesarbeits-Beginnzeit für Montag in der Form eines Zeitwertes ein (z.B. 08:00)" sqref="H8:H38" xr:uid="{DFD10145-5E5F-4C1D-B4EB-A17F62EFADA5}">
      <formula1>$AQ8</formula1>
    </dataValidation>
    <dataValidation type="custom" showErrorMessage="1" errorTitle="Fehler: [U}rlaub, [Z]A, [K]rank" error="1) Folgende Eingaben zulässig: &quot;U&quot; für Urlaub, &quot;Z&quot; für Zeitausgleich, &quot;K&quot; für Krank._x000a_2) Lassen Sie die Zelle leer, wenn keines davon zutrifft._x000a_3) Eingaben immer mit 'Return' abschließen" sqref="D8:D38" xr:uid="{941AAA1D-0969-4018-975A-10B1B2E0C8A6}">
      <formula1>$AI8</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0504D146-E67A-483F-9306-F4A57ABB1A97}"/>
  </dataValidations>
  <printOptions horizontalCentered="1"/>
  <pageMargins left="0.27559055118110237" right="0.23622047244094491" top="0.28999999999999998" bottom="0.19685039370078741" header="0.19685039370078741" footer="0.55118110236220474"/>
  <pageSetup paperSize="9" scale="63" orientation="portrait" horizontalDpi="300" verticalDpi="360"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6"/>
  <dimension ref="A1"/>
  <sheetViews>
    <sheetView topLeftCell="A3" workbookViewId="0">
      <selection activeCell="H5" sqref="H5"/>
    </sheetView>
  </sheetViews>
  <sheetFormatPr baseColWidth="10" defaultRowHeight="13" x14ac:dyDescent="0.3"/>
  <cols>
    <col min="8" max="8" width="16.26953125" customWidth="1"/>
  </cols>
  <sheetData/>
  <phoneticPr fontId="13" type="noConversion"/>
  <pageMargins left="0.78740157499999996" right="0.78740157499999996" top="0.984251969" bottom="0.984251969" header="0.4921259845" footer="0.4921259845"/>
  <pageSetup paperSize="9" orientation="portrait" horizontalDpi="4294967293" r:id="rId1"/>
  <headerFooter alignWithMargins="0"/>
  <drawing r:id="rId2"/>
  <legacyDrawing r:id="rId3"/>
  <controls>
    <mc:AlternateContent xmlns:mc="http://schemas.openxmlformats.org/markup-compatibility/2006">
      <mc:Choice Requires="x14">
        <control shapeId="39941" r:id="rId4" name="SetMakroTest">
          <controlPr defaultSize="0" autoLine="0" r:id="rId5">
            <anchor moveWithCells="1">
              <from>
                <xdr:col>2</xdr:col>
                <xdr:colOff>355600</xdr:colOff>
                <xdr:row>3</xdr:row>
                <xdr:rowOff>19050</xdr:rowOff>
              </from>
              <to>
                <xdr:col>4</xdr:col>
                <xdr:colOff>508000</xdr:colOff>
                <xdr:row>6</xdr:row>
                <xdr:rowOff>114300</xdr:rowOff>
              </to>
            </anchor>
          </controlPr>
        </control>
      </mc:Choice>
      <mc:Fallback>
        <control shapeId="39941" r:id="rId4" name="SetMakroTest"/>
      </mc:Fallback>
    </mc:AlternateContent>
    <mc:AlternateContent xmlns:mc="http://schemas.openxmlformats.org/markup-compatibility/2006">
      <mc:Choice Requires="x14">
        <control shapeId="39940" r:id="rId6" name="CommandButton4">
          <controlPr defaultSize="0" autoLine="0" r:id="rId7">
            <anchor moveWithCells="1">
              <from>
                <xdr:col>0</xdr:col>
                <xdr:colOff>247650</xdr:colOff>
                <xdr:row>12</xdr:row>
                <xdr:rowOff>88900</xdr:rowOff>
              </from>
              <to>
                <xdr:col>1</xdr:col>
                <xdr:colOff>755650</xdr:colOff>
                <xdr:row>14</xdr:row>
                <xdr:rowOff>158750</xdr:rowOff>
              </to>
            </anchor>
          </controlPr>
        </control>
      </mc:Choice>
      <mc:Fallback>
        <control shapeId="39940" r:id="rId6" name="CommandButton4"/>
      </mc:Fallback>
    </mc:AlternateContent>
    <mc:AlternateContent xmlns:mc="http://schemas.openxmlformats.org/markup-compatibility/2006">
      <mc:Choice Requires="x14">
        <control shapeId="39939" r:id="rId8" name="CommandButton3">
          <controlPr defaultSize="0" autoLine="0" r:id="rId9">
            <anchor moveWithCells="1">
              <from>
                <xdr:col>0</xdr:col>
                <xdr:colOff>260350</xdr:colOff>
                <xdr:row>7</xdr:row>
                <xdr:rowOff>107950</xdr:rowOff>
              </from>
              <to>
                <xdr:col>1</xdr:col>
                <xdr:colOff>717550</xdr:colOff>
                <xdr:row>10</xdr:row>
                <xdr:rowOff>12700</xdr:rowOff>
              </to>
            </anchor>
          </controlPr>
        </control>
      </mc:Choice>
      <mc:Fallback>
        <control shapeId="39939" r:id="rId8" name="CommandButton3"/>
      </mc:Fallback>
    </mc:AlternateContent>
    <mc:AlternateContent xmlns:mc="http://schemas.openxmlformats.org/markup-compatibility/2006">
      <mc:Choice Requires="x14">
        <control shapeId="39938" r:id="rId10" name="CommandButton2">
          <controlPr defaultSize="0" autoLine="0" r:id="rId11">
            <anchor moveWithCells="1">
              <from>
                <xdr:col>0</xdr:col>
                <xdr:colOff>247650</xdr:colOff>
                <xdr:row>3</xdr:row>
                <xdr:rowOff>0</xdr:rowOff>
              </from>
              <to>
                <xdr:col>1</xdr:col>
                <xdr:colOff>723900</xdr:colOff>
                <xdr:row>7</xdr:row>
                <xdr:rowOff>0</xdr:rowOff>
              </to>
            </anchor>
          </controlPr>
        </control>
      </mc:Choice>
      <mc:Fallback>
        <control shapeId="39938" r:id="rId10" name="CommandButton2"/>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035E4-5BBF-44C3-B342-5E713D2CC5D4}">
  <sheetPr codeName="Tabelle32"/>
  <dimension ref="A1:BC72"/>
  <sheetViews>
    <sheetView zoomScaleNormal="100" zoomScaleSheetLayoutView="100" workbookViewId="0">
      <pane ySplit="7" topLeftCell="A8" activePane="bottomLeft" state="frozen"/>
      <selection activeCell="L61" sqref="L61"/>
      <selection pane="bottomLeft" activeCell="H9" sqref="H9"/>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9" width="6.7265625" style="2" customWidth="1"/>
    <col min="10" max="10" width="8.54296875" style="2" customWidth="1"/>
    <col min="11" max="11" width="11.1796875" style="2" customWidth="1"/>
    <col min="12" max="13" width="6.7265625" style="2" customWidth="1"/>
    <col min="14" max="14" width="8.1796875" style="2" customWidth="1"/>
    <col min="15" max="15" width="8" style="2" customWidth="1"/>
    <col min="16" max="16" width="28.54296875" style="3" customWidth="1"/>
    <col min="17" max="17" width="12.81640625" style="112" hidden="1" customWidth="1"/>
    <col min="18" max="18" width="19.81640625" style="112" hidden="1" customWidth="1"/>
    <col min="19" max="19" width="17.1796875" style="112" hidden="1" customWidth="1"/>
    <col min="20" max="21" width="8.7265625" style="23" hidden="1" customWidth="1"/>
    <col min="22" max="22" width="7.7265625" style="100" hidden="1" customWidth="1"/>
    <col min="23" max="24" width="12.54296875" style="27" hidden="1" customWidth="1"/>
    <col min="25" max="27" width="12" style="26" hidden="1" customWidth="1"/>
    <col min="28" max="32" width="6" style="27" hidden="1" customWidth="1"/>
    <col min="33" max="33" width="12.1796875" style="26" hidden="1" customWidth="1"/>
    <col min="34" max="35" width="12.1796875" style="105" hidden="1" customWidth="1"/>
    <col min="36" max="36" width="12.1796875" style="104" hidden="1" customWidth="1"/>
    <col min="37" max="37" width="12.54296875" style="26" hidden="1" customWidth="1"/>
    <col min="38" max="46" width="12.1796875" style="104" hidden="1" customWidth="1"/>
    <col min="47" max="47" width="13" style="342" customWidth="1"/>
    <col min="48" max="52" width="11.453125" style="342"/>
    <col min="53" max="55" width="11.453125" style="343"/>
    <col min="56" max="16384" width="11.453125" style="351"/>
  </cols>
  <sheetData>
    <row r="1" spans="1:55" s="3" customFormat="1" ht="33" customHeight="1" thickTop="1" thickBot="1" x14ac:dyDescent="0.3">
      <c r="A1" s="291" t="str">
        <f>Konfig!$A$1</f>
        <v xml:space="preserve"> BOKU-Zeiterfassung für Wissenschaftliches Personal</v>
      </c>
      <c r="B1" s="292"/>
      <c r="C1" s="292"/>
      <c r="D1" s="292"/>
      <c r="E1" s="292"/>
      <c r="F1" s="292"/>
      <c r="G1" s="292"/>
      <c r="H1" s="292"/>
      <c r="I1" s="292"/>
      <c r="J1" s="292"/>
      <c r="K1" s="292"/>
      <c r="L1" s="292"/>
      <c r="M1" s="292"/>
      <c r="N1" s="292"/>
      <c r="O1" s="293"/>
      <c r="P1" s="517"/>
      <c r="Q1" s="156" t="s">
        <v>61</v>
      </c>
      <c r="R1" s="190" t="s">
        <v>149</v>
      </c>
      <c r="S1" s="209" t="s">
        <v>156</v>
      </c>
      <c r="T1" s="28"/>
      <c r="U1" s="28"/>
      <c r="V1" s="94"/>
      <c r="W1" s="13"/>
      <c r="X1" s="13"/>
      <c r="Y1" s="101"/>
      <c r="Z1" s="102"/>
      <c r="AA1" s="102"/>
      <c r="AB1" s="25"/>
      <c r="AC1" s="25"/>
      <c r="AD1" s="25"/>
      <c r="AE1" s="25"/>
      <c r="AF1" s="25"/>
      <c r="AG1" s="101"/>
      <c r="AH1" s="104"/>
      <c r="AI1" s="104"/>
      <c r="AJ1" s="104"/>
      <c r="AK1" s="101"/>
      <c r="AL1" s="104"/>
      <c r="AM1" s="104"/>
      <c r="AN1" s="104"/>
      <c r="AO1" s="104"/>
      <c r="AP1" s="104"/>
      <c r="AQ1" s="104"/>
      <c r="AR1" s="104"/>
      <c r="AS1" s="104"/>
      <c r="AT1" s="104"/>
      <c r="AU1" s="342"/>
      <c r="AV1" s="342"/>
      <c r="AW1" s="342"/>
      <c r="AX1" s="342"/>
      <c r="AY1" s="342"/>
      <c r="AZ1" s="342"/>
      <c r="BA1" s="342"/>
      <c r="BB1" s="342"/>
      <c r="BC1" s="342"/>
    </row>
    <row r="2" spans="1:55" s="344" customFormat="1" ht="21" customHeight="1" thickTop="1" x14ac:dyDescent="0.3">
      <c r="A2" s="294" t="str">
        <f>" Org.-Einh. : "&amp;OrgEinheit</f>
        <v xml:space="preserve"> Org.-Einh. : xxxxx</v>
      </c>
      <c r="B2" s="295"/>
      <c r="C2" s="295"/>
      <c r="D2" s="295"/>
      <c r="E2" s="295"/>
      <c r="F2" s="520" t="s">
        <v>60</v>
      </c>
      <c r="G2" s="520"/>
      <c r="H2" s="520"/>
      <c r="I2" s="520"/>
      <c r="J2" s="317" t="str">
        <f>" "&amp;Zeitmodell</f>
        <v xml:space="preserve"> Vollzeit</v>
      </c>
      <c r="K2" s="296"/>
      <c r="L2" s="296"/>
      <c r="M2" s="296"/>
      <c r="N2" s="296"/>
      <c r="O2" s="297"/>
      <c r="P2" s="518"/>
      <c r="Q2" s="155">
        <f ca="1">IF(ISNA($Q$4),1,$Q$4)</f>
        <v>2</v>
      </c>
      <c r="R2" s="219">
        <v>0</v>
      </c>
      <c r="S2" s="210">
        <f>SUM($AT8:$AT38)</f>
        <v>0</v>
      </c>
      <c r="T2"/>
      <c r="U2" s="28"/>
      <c r="V2" s="95"/>
      <c r="W2" s="15"/>
      <c r="X2" s="15"/>
      <c r="Y2" s="103"/>
      <c r="Z2" s="26"/>
      <c r="AA2" s="26"/>
      <c r="AB2" s="26"/>
      <c r="AC2" s="26"/>
      <c r="AD2" s="26"/>
      <c r="AE2" s="26"/>
      <c r="AF2" s="26"/>
      <c r="AG2" s="103"/>
      <c r="AH2" s="105"/>
      <c r="AI2" s="105"/>
      <c r="AJ2" s="104"/>
      <c r="AK2" s="103"/>
      <c r="AL2" s="104"/>
      <c r="AM2" s="104"/>
      <c r="AN2" s="104"/>
      <c r="AO2" s="104"/>
      <c r="AP2" s="104"/>
      <c r="AQ2" s="104"/>
      <c r="AR2" s="104"/>
      <c r="AS2" s="104"/>
      <c r="AT2" s="104"/>
      <c r="AU2" s="342"/>
      <c r="AV2" s="342"/>
      <c r="AW2" s="342"/>
      <c r="AX2" s="342"/>
      <c r="AY2" s="342"/>
      <c r="AZ2" s="342"/>
      <c r="BA2" s="343"/>
      <c r="BB2" s="343"/>
      <c r="BC2" s="343"/>
    </row>
    <row r="3" spans="1:55" s="344" customFormat="1" ht="22.5" customHeight="1" thickBot="1" x14ac:dyDescent="0.35">
      <c r="A3" s="298" t="str">
        <f xml:space="preserve"> " Mitarbeiter: "&amp;Name</f>
        <v xml:space="preserve"> Mitarbeiter: Vorname Nachname</v>
      </c>
      <c r="B3" s="299"/>
      <c r="C3" s="299"/>
      <c r="D3" s="299"/>
      <c r="E3" s="299"/>
      <c r="F3" s="521" t="s">
        <v>104</v>
      </c>
      <c r="G3" s="521"/>
      <c r="H3" s="521"/>
      <c r="I3" s="521"/>
      <c r="J3" s="300" t="str">
        <f>" "&amp;Vorgesetzter</f>
        <v xml:space="preserve"> Vorname Nachname</v>
      </c>
      <c r="K3" s="300"/>
      <c r="L3" s="300"/>
      <c r="M3" s="300"/>
      <c r="N3" s="300"/>
      <c r="O3" s="301"/>
      <c r="P3" s="519"/>
      <c r="Q3" s="160" t="str" cm="1">
        <f t="array" aca="1" ref="Q3" ca="1">RIGHT(CELL("filename",A1),LEN(CELL("filename",A1))-SEARCH("]",CELL("filename",A1),1))</f>
        <v>Februar</v>
      </c>
      <c r="R3" s="390"/>
      <c r="S3" s="218" cm="1">
        <f t="array" aca="1" ref="S3" ca="1">IF($Q$2=1,$S$2,$S$2+INDIRECT($S$5))</f>
        <v>0</v>
      </c>
      <c r="T3" s="28"/>
      <c r="U3" s="28"/>
      <c r="V3" s="95"/>
      <c r="W3" s="15"/>
      <c r="X3" s="15"/>
      <c r="Y3" s="103"/>
      <c r="Z3" s="26"/>
      <c r="AA3" s="26"/>
      <c r="AB3" s="26"/>
      <c r="AC3" s="26"/>
      <c r="AD3" s="26"/>
      <c r="AE3" s="26"/>
      <c r="AF3" s="26"/>
      <c r="AG3" s="103"/>
      <c r="AH3" s="105"/>
      <c r="AI3" s="105"/>
      <c r="AJ3" s="104"/>
      <c r="AK3" s="103"/>
      <c r="AL3" s="104"/>
      <c r="AM3" s="104"/>
      <c r="AN3" s="104"/>
      <c r="AO3" s="104"/>
      <c r="AP3" s="104"/>
      <c r="AQ3" s="104"/>
      <c r="AR3" s="104"/>
      <c r="AS3" s="104"/>
      <c r="AT3" s="104"/>
      <c r="AU3" s="342"/>
      <c r="AV3" s="342"/>
      <c r="AW3" s="342"/>
      <c r="AX3" s="342"/>
      <c r="AY3" s="342"/>
      <c r="AZ3" s="342"/>
      <c r="BA3" s="343"/>
      <c r="BB3" s="343"/>
      <c r="BC3" s="343"/>
    </row>
    <row r="4" spans="1:55" s="346" customFormat="1" ht="32.25" customHeight="1" thickTop="1" thickBot="1" x14ac:dyDescent="0.4">
      <c r="A4" s="522" t="str">
        <f ca="1" xml:space="preserve"> " Monat: "&amp;$Q$3&amp;" "&amp;Jahr</f>
        <v xml:space="preserve"> Monat: Februar 2026</v>
      </c>
      <c r="B4" s="523"/>
      <c r="C4" s="523"/>
      <c r="D4" s="524"/>
      <c r="E4" s="525" t="s">
        <v>113</v>
      </c>
      <c r="F4" s="526"/>
      <c r="G4" s="527"/>
      <c r="H4" s="525" t="s">
        <v>114</v>
      </c>
      <c r="I4" s="526"/>
      <c r="J4" s="527"/>
      <c r="K4" s="302" t="s">
        <v>118</v>
      </c>
      <c r="L4" s="528" t="s">
        <v>230</v>
      </c>
      <c r="M4" s="529"/>
      <c r="N4" s="529"/>
      <c r="O4" s="529"/>
      <c r="P4" s="530"/>
      <c r="Q4" s="162">
        <f ca="1">IF(ISNA(VLOOKUP($Q$3,MTab,2,FALSE)),1,VLOOKUP($Q$3,MTab,2,FALSE))</f>
        <v>2</v>
      </c>
      <c r="R4" s="135"/>
      <c r="S4" s="220" t="s">
        <v>160</v>
      </c>
      <c r="T4" s="135"/>
      <c r="U4" s="135"/>
      <c r="V4" s="135"/>
      <c r="W4" s="135"/>
      <c r="X4" s="135"/>
      <c r="Y4" s="135"/>
      <c r="Z4" s="135"/>
      <c r="AA4" s="135"/>
      <c r="AB4" s="135"/>
      <c r="AC4" s="135"/>
      <c r="AD4" s="135"/>
      <c r="AE4" s="135"/>
      <c r="AF4" s="135"/>
      <c r="AG4" s="135"/>
      <c r="AH4" s="136"/>
      <c r="AI4" s="136"/>
      <c r="AJ4" s="137"/>
      <c r="AK4" s="135"/>
      <c r="AL4" s="137"/>
      <c r="AM4" s="137"/>
      <c r="AN4" s="137"/>
      <c r="AO4" s="137"/>
      <c r="AP4" s="137"/>
      <c r="AQ4" s="137"/>
      <c r="AR4" s="137"/>
      <c r="AS4" s="137"/>
      <c r="AT4" s="137"/>
      <c r="AU4" s="345"/>
      <c r="AV4" s="342"/>
      <c r="AW4" s="342"/>
      <c r="AX4" s="342"/>
      <c r="AY4" s="342"/>
      <c r="AZ4" s="342"/>
      <c r="BA4" s="343"/>
      <c r="BB4" s="343"/>
      <c r="BC4" s="343"/>
    </row>
    <row r="5" spans="1:55" s="346" customFormat="1" ht="23.25" customHeight="1" thickTop="1" thickBot="1" x14ac:dyDescent="0.4">
      <c r="A5" s="534" t="s">
        <v>50</v>
      </c>
      <c r="B5" s="537" t="s">
        <v>107</v>
      </c>
      <c r="C5" s="540" t="s">
        <v>88</v>
      </c>
      <c r="D5" s="541"/>
      <c r="E5" s="545" t="str">
        <f>"Wochen-AZ"&amp;" "&amp;TEXT(WAZ,"[hh]:mm")</f>
        <v>Wochen-AZ 40:00</v>
      </c>
      <c r="F5" s="546"/>
      <c r="G5" s="547"/>
      <c r="H5" s="548" t="s">
        <v>115</v>
      </c>
      <c r="I5" s="549"/>
      <c r="J5" s="550"/>
      <c r="K5" s="303" cm="1">
        <f t="array" aca="1" ref="K5" ca="1">IF(ISNA($Q$5),Übertrag,INDIRECT($Q$5))</f>
        <v>0</v>
      </c>
      <c r="L5" s="528"/>
      <c r="M5" s="529"/>
      <c r="N5" s="529"/>
      <c r="O5" s="529"/>
      <c r="P5" s="530"/>
      <c r="Q5" s="161" t="str">
        <f ca="1">IF(ISNA(VLOOKUP($Q$3,MTab,3,FALSE)),"Übertrag",VLOOKUP($Q$3,MTab,3,FALSE))</f>
        <v>Jänner!$J$42</v>
      </c>
      <c r="R5" s="135"/>
      <c r="S5" s="161" t="str">
        <f ca="1">IF(ISNA(VLOOKUP($Q$3,MTab,4,FALSE)),$Q$3&amp;"!$R$2",VLOOKUP($Q$3,MTab,4,FALSE))</f>
        <v>Jänner!$S$3</v>
      </c>
      <c r="T5" s="135"/>
      <c r="U5" s="135"/>
      <c r="V5" s="135"/>
      <c r="W5" s="135"/>
      <c r="X5" s="135"/>
      <c r="Y5" s="135"/>
      <c r="Z5" s="135"/>
      <c r="AA5" s="135"/>
      <c r="AB5" s="167"/>
      <c r="AC5" s="167"/>
      <c r="AD5" s="167"/>
      <c r="AE5" s="167"/>
      <c r="AF5" s="167"/>
      <c r="AG5" s="135"/>
      <c r="AH5" s="136"/>
      <c r="AI5" s="136"/>
      <c r="AJ5" s="137"/>
      <c r="AK5" s="135"/>
      <c r="AL5" s="137"/>
      <c r="AM5" s="137"/>
      <c r="AN5" s="137"/>
      <c r="AO5" s="137"/>
      <c r="AP5" s="137"/>
      <c r="AQ5" s="137"/>
      <c r="AR5" s="137"/>
      <c r="AS5" s="137"/>
      <c r="AT5" s="137"/>
      <c r="AU5" s="345"/>
      <c r="AV5" s="342"/>
      <c r="AW5" s="342"/>
      <c r="AX5" s="342"/>
      <c r="AY5" s="342"/>
      <c r="AZ5" s="342"/>
      <c r="BA5" s="343"/>
      <c r="BB5" s="343"/>
      <c r="BC5" s="343"/>
    </row>
    <row r="6" spans="1:55" s="346" customFormat="1" ht="24" customHeight="1" thickTop="1" x14ac:dyDescent="0.35">
      <c r="A6" s="535"/>
      <c r="B6" s="538"/>
      <c r="C6" s="551" t="s">
        <v>117</v>
      </c>
      <c r="D6" s="553" t="s">
        <v>229</v>
      </c>
      <c r="E6" s="304" t="s">
        <v>116</v>
      </c>
      <c r="F6" s="555" t="s">
        <v>0</v>
      </c>
      <c r="G6" s="557" t="s">
        <v>222</v>
      </c>
      <c r="H6" s="559" t="s">
        <v>1</v>
      </c>
      <c r="I6" s="561" t="s">
        <v>2</v>
      </c>
      <c r="J6" s="305" t="s">
        <v>3</v>
      </c>
      <c r="K6" s="306" t="s">
        <v>111</v>
      </c>
      <c r="L6" s="528"/>
      <c r="M6" s="529"/>
      <c r="N6" s="529"/>
      <c r="O6" s="529"/>
      <c r="P6" s="530"/>
      <c r="Q6" s="120" t="s">
        <v>13</v>
      </c>
      <c r="R6" s="121"/>
      <c r="S6" s="121"/>
      <c r="T6" s="121"/>
      <c r="U6" s="121"/>
      <c r="V6" s="121"/>
      <c r="W6" s="121"/>
      <c r="X6" s="166" t="s">
        <v>142</v>
      </c>
      <c r="Y6" s="121"/>
      <c r="Z6" s="121"/>
      <c r="AA6" s="121"/>
      <c r="AB6" s="563" t="s">
        <v>89</v>
      </c>
      <c r="AC6" s="564"/>
      <c r="AD6" s="564"/>
      <c r="AE6" s="564"/>
      <c r="AF6" s="565"/>
      <c r="AG6" s="121" t="s">
        <v>69</v>
      </c>
      <c r="AH6" s="60"/>
      <c r="AI6" s="60"/>
      <c r="AJ6" s="106"/>
      <c r="AK6" s="121"/>
      <c r="AL6" s="106"/>
      <c r="AM6" s="106"/>
      <c r="AN6" s="106"/>
      <c r="AO6" s="106"/>
      <c r="AP6" s="106"/>
      <c r="AQ6" s="106"/>
      <c r="AR6" s="106"/>
      <c r="AS6" s="106"/>
      <c r="AT6" s="138"/>
      <c r="AU6" s="345"/>
      <c r="AV6" s="342"/>
      <c r="AW6" s="342"/>
      <c r="AX6" s="342"/>
      <c r="AY6" s="342"/>
      <c r="AZ6" s="342"/>
      <c r="BA6" s="343"/>
      <c r="BB6" s="343"/>
      <c r="BC6" s="343"/>
    </row>
    <row r="7" spans="1:55" s="349" customFormat="1" ht="27.75" customHeight="1" x14ac:dyDescent="0.35">
      <c r="A7" s="536"/>
      <c r="B7" s="539"/>
      <c r="C7" s="552"/>
      <c r="D7" s="554"/>
      <c r="E7" s="307" t="s">
        <v>108</v>
      </c>
      <c r="F7" s="556"/>
      <c r="G7" s="558"/>
      <c r="H7" s="560"/>
      <c r="I7" s="562"/>
      <c r="J7" s="308" t="s">
        <v>4</v>
      </c>
      <c r="K7" s="309" t="s">
        <v>112</v>
      </c>
      <c r="L7" s="531"/>
      <c r="M7" s="532"/>
      <c r="N7" s="532"/>
      <c r="O7" s="532"/>
      <c r="P7" s="533"/>
      <c r="Q7" s="107" t="s">
        <v>24</v>
      </c>
      <c r="R7" s="107" t="s">
        <v>91</v>
      </c>
      <c r="S7" s="107" t="s">
        <v>92</v>
      </c>
      <c r="T7" s="91" t="s">
        <v>57</v>
      </c>
      <c r="U7" s="90" t="s">
        <v>87</v>
      </c>
      <c r="V7" s="92" t="s">
        <v>65</v>
      </c>
      <c r="W7" s="93" t="s">
        <v>64</v>
      </c>
      <c r="X7" s="163" cm="1">
        <f t="array" aca="1" ref="X7" ca="1">IF(ISNA($Q$5),Übertrag,INDIRECT($Q$5))</f>
        <v>0</v>
      </c>
      <c r="Y7" s="64" t="s">
        <v>66</v>
      </c>
      <c r="Z7" s="64" t="s">
        <v>67</v>
      </c>
      <c r="AA7" s="64" t="s">
        <v>68</v>
      </c>
      <c r="AB7" s="80"/>
      <c r="AC7" s="84">
        <f>I_GAZNAZVon</f>
        <v>2</v>
      </c>
      <c r="AD7" s="87">
        <v>3</v>
      </c>
      <c r="AE7" s="84">
        <f>I_GAZNAZBis</f>
        <v>4</v>
      </c>
      <c r="AF7" s="81"/>
      <c r="AG7" s="119" t="s">
        <v>63</v>
      </c>
      <c r="AH7" s="122" t="s">
        <v>90</v>
      </c>
      <c r="AI7" s="122" t="s">
        <v>143</v>
      </c>
      <c r="AJ7" s="117" t="s">
        <v>94</v>
      </c>
      <c r="AK7" s="118" t="s">
        <v>93</v>
      </c>
      <c r="AL7" s="117" t="s">
        <v>97</v>
      </c>
      <c r="AM7" s="117" t="s">
        <v>98</v>
      </c>
      <c r="AN7" s="117" t="s">
        <v>99</v>
      </c>
      <c r="AO7" s="117" t="s">
        <v>100</v>
      </c>
      <c r="AP7" s="117" t="s">
        <v>109</v>
      </c>
      <c r="AQ7" s="117" t="s">
        <v>95</v>
      </c>
      <c r="AR7" s="117" t="s">
        <v>110</v>
      </c>
      <c r="AS7" s="117" t="s">
        <v>96</v>
      </c>
      <c r="AT7" s="139" t="s">
        <v>161</v>
      </c>
      <c r="AU7" s="347"/>
      <c r="AV7" s="348"/>
      <c r="AW7" s="342"/>
      <c r="AX7" s="342"/>
      <c r="AY7" s="342"/>
      <c r="AZ7" s="342"/>
      <c r="BA7" s="343"/>
      <c r="BB7" s="343"/>
      <c r="BC7" s="343"/>
    </row>
    <row r="8" spans="1:55" s="346" customFormat="1" ht="28.5" customHeight="1" x14ac:dyDescent="0.35">
      <c r="A8" s="397">
        <f t="shared" ref="A8:A38" ca="1" si="0">IF($R8,$Q8,"")</f>
        <v>46054</v>
      </c>
      <c r="B8" s="77" t="str">
        <f t="shared" ref="B8:B38" ca="1" si="1">IF($R8,VLOOKUP(WEEKDAY($Q8,2),WOTA,2,FALSE),"")</f>
        <v>So</v>
      </c>
      <c r="C8" s="76" t="str">
        <f t="shared" ref="C8:C38" ca="1" si="2">IF($R8," "&amp;IF($S8="",VLOOKUP($Q8,FListe,3,FALSE),$S8),"")</f>
        <v xml:space="preserve"> Wochenende</v>
      </c>
      <c r="D8" s="185"/>
      <c r="E8" s="126" t="str">
        <f ca="1">IF(AND($R8,$T8&lt;&gt;"F"),IF($AC8=$AE8,"keine NAZ",TEXT($AC8,"hh:mm")&amp;"-"&amp;TEXT($AC8+$F8+$G8,"hh:mm")),"")</f>
        <v/>
      </c>
      <c r="F8" s="386">
        <f t="shared" ref="F8:F38" ca="1" si="3">IF($R8,IF($T8="F",0,VLOOKUP($B8,GAZ,I_GAZNAZMP,FALSE)),"")</f>
        <v>0</v>
      </c>
      <c r="G8" s="125">
        <f ca="1">IF($R8,IF((I8-H8)*24&gt;6,$AD8,IF(F8*24&gt;6,$AD8,0)),"")</f>
        <v>0</v>
      </c>
      <c r="H8" s="184"/>
      <c r="I8" s="186"/>
      <c r="J8" s="141" t="str">
        <f t="shared" ref="J8:J38" ca="1" si="4">IF(AND($R8,$AK8,NOT($Y8)),ROUND(($V8-$F8-$G8)*24,2),IF($D8="Z",$F8*-24,""))</f>
        <v/>
      </c>
      <c r="K8" s="388">
        <f t="shared" ref="K8:K38" ca="1" si="5">$X8</f>
        <v>0</v>
      </c>
      <c r="L8" s="542"/>
      <c r="M8" s="543"/>
      <c r="N8" s="543"/>
      <c r="O8" s="543"/>
      <c r="P8" s="544"/>
      <c r="Q8" s="108">
        <f ca="1">DATE(Jahr,$Q2,1)</f>
        <v>46054</v>
      </c>
      <c r="R8" s="115" t="b">
        <f t="shared" ref="R8:R38" ca="1" si="6">$Q$2=MONTH($Q8)</f>
        <v>1</v>
      </c>
      <c r="S8" s="109" t="str">
        <f t="shared" ref="S8:S38" si="7">IF(OR($D8="U",$D8="Z",$D8="ZK",$D8="K"),VLOOKUP($D8,UZK,2,FALSE),"")</f>
        <v/>
      </c>
      <c r="T8" s="61" t="str">
        <f t="shared" ref="T8:T38" ca="1" si="8">IF($R8,VLOOKUP($Q8,FListe,4,FALSE),"")</f>
        <v>F</v>
      </c>
      <c r="U8" s="61" t="str">
        <f t="shared" ref="U8:U38" ca="1" si="9">IF($R8,VLOOKUP($Q8,FListe,5,FALSE),"")</f>
        <v>F</v>
      </c>
      <c r="V8" s="96">
        <f>$I8-$H8</f>
        <v>0</v>
      </c>
      <c r="W8" s="57">
        <f ca="1">IF($R8,ROUND($V8-$F8-$AD8,15),"")</f>
        <v>0</v>
      </c>
      <c r="X8" s="164">
        <f t="shared" ref="X8:X38" ca="1" si="10">IF($J8&lt;&gt;"",$X7+$J8,$X7)</f>
        <v>0</v>
      </c>
      <c r="Y8" s="115" t="b">
        <f t="shared" ref="Y8:Y38" ca="1" si="11">($W8=0)</f>
        <v>1</v>
      </c>
      <c r="Z8" s="115" t="b">
        <f t="shared" ref="Z8:Z38" ca="1" si="12">($W8&gt;0)</f>
        <v>0</v>
      </c>
      <c r="AA8" s="115" t="b">
        <f t="shared" ref="AA8:AA38" ca="1" si="13">($W8&lt;0)</f>
        <v>0</v>
      </c>
      <c r="AB8" s="78" t="str">
        <f t="shared" ref="AB8:AB38" ca="1" si="14">IF($U8="F","",TIME(0,0,0))</f>
        <v/>
      </c>
      <c r="AC8" s="85" t="str">
        <f t="shared" ref="AC8:AC38" ca="1" si="15">IF($U8="F","",IF(ISNA(VLOOKUP($B8,GAZ,AC$7,FALSE)),0,VLOOKUP($B8,GAZ,AC$7,FALSE)))</f>
        <v/>
      </c>
      <c r="AD8" s="88">
        <f t="shared" ref="AD8:AD38" ca="1" si="16">IF(OR($U8="F",$S8&lt;&gt;"",ISNA(VLOOKUP($B8,GAZ,AD$7,FALSE))),0,IF(NOT($AK8),VLOOKUP($B8,GAZ,11,FALSE),IF(($I8-$H8)*24&gt;6,VLOOKUP($B8,GAZ,3,FALSE),0)))</f>
        <v>0</v>
      </c>
      <c r="AE8" s="85" t="str">
        <f t="shared" ref="AE8:AE38" ca="1" si="17">IF($U8="F","",IF(ISNA(VLOOKUP($B8,GAZ,AE$7,FALSE)),0,VLOOKUP($B8,GAZ,AE$7,FALSE)))</f>
        <v/>
      </c>
      <c r="AF8" s="82" t="str">
        <f t="shared" ref="AF8:AF38" ca="1" si="18">IF($U8="F","",TIME(23,59,0))</f>
        <v/>
      </c>
      <c r="AG8" s="115" t="b">
        <f t="shared" ref="AG8:AG38" si="19">OR($H8&lt;&gt;"",$I8&lt;&gt;"")</f>
        <v>0</v>
      </c>
      <c r="AH8" s="115" t="b">
        <f t="shared" ref="AH8:AH38" ca="1" si="20">AND($T8&lt;&gt;"F",NOT($AG8),NOT($AC8=$AE8))</f>
        <v>0</v>
      </c>
      <c r="AI8" s="115" t="b">
        <f t="shared" ref="AI8:AI38" ca="1" si="21">AND($AH8,OR($D8="U",$D8="Z",$D8="K"))</f>
        <v>0</v>
      </c>
      <c r="AJ8" s="115" t="b">
        <f t="shared" ref="AJ8:AJ38" ca="1" si="22">AND($U8&lt;&gt;"F",$D8&lt;&gt;"U",$D8&lt;&gt;"Z",$D8&lt;&gt;"K",$R8)</f>
        <v>0</v>
      </c>
      <c r="AK8" s="115" t="b">
        <f t="shared" ref="AK8:AK38" si="23">AND($H8&lt;&gt;"",$I8&lt;&gt;"")</f>
        <v>0</v>
      </c>
      <c r="AL8" s="113" t="str">
        <f t="shared" ref="AL8:AL38" ca="1" si="24">IF($AJ8,TagUG,"")</f>
        <v/>
      </c>
      <c r="AM8" s="113" t="str">
        <f t="shared" ref="AM8:AM38" ca="1" si="25">IF($AJ8,IF($I8="",IF(AND($L8&lt;&gt;"",$L8&lt;$AF8),$L8,IF(AND($M8&lt;&gt;"",$M8&lt;$AF8),$M8,TagOG)),$I8),"")</f>
        <v/>
      </c>
      <c r="AN8" s="113" t="str">
        <f ca="1">IF($AJ8,IF($H8="",$AB8,$H8),"")</f>
        <v/>
      </c>
      <c r="AO8" s="113" t="str">
        <f t="shared" ref="AO8:AO38" ca="1" si="26">IF($AJ8,IF(AND($L8&lt;&gt;"",$L8&lt;$AF8),$L8,IF(AND($M8&lt;&gt;"",$M8&lt;$AF8),$M8,TagOG)),"")</f>
        <v/>
      </c>
      <c r="AP8" s="115" t="b">
        <f t="shared" ref="AP8:AP38" si="27">MOD($H8*24,0.25)=0</f>
        <v>1</v>
      </c>
      <c r="AQ8" s="115" t="b">
        <f t="shared" ref="AQ8:AQ38" ca="1" si="28">AND($AJ8,ISNUMBER($H8),$H8&gt;=$AB8,$H8&lt;=$AF8,OR($I8="",$H8&lt;=$I8))</f>
        <v>0</v>
      </c>
      <c r="AR8" s="115" t="b">
        <f t="shared" ref="AR8:AR38" si="29">MOD($I8*24,0.25)=0</f>
        <v>1</v>
      </c>
      <c r="AS8" s="115" t="b">
        <f t="shared" ref="AS8:AS38" ca="1" si="30">AND($AJ8,ISNUMBER($I8),$I8&gt;=$AB8,$I8&lt;=$AF8,OR($H8="",$I8&gt;=$H8))</f>
        <v>0</v>
      </c>
      <c r="AT8" s="140">
        <f t="shared" ref="AT8:AT38" si="31">IF(AND(ISBLANK($D8),ISBLANK($H8),ISBLANK($I8)),0,1)</f>
        <v>0</v>
      </c>
      <c r="AU8" s="350"/>
      <c r="AV8" s="342"/>
      <c r="AW8" s="342"/>
      <c r="AX8" s="342"/>
      <c r="AY8" s="342"/>
      <c r="AZ8" s="342"/>
      <c r="BA8" s="343"/>
      <c r="BB8" s="343"/>
      <c r="BC8" s="343"/>
    </row>
    <row r="9" spans="1:55" s="346" customFormat="1" ht="28.5" customHeight="1" x14ac:dyDescent="0.35">
      <c r="A9" s="397">
        <f t="shared" ca="1" si="0"/>
        <v>46055</v>
      </c>
      <c r="B9" s="77" t="str">
        <f t="shared" ca="1" si="1"/>
        <v>Mo</v>
      </c>
      <c r="C9" s="76" t="str">
        <f t="shared" ca="1" si="2"/>
        <v xml:space="preserve"> </v>
      </c>
      <c r="D9" s="171"/>
      <c r="E9" s="126" t="str">
        <f t="shared" ref="E9:E38" ca="1" si="32">IF(AND($R9,$T9&lt;&gt;"F"),IF($AC9=$AE9,"keine NAZ",TEXT($AC9,"hh:mm")&amp;"-"&amp;TEXT($AC9+$F9+$G9,"hh:mm")),"")</f>
        <v>08:00-16:00</v>
      </c>
      <c r="F9" s="386">
        <f t="shared" ca="1" si="3"/>
        <v>0.33333333333333331</v>
      </c>
      <c r="G9" s="125">
        <f t="shared" ref="G9:G38" ca="1" si="33">IF($R9,IF((I9-H9)*24&gt;6,$AD9,IF(F9*24&gt;6,$AD9,0)),"")</f>
        <v>0</v>
      </c>
      <c r="H9" s="127"/>
      <c r="I9" s="59"/>
      <c r="J9" s="141" t="str">
        <f t="shared" ca="1" si="4"/>
        <v/>
      </c>
      <c r="K9" s="388">
        <f t="shared" ca="1" si="5"/>
        <v>0</v>
      </c>
      <c r="L9" s="542"/>
      <c r="M9" s="543"/>
      <c r="N9" s="543"/>
      <c r="O9" s="543"/>
      <c r="P9" s="544"/>
      <c r="Q9" s="108">
        <f t="shared" ref="Q9:Q38" ca="1" si="34" xml:space="preserve"> Q8+1</f>
        <v>46055</v>
      </c>
      <c r="R9" s="115" t="b">
        <f t="shared" ca="1" si="6"/>
        <v>1</v>
      </c>
      <c r="S9" s="109" t="str">
        <f t="shared" si="7"/>
        <v/>
      </c>
      <c r="T9" s="61" t="str">
        <f t="shared" ca="1" si="8"/>
        <v>A</v>
      </c>
      <c r="U9" s="61" t="str">
        <f t="shared" ca="1" si="9"/>
        <v>A</v>
      </c>
      <c r="V9" s="96">
        <f t="shared" ref="V9:V38" si="35">$I9-$H9</f>
        <v>0</v>
      </c>
      <c r="W9" s="57">
        <f t="shared" ref="W9:W38" ca="1" si="36">IF($R9,ROUND($V9-$F9-$AD9,15),"")</f>
        <v>-0.33333333333333298</v>
      </c>
      <c r="X9" s="164">
        <f t="shared" ca="1" si="10"/>
        <v>0</v>
      </c>
      <c r="Y9" s="115" t="b">
        <f t="shared" ca="1" si="11"/>
        <v>0</v>
      </c>
      <c r="Z9" s="115" t="b">
        <f t="shared" ca="1" si="12"/>
        <v>0</v>
      </c>
      <c r="AA9" s="115" t="b">
        <f t="shared" ca="1" si="13"/>
        <v>1</v>
      </c>
      <c r="AB9" s="78">
        <f t="shared" ca="1" si="14"/>
        <v>0</v>
      </c>
      <c r="AC9" s="85">
        <f t="shared" ca="1" si="15"/>
        <v>0.33333333333333331</v>
      </c>
      <c r="AD9" s="88">
        <f t="shared" ca="1" si="16"/>
        <v>0</v>
      </c>
      <c r="AE9" s="85">
        <f t="shared" ca="1" si="17"/>
        <v>0.66666666666666663</v>
      </c>
      <c r="AF9" s="82">
        <f t="shared" ca="1" si="18"/>
        <v>0.99930555555555556</v>
      </c>
      <c r="AG9" s="115" t="b">
        <f t="shared" si="19"/>
        <v>0</v>
      </c>
      <c r="AH9" s="115" t="b">
        <f t="shared" ca="1" si="20"/>
        <v>1</v>
      </c>
      <c r="AI9" s="115" t="b">
        <f t="shared" ca="1" si="21"/>
        <v>0</v>
      </c>
      <c r="AJ9" s="115" t="b">
        <f t="shared" ca="1" si="22"/>
        <v>1</v>
      </c>
      <c r="AK9" s="115" t="b">
        <f t="shared" si="23"/>
        <v>0</v>
      </c>
      <c r="AL9" s="113">
        <f t="shared" ca="1" si="24"/>
        <v>0</v>
      </c>
      <c r="AM9" s="113">
        <f t="shared" ca="1" si="25"/>
        <v>0.99930555555555556</v>
      </c>
      <c r="AN9" s="113">
        <f t="shared" ref="AN9:AN38" ca="1" si="37">IF($AJ9,IF($H9="",TagUG,$H9),"")</f>
        <v>0</v>
      </c>
      <c r="AO9" s="113">
        <f t="shared" ca="1" si="26"/>
        <v>0.99930555555555556</v>
      </c>
      <c r="AP9" s="115" t="b">
        <f t="shared" si="27"/>
        <v>1</v>
      </c>
      <c r="AQ9" s="115" t="b">
        <f t="shared" ca="1" si="28"/>
        <v>0</v>
      </c>
      <c r="AR9" s="115" t="b">
        <f t="shared" si="29"/>
        <v>1</v>
      </c>
      <c r="AS9" s="115" t="b">
        <f t="shared" ca="1" si="30"/>
        <v>0</v>
      </c>
      <c r="AT9" s="140">
        <f t="shared" si="31"/>
        <v>0</v>
      </c>
      <c r="AU9" s="342"/>
      <c r="AV9" s="342"/>
      <c r="AW9" s="342"/>
      <c r="AX9" s="342"/>
      <c r="AY9" s="342"/>
      <c r="AZ9" s="342"/>
      <c r="BA9" s="343"/>
      <c r="BB9" s="343"/>
      <c r="BC9" s="343"/>
    </row>
    <row r="10" spans="1:55" s="346" customFormat="1" ht="28.5" customHeight="1" x14ac:dyDescent="0.35">
      <c r="A10" s="397">
        <f t="shared" ca="1" si="0"/>
        <v>46056</v>
      </c>
      <c r="B10" s="77" t="str">
        <f t="shared" ca="1" si="1"/>
        <v>Di</v>
      </c>
      <c r="C10" s="76" t="str">
        <f t="shared" ca="1" si="2"/>
        <v xml:space="preserve"> </v>
      </c>
      <c r="D10" s="171"/>
      <c r="E10" s="126" t="str">
        <f t="shared" ca="1" si="32"/>
        <v>08:00-16:00</v>
      </c>
      <c r="F10" s="386">
        <f t="shared" ca="1" si="3"/>
        <v>0.33333333333333331</v>
      </c>
      <c r="G10" s="125">
        <f t="shared" ca="1" si="33"/>
        <v>0</v>
      </c>
      <c r="H10" s="127"/>
      <c r="I10" s="59"/>
      <c r="J10" s="141" t="str">
        <f t="shared" ca="1" si="4"/>
        <v/>
      </c>
      <c r="K10" s="388">
        <f t="shared" ca="1" si="5"/>
        <v>0</v>
      </c>
      <c r="L10" s="542"/>
      <c r="M10" s="543"/>
      <c r="N10" s="543"/>
      <c r="O10" s="543"/>
      <c r="P10" s="544"/>
      <c r="Q10" s="108">
        <f t="shared" ca="1" si="34"/>
        <v>46056</v>
      </c>
      <c r="R10" s="115" t="b">
        <f t="shared" ca="1" si="6"/>
        <v>1</v>
      </c>
      <c r="S10" s="109" t="str">
        <f t="shared" si="7"/>
        <v/>
      </c>
      <c r="T10" s="61" t="str">
        <f t="shared" ca="1" si="8"/>
        <v>A</v>
      </c>
      <c r="U10" s="61" t="str">
        <f t="shared" ca="1" si="9"/>
        <v>A</v>
      </c>
      <c r="V10" s="96">
        <f t="shared" si="35"/>
        <v>0</v>
      </c>
      <c r="W10" s="57">
        <f t="shared" ca="1" si="36"/>
        <v>-0.33333333333333298</v>
      </c>
      <c r="X10" s="164">
        <f t="shared" ca="1" si="10"/>
        <v>0</v>
      </c>
      <c r="Y10" s="115" t="b">
        <f t="shared" ca="1" si="11"/>
        <v>0</v>
      </c>
      <c r="Z10" s="115" t="b">
        <f t="shared" ca="1" si="12"/>
        <v>0</v>
      </c>
      <c r="AA10" s="115" t="b">
        <f t="shared" ca="1" si="13"/>
        <v>1</v>
      </c>
      <c r="AB10" s="78">
        <f t="shared" ca="1" si="14"/>
        <v>0</v>
      </c>
      <c r="AC10" s="85">
        <f t="shared" ca="1" si="15"/>
        <v>0.33333333333333331</v>
      </c>
      <c r="AD10" s="88">
        <f t="shared" ca="1" si="16"/>
        <v>0</v>
      </c>
      <c r="AE10" s="85">
        <f t="shared" ca="1" si="17"/>
        <v>0.66666666666666663</v>
      </c>
      <c r="AF10" s="82">
        <f t="shared" ca="1" si="18"/>
        <v>0.99930555555555556</v>
      </c>
      <c r="AG10" s="115" t="b">
        <f t="shared" si="19"/>
        <v>0</v>
      </c>
      <c r="AH10" s="115" t="b">
        <f t="shared" ca="1" si="20"/>
        <v>1</v>
      </c>
      <c r="AI10" s="115" t="b">
        <f t="shared" ca="1" si="21"/>
        <v>0</v>
      </c>
      <c r="AJ10" s="115" t="b">
        <f t="shared" ca="1" si="22"/>
        <v>1</v>
      </c>
      <c r="AK10" s="115" t="b">
        <f t="shared" si="23"/>
        <v>0</v>
      </c>
      <c r="AL10" s="113">
        <f t="shared" ca="1" si="24"/>
        <v>0</v>
      </c>
      <c r="AM10" s="113">
        <f t="shared" ca="1" si="25"/>
        <v>0.99930555555555556</v>
      </c>
      <c r="AN10" s="113">
        <f t="shared" ca="1" si="37"/>
        <v>0</v>
      </c>
      <c r="AO10" s="113">
        <f t="shared" ca="1" si="26"/>
        <v>0.99930555555555556</v>
      </c>
      <c r="AP10" s="115" t="b">
        <f t="shared" si="27"/>
        <v>1</v>
      </c>
      <c r="AQ10" s="115" t="b">
        <f t="shared" ca="1" si="28"/>
        <v>0</v>
      </c>
      <c r="AR10" s="115" t="b">
        <f t="shared" si="29"/>
        <v>1</v>
      </c>
      <c r="AS10" s="115" t="b">
        <f t="shared" ca="1" si="30"/>
        <v>0</v>
      </c>
      <c r="AT10" s="140">
        <f t="shared" si="31"/>
        <v>0</v>
      </c>
      <c r="AU10" s="342"/>
      <c r="AV10" s="342"/>
      <c r="AW10" s="342"/>
      <c r="AX10" s="342"/>
      <c r="AY10" s="342"/>
      <c r="AZ10" s="342"/>
      <c r="BA10" s="343"/>
      <c r="BB10" s="343"/>
      <c r="BC10" s="343"/>
    </row>
    <row r="11" spans="1:55" s="346" customFormat="1" ht="28.5" customHeight="1" x14ac:dyDescent="0.35">
      <c r="A11" s="397">
        <f t="shared" ca="1" si="0"/>
        <v>46057</v>
      </c>
      <c r="B11" s="77" t="str">
        <f t="shared" ca="1" si="1"/>
        <v>Mi</v>
      </c>
      <c r="C11" s="76" t="str">
        <f t="shared" ca="1" si="2"/>
        <v xml:space="preserve"> </v>
      </c>
      <c r="D11" s="171"/>
      <c r="E11" s="126" t="str">
        <f t="shared" ca="1" si="32"/>
        <v>08:00-16:00</v>
      </c>
      <c r="F11" s="386">
        <f t="shared" ca="1" si="3"/>
        <v>0.33333333333333331</v>
      </c>
      <c r="G11" s="125">
        <f t="shared" ca="1" si="33"/>
        <v>0</v>
      </c>
      <c r="H11" s="127"/>
      <c r="I11" s="59"/>
      <c r="J11" s="141" t="str">
        <f t="shared" ca="1" si="4"/>
        <v/>
      </c>
      <c r="K11" s="388">
        <f t="shared" ca="1" si="5"/>
        <v>0</v>
      </c>
      <c r="L11" s="542"/>
      <c r="M11" s="543"/>
      <c r="N11" s="543"/>
      <c r="O11" s="543"/>
      <c r="P11" s="544"/>
      <c r="Q11" s="108">
        <f t="shared" ca="1" si="34"/>
        <v>46057</v>
      </c>
      <c r="R11" s="115" t="b">
        <f t="shared" ca="1" si="6"/>
        <v>1</v>
      </c>
      <c r="S11" s="109" t="str">
        <f t="shared" si="7"/>
        <v/>
      </c>
      <c r="T11" s="61" t="str">
        <f t="shared" ca="1" si="8"/>
        <v>A</v>
      </c>
      <c r="U11" s="61" t="str">
        <f t="shared" ca="1" si="9"/>
        <v>A</v>
      </c>
      <c r="V11" s="96">
        <f t="shared" si="35"/>
        <v>0</v>
      </c>
      <c r="W11" s="57">
        <f t="shared" ca="1" si="36"/>
        <v>-0.33333333333333298</v>
      </c>
      <c r="X11" s="164">
        <f t="shared" ca="1" si="10"/>
        <v>0</v>
      </c>
      <c r="Y11" s="115" t="b">
        <f t="shared" ca="1" si="11"/>
        <v>0</v>
      </c>
      <c r="Z11" s="115" t="b">
        <f t="shared" ca="1" si="12"/>
        <v>0</v>
      </c>
      <c r="AA11" s="115" t="b">
        <f t="shared" ca="1" si="13"/>
        <v>1</v>
      </c>
      <c r="AB11" s="78">
        <f t="shared" ca="1" si="14"/>
        <v>0</v>
      </c>
      <c r="AC11" s="85">
        <f t="shared" ca="1" si="15"/>
        <v>0.33333333333333331</v>
      </c>
      <c r="AD11" s="88">
        <f t="shared" ca="1" si="16"/>
        <v>0</v>
      </c>
      <c r="AE11" s="85">
        <f t="shared" ca="1" si="17"/>
        <v>0.66666666666666663</v>
      </c>
      <c r="AF11" s="82">
        <f t="shared" ca="1" si="18"/>
        <v>0.99930555555555556</v>
      </c>
      <c r="AG11" s="115" t="b">
        <f t="shared" si="19"/>
        <v>0</v>
      </c>
      <c r="AH11" s="115" t="b">
        <f t="shared" ca="1" si="20"/>
        <v>1</v>
      </c>
      <c r="AI11" s="115" t="b">
        <f t="shared" ca="1" si="21"/>
        <v>0</v>
      </c>
      <c r="AJ11" s="115" t="b">
        <f t="shared" ca="1" si="22"/>
        <v>1</v>
      </c>
      <c r="AK11" s="115" t="b">
        <f t="shared" si="23"/>
        <v>0</v>
      </c>
      <c r="AL11" s="113">
        <f t="shared" ca="1" si="24"/>
        <v>0</v>
      </c>
      <c r="AM11" s="113">
        <f t="shared" ca="1" si="25"/>
        <v>0.99930555555555556</v>
      </c>
      <c r="AN11" s="113">
        <f t="shared" ca="1" si="37"/>
        <v>0</v>
      </c>
      <c r="AO11" s="113">
        <f t="shared" ca="1" si="26"/>
        <v>0.99930555555555556</v>
      </c>
      <c r="AP11" s="115" t="b">
        <f t="shared" si="27"/>
        <v>1</v>
      </c>
      <c r="AQ11" s="115" t="b">
        <f t="shared" ca="1" si="28"/>
        <v>0</v>
      </c>
      <c r="AR11" s="115" t="b">
        <f t="shared" si="29"/>
        <v>1</v>
      </c>
      <c r="AS11" s="115" t="b">
        <f t="shared" ca="1" si="30"/>
        <v>0</v>
      </c>
      <c r="AT11" s="140">
        <f t="shared" si="31"/>
        <v>0</v>
      </c>
      <c r="AU11" s="342"/>
      <c r="AV11" s="342"/>
      <c r="AW11" s="342"/>
      <c r="AX11" s="342"/>
      <c r="AY11" s="342"/>
      <c r="AZ11" s="342"/>
      <c r="BA11" s="343"/>
      <c r="BB11" s="343"/>
      <c r="BC11" s="343"/>
    </row>
    <row r="12" spans="1:55" s="346" customFormat="1" ht="28.5" customHeight="1" x14ac:dyDescent="0.35">
      <c r="A12" s="397">
        <f t="shared" ca="1" si="0"/>
        <v>46058</v>
      </c>
      <c r="B12" s="77" t="str">
        <f t="shared" ca="1" si="1"/>
        <v>Do</v>
      </c>
      <c r="C12" s="76" t="str">
        <f t="shared" ca="1" si="2"/>
        <v xml:space="preserve"> </v>
      </c>
      <c r="D12" s="171"/>
      <c r="E12" s="126" t="str">
        <f t="shared" ca="1" si="32"/>
        <v>08:00-16:00</v>
      </c>
      <c r="F12" s="386">
        <f t="shared" ca="1" si="3"/>
        <v>0.33333333333333331</v>
      </c>
      <c r="G12" s="125">
        <f t="shared" ca="1" si="33"/>
        <v>0</v>
      </c>
      <c r="H12" s="127"/>
      <c r="I12" s="59"/>
      <c r="J12" s="141" t="str">
        <f t="shared" ca="1" si="4"/>
        <v/>
      </c>
      <c r="K12" s="388">
        <f t="shared" ca="1" si="5"/>
        <v>0</v>
      </c>
      <c r="L12" s="542"/>
      <c r="M12" s="543"/>
      <c r="N12" s="543"/>
      <c r="O12" s="543"/>
      <c r="P12" s="544"/>
      <c r="Q12" s="108">
        <f t="shared" ca="1" si="34"/>
        <v>46058</v>
      </c>
      <c r="R12" s="115" t="b">
        <f t="shared" ca="1" si="6"/>
        <v>1</v>
      </c>
      <c r="S12" s="109" t="str">
        <f t="shared" si="7"/>
        <v/>
      </c>
      <c r="T12" s="61" t="str">
        <f t="shared" ca="1" si="8"/>
        <v>A</v>
      </c>
      <c r="U12" s="61" t="str">
        <f t="shared" ca="1" si="9"/>
        <v>A</v>
      </c>
      <c r="V12" s="96">
        <f t="shared" si="35"/>
        <v>0</v>
      </c>
      <c r="W12" s="57">
        <f t="shared" ca="1" si="36"/>
        <v>-0.33333333333333298</v>
      </c>
      <c r="X12" s="164">
        <f t="shared" ca="1" si="10"/>
        <v>0</v>
      </c>
      <c r="Y12" s="115" t="b">
        <f t="shared" ca="1" si="11"/>
        <v>0</v>
      </c>
      <c r="Z12" s="115" t="b">
        <f t="shared" ca="1" si="12"/>
        <v>0</v>
      </c>
      <c r="AA12" s="115" t="b">
        <f t="shared" ca="1" si="13"/>
        <v>1</v>
      </c>
      <c r="AB12" s="78">
        <f t="shared" ca="1" si="14"/>
        <v>0</v>
      </c>
      <c r="AC12" s="85">
        <f t="shared" ca="1" si="15"/>
        <v>0.33333333333333331</v>
      </c>
      <c r="AD12" s="88">
        <f t="shared" ca="1" si="16"/>
        <v>0</v>
      </c>
      <c r="AE12" s="85">
        <f t="shared" ca="1" si="17"/>
        <v>0.66666666666666663</v>
      </c>
      <c r="AF12" s="82">
        <f t="shared" ca="1" si="18"/>
        <v>0.99930555555555556</v>
      </c>
      <c r="AG12" s="115" t="b">
        <f t="shared" si="19"/>
        <v>0</v>
      </c>
      <c r="AH12" s="115" t="b">
        <f t="shared" ca="1" si="20"/>
        <v>1</v>
      </c>
      <c r="AI12" s="115" t="b">
        <f t="shared" ca="1" si="21"/>
        <v>0</v>
      </c>
      <c r="AJ12" s="115" t="b">
        <f t="shared" ca="1" si="22"/>
        <v>1</v>
      </c>
      <c r="AK12" s="115" t="b">
        <f t="shared" si="23"/>
        <v>0</v>
      </c>
      <c r="AL12" s="113">
        <f t="shared" ca="1" si="24"/>
        <v>0</v>
      </c>
      <c r="AM12" s="113">
        <f t="shared" ca="1" si="25"/>
        <v>0.99930555555555556</v>
      </c>
      <c r="AN12" s="113">
        <f t="shared" ca="1" si="37"/>
        <v>0</v>
      </c>
      <c r="AO12" s="113">
        <f t="shared" ca="1" si="26"/>
        <v>0.99930555555555556</v>
      </c>
      <c r="AP12" s="115" t="b">
        <f t="shared" si="27"/>
        <v>1</v>
      </c>
      <c r="AQ12" s="115" t="b">
        <f t="shared" ca="1" si="28"/>
        <v>0</v>
      </c>
      <c r="AR12" s="115" t="b">
        <f t="shared" si="29"/>
        <v>1</v>
      </c>
      <c r="AS12" s="115" t="b">
        <f t="shared" ca="1" si="30"/>
        <v>0</v>
      </c>
      <c r="AT12" s="140">
        <f t="shared" si="31"/>
        <v>0</v>
      </c>
      <c r="AU12" s="342"/>
      <c r="AV12" s="342"/>
      <c r="AW12" s="342"/>
      <c r="AX12" s="342"/>
      <c r="AY12" s="342"/>
      <c r="AZ12" s="342"/>
      <c r="BA12" s="343"/>
      <c r="BB12" s="343"/>
      <c r="BC12" s="343"/>
    </row>
    <row r="13" spans="1:55" s="346" customFormat="1" ht="28.5" customHeight="1" x14ac:dyDescent="0.35">
      <c r="A13" s="397">
        <f t="shared" ca="1" si="0"/>
        <v>46059</v>
      </c>
      <c r="B13" s="77" t="str">
        <f t="shared" ca="1" si="1"/>
        <v>Fr</v>
      </c>
      <c r="C13" s="76" t="str">
        <f t="shared" ca="1" si="2"/>
        <v xml:space="preserve"> </v>
      </c>
      <c r="D13" s="171"/>
      <c r="E13" s="126" t="str">
        <f t="shared" ca="1" si="32"/>
        <v>08:00-16:00</v>
      </c>
      <c r="F13" s="386">
        <f t="shared" ca="1" si="3"/>
        <v>0.33333333333333331</v>
      </c>
      <c r="G13" s="125">
        <f t="shared" ca="1" si="33"/>
        <v>0</v>
      </c>
      <c r="H13" s="127"/>
      <c r="I13" s="59"/>
      <c r="J13" s="141" t="str">
        <f t="shared" ca="1" si="4"/>
        <v/>
      </c>
      <c r="K13" s="388">
        <f t="shared" ca="1" si="5"/>
        <v>0</v>
      </c>
      <c r="L13" s="542"/>
      <c r="M13" s="543"/>
      <c r="N13" s="543"/>
      <c r="O13" s="543"/>
      <c r="P13" s="544"/>
      <c r="Q13" s="108">
        <f t="shared" ca="1" si="34"/>
        <v>46059</v>
      </c>
      <c r="R13" s="115" t="b">
        <f t="shared" ca="1" si="6"/>
        <v>1</v>
      </c>
      <c r="S13" s="109" t="str">
        <f t="shared" si="7"/>
        <v/>
      </c>
      <c r="T13" s="61" t="str">
        <f t="shared" ca="1" si="8"/>
        <v>A</v>
      </c>
      <c r="U13" s="61" t="str">
        <f t="shared" ca="1" si="9"/>
        <v>A</v>
      </c>
      <c r="V13" s="96">
        <f t="shared" si="35"/>
        <v>0</v>
      </c>
      <c r="W13" s="57">
        <f t="shared" ca="1" si="36"/>
        <v>-0.33333333333333298</v>
      </c>
      <c r="X13" s="164">
        <f t="shared" ca="1" si="10"/>
        <v>0</v>
      </c>
      <c r="Y13" s="115" t="b">
        <f t="shared" ca="1" si="11"/>
        <v>0</v>
      </c>
      <c r="Z13" s="115" t="b">
        <f t="shared" ca="1" si="12"/>
        <v>0</v>
      </c>
      <c r="AA13" s="115" t="b">
        <f t="shared" ca="1" si="13"/>
        <v>1</v>
      </c>
      <c r="AB13" s="78">
        <f t="shared" ca="1" si="14"/>
        <v>0</v>
      </c>
      <c r="AC13" s="85">
        <f t="shared" ca="1" si="15"/>
        <v>0.33333333333333331</v>
      </c>
      <c r="AD13" s="88">
        <f t="shared" ca="1" si="16"/>
        <v>0</v>
      </c>
      <c r="AE13" s="85">
        <f t="shared" ca="1" si="17"/>
        <v>0.66666666666666663</v>
      </c>
      <c r="AF13" s="82">
        <f t="shared" ca="1" si="18"/>
        <v>0.99930555555555556</v>
      </c>
      <c r="AG13" s="115" t="b">
        <f t="shared" si="19"/>
        <v>0</v>
      </c>
      <c r="AH13" s="115" t="b">
        <f t="shared" ca="1" si="20"/>
        <v>1</v>
      </c>
      <c r="AI13" s="115" t="b">
        <f t="shared" ca="1" si="21"/>
        <v>0</v>
      </c>
      <c r="AJ13" s="115" t="b">
        <f t="shared" ca="1" si="22"/>
        <v>1</v>
      </c>
      <c r="AK13" s="115" t="b">
        <f t="shared" si="23"/>
        <v>0</v>
      </c>
      <c r="AL13" s="113">
        <f t="shared" ca="1" si="24"/>
        <v>0</v>
      </c>
      <c r="AM13" s="113">
        <f t="shared" ca="1" si="25"/>
        <v>0.99930555555555556</v>
      </c>
      <c r="AN13" s="113">
        <f t="shared" ca="1" si="37"/>
        <v>0</v>
      </c>
      <c r="AO13" s="113">
        <f t="shared" ca="1" si="26"/>
        <v>0.99930555555555556</v>
      </c>
      <c r="AP13" s="115" t="b">
        <f t="shared" si="27"/>
        <v>1</v>
      </c>
      <c r="AQ13" s="115" t="b">
        <f t="shared" ca="1" si="28"/>
        <v>0</v>
      </c>
      <c r="AR13" s="115" t="b">
        <f t="shared" si="29"/>
        <v>1</v>
      </c>
      <c r="AS13" s="115" t="b">
        <f t="shared" ca="1" si="30"/>
        <v>0</v>
      </c>
      <c r="AT13" s="140">
        <f t="shared" si="31"/>
        <v>0</v>
      </c>
      <c r="AU13" s="342"/>
      <c r="AV13" s="342"/>
      <c r="AW13" s="342"/>
      <c r="AX13" s="342"/>
      <c r="AY13" s="342"/>
      <c r="AZ13" s="342"/>
      <c r="BA13" s="343"/>
      <c r="BB13" s="343"/>
      <c r="BC13" s="343"/>
    </row>
    <row r="14" spans="1:55" s="346" customFormat="1" ht="28.5" customHeight="1" x14ac:dyDescent="0.35">
      <c r="A14" s="397">
        <f t="shared" ca="1" si="0"/>
        <v>46060</v>
      </c>
      <c r="B14" s="77" t="str">
        <f t="shared" ca="1" si="1"/>
        <v>Sa</v>
      </c>
      <c r="C14" s="76" t="str">
        <f t="shared" ca="1" si="2"/>
        <v xml:space="preserve"> Wochenende</v>
      </c>
      <c r="D14" s="185"/>
      <c r="E14" s="126" t="str">
        <f t="shared" ca="1" si="32"/>
        <v/>
      </c>
      <c r="F14" s="386">
        <f t="shared" ca="1" si="3"/>
        <v>0</v>
      </c>
      <c r="G14" s="125">
        <f t="shared" ca="1" si="33"/>
        <v>0</v>
      </c>
      <c r="H14" s="127"/>
      <c r="I14" s="59"/>
      <c r="J14" s="141" t="str">
        <f t="shared" ca="1" si="4"/>
        <v/>
      </c>
      <c r="K14" s="388">
        <f t="shared" ca="1" si="5"/>
        <v>0</v>
      </c>
      <c r="L14" s="542"/>
      <c r="M14" s="543"/>
      <c r="N14" s="543"/>
      <c r="O14" s="543"/>
      <c r="P14" s="544"/>
      <c r="Q14" s="108">
        <f t="shared" ca="1" si="34"/>
        <v>46060</v>
      </c>
      <c r="R14" s="115" t="b">
        <f t="shared" ca="1" si="6"/>
        <v>1</v>
      </c>
      <c r="S14" s="109" t="str">
        <f t="shared" si="7"/>
        <v/>
      </c>
      <c r="T14" s="61" t="str">
        <f t="shared" ca="1" si="8"/>
        <v>F</v>
      </c>
      <c r="U14" s="61" t="str">
        <f t="shared" ca="1" si="9"/>
        <v>A</v>
      </c>
      <c r="V14" s="96">
        <f t="shared" si="35"/>
        <v>0</v>
      </c>
      <c r="W14" s="57">
        <f t="shared" ca="1" si="36"/>
        <v>0</v>
      </c>
      <c r="X14" s="164">
        <f t="shared" ca="1" si="10"/>
        <v>0</v>
      </c>
      <c r="Y14" s="115" t="b">
        <f t="shared" ca="1" si="11"/>
        <v>1</v>
      </c>
      <c r="Z14" s="115" t="b">
        <f t="shared" ca="1" si="12"/>
        <v>0</v>
      </c>
      <c r="AA14" s="115" t="b">
        <f t="shared" ca="1" si="13"/>
        <v>0</v>
      </c>
      <c r="AB14" s="78">
        <f t="shared" ca="1" si="14"/>
        <v>0</v>
      </c>
      <c r="AC14" s="85">
        <f t="shared" ca="1" si="15"/>
        <v>0</v>
      </c>
      <c r="AD14" s="88">
        <f t="shared" ca="1" si="16"/>
        <v>0</v>
      </c>
      <c r="AE14" s="85">
        <f t="shared" ca="1" si="17"/>
        <v>0</v>
      </c>
      <c r="AF14" s="82">
        <f t="shared" ca="1" si="18"/>
        <v>0.99930555555555556</v>
      </c>
      <c r="AG14" s="115" t="b">
        <f t="shared" si="19"/>
        <v>0</v>
      </c>
      <c r="AH14" s="115" t="b">
        <f t="shared" ca="1" si="20"/>
        <v>0</v>
      </c>
      <c r="AI14" s="115" t="b">
        <f t="shared" ca="1" si="21"/>
        <v>0</v>
      </c>
      <c r="AJ14" s="115" t="b">
        <f t="shared" ca="1" si="22"/>
        <v>1</v>
      </c>
      <c r="AK14" s="115" t="b">
        <f t="shared" si="23"/>
        <v>0</v>
      </c>
      <c r="AL14" s="113">
        <f t="shared" ca="1" si="24"/>
        <v>0</v>
      </c>
      <c r="AM14" s="113">
        <f t="shared" ca="1" si="25"/>
        <v>0.99930555555555556</v>
      </c>
      <c r="AN14" s="113">
        <f t="shared" ca="1" si="37"/>
        <v>0</v>
      </c>
      <c r="AO14" s="113">
        <f t="shared" ca="1" si="26"/>
        <v>0.99930555555555556</v>
      </c>
      <c r="AP14" s="115" t="b">
        <f t="shared" si="27"/>
        <v>1</v>
      </c>
      <c r="AQ14" s="115" t="b">
        <f t="shared" ca="1" si="28"/>
        <v>0</v>
      </c>
      <c r="AR14" s="115" t="b">
        <f t="shared" si="29"/>
        <v>1</v>
      </c>
      <c r="AS14" s="115" t="b">
        <f t="shared" ca="1" si="30"/>
        <v>0</v>
      </c>
      <c r="AT14" s="140">
        <f t="shared" si="31"/>
        <v>0</v>
      </c>
      <c r="AU14" s="342"/>
      <c r="AV14" s="342"/>
      <c r="AW14" s="342"/>
      <c r="AX14" s="342"/>
      <c r="AY14" s="342"/>
      <c r="AZ14" s="342"/>
      <c r="BA14" s="343"/>
      <c r="BB14" s="343"/>
      <c r="BC14" s="343"/>
    </row>
    <row r="15" spans="1:55" s="346" customFormat="1" ht="28.5" customHeight="1" x14ac:dyDescent="0.35">
      <c r="A15" s="397">
        <f t="shared" ca="1" si="0"/>
        <v>46061</v>
      </c>
      <c r="B15" s="77" t="str">
        <f t="shared" ca="1" si="1"/>
        <v>So</v>
      </c>
      <c r="C15" s="76" t="str">
        <f t="shared" ca="1" si="2"/>
        <v xml:space="preserve"> Wochenende</v>
      </c>
      <c r="D15" s="185"/>
      <c r="E15" s="126" t="str">
        <f t="shared" ca="1" si="32"/>
        <v/>
      </c>
      <c r="F15" s="386">
        <f t="shared" ca="1" si="3"/>
        <v>0</v>
      </c>
      <c r="G15" s="125">
        <f t="shared" ca="1" si="33"/>
        <v>0</v>
      </c>
      <c r="H15" s="184"/>
      <c r="I15" s="186"/>
      <c r="J15" s="141" t="str">
        <f t="shared" ca="1" si="4"/>
        <v/>
      </c>
      <c r="K15" s="388">
        <f t="shared" ca="1" si="5"/>
        <v>0</v>
      </c>
      <c r="L15" s="542"/>
      <c r="M15" s="543"/>
      <c r="N15" s="543"/>
      <c r="O15" s="543"/>
      <c r="P15" s="544"/>
      <c r="Q15" s="108">
        <f t="shared" ca="1" si="34"/>
        <v>46061</v>
      </c>
      <c r="R15" s="115" t="b">
        <f t="shared" ca="1" si="6"/>
        <v>1</v>
      </c>
      <c r="S15" s="109" t="str">
        <f t="shared" si="7"/>
        <v/>
      </c>
      <c r="T15" s="61" t="str">
        <f t="shared" ca="1" si="8"/>
        <v>F</v>
      </c>
      <c r="U15" s="61" t="str">
        <f t="shared" ca="1" si="9"/>
        <v>F</v>
      </c>
      <c r="V15" s="96">
        <f t="shared" si="35"/>
        <v>0</v>
      </c>
      <c r="W15" s="57">
        <f t="shared" ca="1" si="36"/>
        <v>0</v>
      </c>
      <c r="X15" s="164">
        <f t="shared" ca="1" si="10"/>
        <v>0</v>
      </c>
      <c r="Y15" s="115" t="b">
        <f t="shared" ca="1" si="11"/>
        <v>1</v>
      </c>
      <c r="Z15" s="115" t="b">
        <f t="shared" ca="1" si="12"/>
        <v>0</v>
      </c>
      <c r="AA15" s="115" t="b">
        <f t="shared" ca="1" si="13"/>
        <v>0</v>
      </c>
      <c r="AB15" s="78" t="str">
        <f t="shared" ca="1" si="14"/>
        <v/>
      </c>
      <c r="AC15" s="85" t="str">
        <f t="shared" ca="1" si="15"/>
        <v/>
      </c>
      <c r="AD15" s="88">
        <f t="shared" ca="1" si="16"/>
        <v>0</v>
      </c>
      <c r="AE15" s="85" t="str">
        <f t="shared" ca="1" si="17"/>
        <v/>
      </c>
      <c r="AF15" s="82" t="str">
        <f t="shared" ca="1" si="18"/>
        <v/>
      </c>
      <c r="AG15" s="115" t="b">
        <f t="shared" si="19"/>
        <v>0</v>
      </c>
      <c r="AH15" s="115" t="b">
        <f t="shared" ca="1" si="20"/>
        <v>0</v>
      </c>
      <c r="AI15" s="115" t="b">
        <f t="shared" ca="1" si="21"/>
        <v>0</v>
      </c>
      <c r="AJ15" s="115" t="b">
        <f t="shared" ca="1" si="22"/>
        <v>0</v>
      </c>
      <c r="AK15" s="115" t="b">
        <f t="shared" si="23"/>
        <v>0</v>
      </c>
      <c r="AL15" s="113" t="str">
        <f t="shared" ca="1" si="24"/>
        <v/>
      </c>
      <c r="AM15" s="113" t="str">
        <f t="shared" ca="1" si="25"/>
        <v/>
      </c>
      <c r="AN15" s="113" t="str">
        <f t="shared" ca="1" si="37"/>
        <v/>
      </c>
      <c r="AO15" s="113" t="str">
        <f t="shared" ca="1" si="26"/>
        <v/>
      </c>
      <c r="AP15" s="115" t="b">
        <f t="shared" si="27"/>
        <v>1</v>
      </c>
      <c r="AQ15" s="115" t="b">
        <f t="shared" ca="1" si="28"/>
        <v>0</v>
      </c>
      <c r="AR15" s="115" t="b">
        <f t="shared" si="29"/>
        <v>1</v>
      </c>
      <c r="AS15" s="115" t="b">
        <f t="shared" ca="1" si="30"/>
        <v>0</v>
      </c>
      <c r="AT15" s="140">
        <f t="shared" si="31"/>
        <v>0</v>
      </c>
      <c r="AU15" s="342"/>
      <c r="AV15" s="342"/>
      <c r="AW15" s="342"/>
      <c r="AX15" s="342"/>
      <c r="AY15" s="342"/>
      <c r="AZ15" s="342"/>
      <c r="BA15" s="343"/>
      <c r="BB15" s="343"/>
      <c r="BC15" s="343"/>
    </row>
    <row r="16" spans="1:55" s="346" customFormat="1" ht="28.5" customHeight="1" x14ac:dyDescent="0.35">
      <c r="A16" s="397">
        <f t="shared" ca="1" si="0"/>
        <v>46062</v>
      </c>
      <c r="B16" s="77" t="str">
        <f t="shared" ca="1" si="1"/>
        <v>Mo</v>
      </c>
      <c r="C16" s="76" t="str">
        <f t="shared" ca="1" si="2"/>
        <v xml:space="preserve"> </v>
      </c>
      <c r="D16" s="171"/>
      <c r="E16" s="126" t="str">
        <f t="shared" ca="1" si="32"/>
        <v>08:00-16:00</v>
      </c>
      <c r="F16" s="386">
        <f t="shared" ca="1" si="3"/>
        <v>0.33333333333333331</v>
      </c>
      <c r="G16" s="125">
        <f t="shared" ca="1" si="33"/>
        <v>0</v>
      </c>
      <c r="H16" s="127"/>
      <c r="I16" s="59"/>
      <c r="J16" s="141" t="str">
        <f t="shared" ca="1" si="4"/>
        <v/>
      </c>
      <c r="K16" s="388">
        <f t="shared" ca="1" si="5"/>
        <v>0</v>
      </c>
      <c r="L16" s="542"/>
      <c r="M16" s="543"/>
      <c r="N16" s="543"/>
      <c r="O16" s="543"/>
      <c r="P16" s="544"/>
      <c r="Q16" s="108">
        <f t="shared" ca="1" si="34"/>
        <v>46062</v>
      </c>
      <c r="R16" s="115" t="b">
        <f t="shared" ca="1" si="6"/>
        <v>1</v>
      </c>
      <c r="S16" s="109" t="str">
        <f t="shared" si="7"/>
        <v/>
      </c>
      <c r="T16" s="61" t="str">
        <f t="shared" ca="1" si="8"/>
        <v>A</v>
      </c>
      <c r="U16" s="61" t="str">
        <f t="shared" ca="1" si="9"/>
        <v>A</v>
      </c>
      <c r="V16" s="96">
        <f t="shared" si="35"/>
        <v>0</v>
      </c>
      <c r="W16" s="57">
        <f t="shared" ca="1" si="36"/>
        <v>-0.33333333333333298</v>
      </c>
      <c r="X16" s="164">
        <f t="shared" ca="1" si="10"/>
        <v>0</v>
      </c>
      <c r="Y16" s="115" t="b">
        <f t="shared" ca="1" si="11"/>
        <v>0</v>
      </c>
      <c r="Z16" s="115" t="b">
        <f t="shared" ca="1" si="12"/>
        <v>0</v>
      </c>
      <c r="AA16" s="115" t="b">
        <f t="shared" ca="1" si="13"/>
        <v>1</v>
      </c>
      <c r="AB16" s="78">
        <f t="shared" ca="1" si="14"/>
        <v>0</v>
      </c>
      <c r="AC16" s="85">
        <f t="shared" ca="1" si="15"/>
        <v>0.33333333333333331</v>
      </c>
      <c r="AD16" s="88">
        <f t="shared" ca="1" si="16"/>
        <v>0</v>
      </c>
      <c r="AE16" s="85">
        <f t="shared" ca="1" si="17"/>
        <v>0.66666666666666663</v>
      </c>
      <c r="AF16" s="82">
        <f t="shared" ca="1" si="18"/>
        <v>0.99930555555555556</v>
      </c>
      <c r="AG16" s="115" t="b">
        <f t="shared" si="19"/>
        <v>0</v>
      </c>
      <c r="AH16" s="115" t="b">
        <f t="shared" ca="1" si="20"/>
        <v>1</v>
      </c>
      <c r="AI16" s="115" t="b">
        <f t="shared" ca="1" si="21"/>
        <v>0</v>
      </c>
      <c r="AJ16" s="115" t="b">
        <f t="shared" ca="1" si="22"/>
        <v>1</v>
      </c>
      <c r="AK16" s="115" t="b">
        <f t="shared" si="23"/>
        <v>0</v>
      </c>
      <c r="AL16" s="113">
        <f t="shared" ca="1" si="24"/>
        <v>0</v>
      </c>
      <c r="AM16" s="113">
        <f t="shared" ca="1" si="25"/>
        <v>0.99930555555555556</v>
      </c>
      <c r="AN16" s="113">
        <f t="shared" ca="1" si="37"/>
        <v>0</v>
      </c>
      <c r="AO16" s="113">
        <f t="shared" ca="1" si="26"/>
        <v>0.99930555555555556</v>
      </c>
      <c r="AP16" s="115" t="b">
        <f t="shared" si="27"/>
        <v>1</v>
      </c>
      <c r="AQ16" s="115" t="b">
        <f t="shared" ca="1" si="28"/>
        <v>0</v>
      </c>
      <c r="AR16" s="115" t="b">
        <f t="shared" si="29"/>
        <v>1</v>
      </c>
      <c r="AS16" s="115" t="b">
        <f t="shared" ca="1" si="30"/>
        <v>0</v>
      </c>
      <c r="AT16" s="140">
        <f t="shared" si="31"/>
        <v>0</v>
      </c>
      <c r="AU16" s="342"/>
      <c r="AV16" s="342"/>
      <c r="AW16" s="342"/>
      <c r="AX16" s="342"/>
      <c r="AY16" s="342"/>
      <c r="AZ16" s="342"/>
      <c r="BA16" s="343"/>
      <c r="BB16" s="343"/>
      <c r="BC16" s="343"/>
    </row>
    <row r="17" spans="1:55" s="346" customFormat="1" ht="28.5" customHeight="1" x14ac:dyDescent="0.35">
      <c r="A17" s="397">
        <f t="shared" ca="1" si="0"/>
        <v>46063</v>
      </c>
      <c r="B17" s="77" t="str">
        <f t="shared" ca="1" si="1"/>
        <v>Di</v>
      </c>
      <c r="C17" s="76" t="str">
        <f t="shared" ca="1" si="2"/>
        <v xml:space="preserve"> </v>
      </c>
      <c r="D17" s="171"/>
      <c r="E17" s="126" t="str">
        <f t="shared" ca="1" si="32"/>
        <v>08:00-16:00</v>
      </c>
      <c r="F17" s="386">
        <f t="shared" ca="1" si="3"/>
        <v>0.33333333333333331</v>
      </c>
      <c r="G17" s="125">
        <f t="shared" ca="1" si="33"/>
        <v>0</v>
      </c>
      <c r="H17" s="127"/>
      <c r="I17" s="59"/>
      <c r="J17" s="141" t="str">
        <f t="shared" ca="1" si="4"/>
        <v/>
      </c>
      <c r="K17" s="388">
        <f t="shared" ca="1" si="5"/>
        <v>0</v>
      </c>
      <c r="L17" s="542"/>
      <c r="M17" s="543"/>
      <c r="N17" s="543"/>
      <c r="O17" s="543"/>
      <c r="P17" s="544"/>
      <c r="Q17" s="108">
        <f t="shared" ca="1" si="34"/>
        <v>46063</v>
      </c>
      <c r="R17" s="115" t="b">
        <f t="shared" ca="1" si="6"/>
        <v>1</v>
      </c>
      <c r="S17" s="109" t="str">
        <f t="shared" si="7"/>
        <v/>
      </c>
      <c r="T17" s="61" t="str">
        <f t="shared" ca="1" si="8"/>
        <v>A</v>
      </c>
      <c r="U17" s="61" t="str">
        <f t="shared" ca="1" si="9"/>
        <v>A</v>
      </c>
      <c r="V17" s="96">
        <f t="shared" si="35"/>
        <v>0</v>
      </c>
      <c r="W17" s="57">
        <f t="shared" ca="1" si="36"/>
        <v>-0.33333333333333298</v>
      </c>
      <c r="X17" s="164">
        <f t="shared" ca="1" si="10"/>
        <v>0</v>
      </c>
      <c r="Y17" s="115" t="b">
        <f t="shared" ca="1" si="11"/>
        <v>0</v>
      </c>
      <c r="Z17" s="115" t="b">
        <f t="shared" ca="1" si="12"/>
        <v>0</v>
      </c>
      <c r="AA17" s="115" t="b">
        <f t="shared" ca="1" si="13"/>
        <v>1</v>
      </c>
      <c r="AB17" s="78">
        <f t="shared" ca="1" si="14"/>
        <v>0</v>
      </c>
      <c r="AC17" s="85">
        <f t="shared" ca="1" si="15"/>
        <v>0.33333333333333331</v>
      </c>
      <c r="AD17" s="88">
        <f t="shared" ca="1" si="16"/>
        <v>0</v>
      </c>
      <c r="AE17" s="85">
        <f t="shared" ca="1" si="17"/>
        <v>0.66666666666666663</v>
      </c>
      <c r="AF17" s="82">
        <f t="shared" ca="1" si="18"/>
        <v>0.99930555555555556</v>
      </c>
      <c r="AG17" s="115" t="b">
        <f t="shared" si="19"/>
        <v>0</v>
      </c>
      <c r="AH17" s="115" t="b">
        <f t="shared" ca="1" si="20"/>
        <v>1</v>
      </c>
      <c r="AI17" s="115" t="b">
        <f t="shared" ca="1" si="21"/>
        <v>0</v>
      </c>
      <c r="AJ17" s="115" t="b">
        <f t="shared" ca="1" si="22"/>
        <v>1</v>
      </c>
      <c r="AK17" s="115" t="b">
        <f t="shared" si="23"/>
        <v>0</v>
      </c>
      <c r="AL17" s="113">
        <f t="shared" ca="1" si="24"/>
        <v>0</v>
      </c>
      <c r="AM17" s="113">
        <f t="shared" ca="1" si="25"/>
        <v>0.99930555555555556</v>
      </c>
      <c r="AN17" s="113">
        <f t="shared" ca="1" si="37"/>
        <v>0</v>
      </c>
      <c r="AO17" s="113">
        <f t="shared" ca="1" si="26"/>
        <v>0.99930555555555556</v>
      </c>
      <c r="AP17" s="115" t="b">
        <f t="shared" si="27"/>
        <v>1</v>
      </c>
      <c r="AQ17" s="115" t="b">
        <f t="shared" ca="1" si="28"/>
        <v>0</v>
      </c>
      <c r="AR17" s="115" t="b">
        <f t="shared" si="29"/>
        <v>1</v>
      </c>
      <c r="AS17" s="115" t="b">
        <f t="shared" ca="1" si="30"/>
        <v>0</v>
      </c>
      <c r="AT17" s="140">
        <f t="shared" si="31"/>
        <v>0</v>
      </c>
      <c r="AU17" s="342"/>
      <c r="AV17" s="342"/>
      <c r="AW17" s="342"/>
      <c r="AX17" s="342"/>
      <c r="AY17" s="342"/>
      <c r="AZ17" s="342"/>
      <c r="BA17" s="343"/>
      <c r="BB17" s="343"/>
      <c r="BC17" s="343"/>
    </row>
    <row r="18" spans="1:55" s="346" customFormat="1" ht="28.5" customHeight="1" x14ac:dyDescent="0.35">
      <c r="A18" s="397">
        <f t="shared" ca="1" si="0"/>
        <v>46064</v>
      </c>
      <c r="B18" s="77" t="str">
        <f t="shared" ca="1" si="1"/>
        <v>Mi</v>
      </c>
      <c r="C18" s="76" t="str">
        <f t="shared" ca="1" si="2"/>
        <v xml:space="preserve"> </v>
      </c>
      <c r="D18" s="171"/>
      <c r="E18" s="126" t="str">
        <f t="shared" ca="1" si="32"/>
        <v>08:00-16:00</v>
      </c>
      <c r="F18" s="386">
        <f t="shared" ca="1" si="3"/>
        <v>0.33333333333333331</v>
      </c>
      <c r="G18" s="125">
        <f t="shared" ca="1" si="33"/>
        <v>0</v>
      </c>
      <c r="H18" s="127"/>
      <c r="I18" s="59"/>
      <c r="J18" s="141" t="str">
        <f t="shared" ca="1" si="4"/>
        <v/>
      </c>
      <c r="K18" s="388">
        <f t="shared" ca="1" si="5"/>
        <v>0</v>
      </c>
      <c r="L18" s="542"/>
      <c r="M18" s="543"/>
      <c r="N18" s="543"/>
      <c r="O18" s="543"/>
      <c r="P18" s="544"/>
      <c r="Q18" s="108">
        <f t="shared" ca="1" si="34"/>
        <v>46064</v>
      </c>
      <c r="R18" s="115" t="b">
        <f t="shared" ca="1" si="6"/>
        <v>1</v>
      </c>
      <c r="S18" s="109" t="str">
        <f t="shared" si="7"/>
        <v/>
      </c>
      <c r="T18" s="61" t="str">
        <f t="shared" ca="1" si="8"/>
        <v>A</v>
      </c>
      <c r="U18" s="61" t="str">
        <f t="shared" ca="1" si="9"/>
        <v>A</v>
      </c>
      <c r="V18" s="96">
        <f t="shared" si="35"/>
        <v>0</v>
      </c>
      <c r="W18" s="57">
        <f t="shared" ca="1" si="36"/>
        <v>-0.33333333333333298</v>
      </c>
      <c r="X18" s="164">
        <f t="shared" ca="1" si="10"/>
        <v>0</v>
      </c>
      <c r="Y18" s="115" t="b">
        <f t="shared" ca="1" si="11"/>
        <v>0</v>
      </c>
      <c r="Z18" s="115" t="b">
        <f t="shared" ca="1" si="12"/>
        <v>0</v>
      </c>
      <c r="AA18" s="115" t="b">
        <f t="shared" ca="1" si="13"/>
        <v>1</v>
      </c>
      <c r="AB18" s="78">
        <f t="shared" ca="1" si="14"/>
        <v>0</v>
      </c>
      <c r="AC18" s="85">
        <f t="shared" ca="1" si="15"/>
        <v>0.33333333333333331</v>
      </c>
      <c r="AD18" s="88">
        <f t="shared" ca="1" si="16"/>
        <v>0</v>
      </c>
      <c r="AE18" s="85">
        <f t="shared" ca="1" si="17"/>
        <v>0.66666666666666663</v>
      </c>
      <c r="AF18" s="82">
        <f t="shared" ca="1" si="18"/>
        <v>0.99930555555555556</v>
      </c>
      <c r="AG18" s="115" t="b">
        <f t="shared" si="19"/>
        <v>0</v>
      </c>
      <c r="AH18" s="115" t="b">
        <f t="shared" ca="1" si="20"/>
        <v>1</v>
      </c>
      <c r="AI18" s="115" t="b">
        <f t="shared" ca="1" si="21"/>
        <v>0</v>
      </c>
      <c r="AJ18" s="115" t="b">
        <f t="shared" ca="1" si="22"/>
        <v>1</v>
      </c>
      <c r="AK18" s="115" t="b">
        <f t="shared" si="23"/>
        <v>0</v>
      </c>
      <c r="AL18" s="113">
        <f t="shared" ca="1" si="24"/>
        <v>0</v>
      </c>
      <c r="AM18" s="113">
        <f t="shared" ca="1" si="25"/>
        <v>0.99930555555555556</v>
      </c>
      <c r="AN18" s="113">
        <f t="shared" ca="1" si="37"/>
        <v>0</v>
      </c>
      <c r="AO18" s="113">
        <f t="shared" ca="1" si="26"/>
        <v>0.99930555555555556</v>
      </c>
      <c r="AP18" s="115" t="b">
        <f t="shared" si="27"/>
        <v>1</v>
      </c>
      <c r="AQ18" s="115" t="b">
        <f t="shared" ca="1" si="28"/>
        <v>0</v>
      </c>
      <c r="AR18" s="115" t="b">
        <f t="shared" si="29"/>
        <v>1</v>
      </c>
      <c r="AS18" s="115" t="b">
        <f t="shared" ca="1" si="30"/>
        <v>0</v>
      </c>
      <c r="AT18" s="140">
        <f t="shared" si="31"/>
        <v>0</v>
      </c>
      <c r="AU18" s="342"/>
      <c r="AV18" s="342"/>
      <c r="AW18" s="342"/>
      <c r="AX18" s="342"/>
      <c r="AY18" s="342"/>
      <c r="AZ18" s="342"/>
      <c r="BA18" s="343"/>
      <c r="BB18" s="343"/>
      <c r="BC18" s="343"/>
    </row>
    <row r="19" spans="1:55" s="346" customFormat="1" ht="28.5" customHeight="1" x14ac:dyDescent="0.35">
      <c r="A19" s="397">
        <f t="shared" ca="1" si="0"/>
        <v>46065</v>
      </c>
      <c r="B19" s="77" t="str">
        <f t="shared" ca="1" si="1"/>
        <v>Do</v>
      </c>
      <c r="C19" s="76" t="str">
        <f t="shared" ca="1" si="2"/>
        <v xml:space="preserve"> </v>
      </c>
      <c r="D19" s="171"/>
      <c r="E19" s="126" t="str">
        <f t="shared" ca="1" si="32"/>
        <v>08:00-16:00</v>
      </c>
      <c r="F19" s="386">
        <f t="shared" ca="1" si="3"/>
        <v>0.33333333333333331</v>
      </c>
      <c r="G19" s="125">
        <f t="shared" ca="1" si="33"/>
        <v>0</v>
      </c>
      <c r="H19" s="127"/>
      <c r="I19" s="59"/>
      <c r="J19" s="141" t="str">
        <f t="shared" ca="1" si="4"/>
        <v/>
      </c>
      <c r="K19" s="388">
        <f t="shared" ca="1" si="5"/>
        <v>0</v>
      </c>
      <c r="L19" s="542"/>
      <c r="M19" s="543"/>
      <c r="N19" s="543"/>
      <c r="O19" s="543"/>
      <c r="P19" s="544"/>
      <c r="Q19" s="108">
        <f t="shared" ca="1" si="34"/>
        <v>46065</v>
      </c>
      <c r="R19" s="115" t="b">
        <f t="shared" ca="1" si="6"/>
        <v>1</v>
      </c>
      <c r="S19" s="109" t="str">
        <f t="shared" si="7"/>
        <v/>
      </c>
      <c r="T19" s="61" t="str">
        <f t="shared" ca="1" si="8"/>
        <v>A</v>
      </c>
      <c r="U19" s="61" t="str">
        <f t="shared" ca="1" si="9"/>
        <v>A</v>
      </c>
      <c r="V19" s="96">
        <f t="shared" si="35"/>
        <v>0</v>
      </c>
      <c r="W19" s="57">
        <f t="shared" ca="1" si="36"/>
        <v>-0.33333333333333298</v>
      </c>
      <c r="X19" s="164">
        <f t="shared" ca="1" si="10"/>
        <v>0</v>
      </c>
      <c r="Y19" s="115" t="b">
        <f t="shared" ca="1" si="11"/>
        <v>0</v>
      </c>
      <c r="Z19" s="115" t="b">
        <f t="shared" ca="1" si="12"/>
        <v>0</v>
      </c>
      <c r="AA19" s="115" t="b">
        <f t="shared" ca="1" si="13"/>
        <v>1</v>
      </c>
      <c r="AB19" s="78">
        <f t="shared" ca="1" si="14"/>
        <v>0</v>
      </c>
      <c r="AC19" s="85">
        <f t="shared" ca="1" si="15"/>
        <v>0.33333333333333331</v>
      </c>
      <c r="AD19" s="88">
        <f t="shared" ca="1" si="16"/>
        <v>0</v>
      </c>
      <c r="AE19" s="85">
        <f t="shared" ca="1" si="17"/>
        <v>0.66666666666666663</v>
      </c>
      <c r="AF19" s="82">
        <f t="shared" ca="1" si="18"/>
        <v>0.99930555555555556</v>
      </c>
      <c r="AG19" s="115" t="b">
        <f t="shared" si="19"/>
        <v>0</v>
      </c>
      <c r="AH19" s="115" t="b">
        <f t="shared" ca="1" si="20"/>
        <v>1</v>
      </c>
      <c r="AI19" s="115" t="b">
        <f t="shared" ca="1" si="21"/>
        <v>0</v>
      </c>
      <c r="AJ19" s="115" t="b">
        <f t="shared" ca="1" si="22"/>
        <v>1</v>
      </c>
      <c r="AK19" s="115" t="b">
        <f t="shared" si="23"/>
        <v>0</v>
      </c>
      <c r="AL19" s="113">
        <f t="shared" ca="1" si="24"/>
        <v>0</v>
      </c>
      <c r="AM19" s="113">
        <f t="shared" ca="1" si="25"/>
        <v>0.99930555555555556</v>
      </c>
      <c r="AN19" s="113">
        <f t="shared" ca="1" si="37"/>
        <v>0</v>
      </c>
      <c r="AO19" s="113">
        <f t="shared" ca="1" si="26"/>
        <v>0.99930555555555556</v>
      </c>
      <c r="AP19" s="115" t="b">
        <f t="shared" si="27"/>
        <v>1</v>
      </c>
      <c r="AQ19" s="115" t="b">
        <f t="shared" ca="1" si="28"/>
        <v>0</v>
      </c>
      <c r="AR19" s="115" t="b">
        <f t="shared" si="29"/>
        <v>1</v>
      </c>
      <c r="AS19" s="115" t="b">
        <f t="shared" ca="1" si="30"/>
        <v>0</v>
      </c>
      <c r="AT19" s="140">
        <f t="shared" si="31"/>
        <v>0</v>
      </c>
      <c r="AU19" s="342"/>
      <c r="AV19" s="342"/>
      <c r="AW19" s="342"/>
      <c r="AX19" s="342"/>
      <c r="AY19" s="342"/>
      <c r="AZ19" s="342"/>
      <c r="BA19" s="343"/>
      <c r="BB19" s="343"/>
      <c r="BC19" s="343"/>
    </row>
    <row r="20" spans="1:55" s="346" customFormat="1" ht="28.5" customHeight="1" x14ac:dyDescent="0.35">
      <c r="A20" s="397">
        <f t="shared" ca="1" si="0"/>
        <v>46066</v>
      </c>
      <c r="B20" s="77" t="str">
        <f t="shared" ca="1" si="1"/>
        <v>Fr</v>
      </c>
      <c r="C20" s="76" t="str">
        <f t="shared" ca="1" si="2"/>
        <v xml:space="preserve"> </v>
      </c>
      <c r="D20" s="171"/>
      <c r="E20" s="126" t="str">
        <f t="shared" ca="1" si="32"/>
        <v>08:00-16:00</v>
      </c>
      <c r="F20" s="386">
        <f t="shared" ca="1" si="3"/>
        <v>0.33333333333333331</v>
      </c>
      <c r="G20" s="125">
        <f t="shared" ca="1" si="33"/>
        <v>0</v>
      </c>
      <c r="H20" s="127"/>
      <c r="I20" s="59"/>
      <c r="J20" s="141" t="str">
        <f t="shared" ca="1" si="4"/>
        <v/>
      </c>
      <c r="K20" s="388">
        <f t="shared" ca="1" si="5"/>
        <v>0</v>
      </c>
      <c r="L20" s="542"/>
      <c r="M20" s="543"/>
      <c r="N20" s="543"/>
      <c r="O20" s="543"/>
      <c r="P20" s="544"/>
      <c r="Q20" s="108">
        <f t="shared" ca="1" si="34"/>
        <v>46066</v>
      </c>
      <c r="R20" s="115" t="b">
        <f t="shared" ca="1" si="6"/>
        <v>1</v>
      </c>
      <c r="S20" s="109" t="str">
        <f t="shared" si="7"/>
        <v/>
      </c>
      <c r="T20" s="61" t="str">
        <f t="shared" ca="1" si="8"/>
        <v>A</v>
      </c>
      <c r="U20" s="61" t="str">
        <f t="shared" ca="1" si="9"/>
        <v>A</v>
      </c>
      <c r="V20" s="96">
        <f t="shared" si="35"/>
        <v>0</v>
      </c>
      <c r="W20" s="57">
        <f t="shared" ca="1" si="36"/>
        <v>-0.33333333333333298</v>
      </c>
      <c r="X20" s="164">
        <f t="shared" ca="1" si="10"/>
        <v>0</v>
      </c>
      <c r="Y20" s="115" t="b">
        <f t="shared" ca="1" si="11"/>
        <v>0</v>
      </c>
      <c r="Z20" s="115" t="b">
        <f t="shared" ca="1" si="12"/>
        <v>0</v>
      </c>
      <c r="AA20" s="115" t="b">
        <f t="shared" ca="1" si="13"/>
        <v>1</v>
      </c>
      <c r="AB20" s="78">
        <f t="shared" ca="1" si="14"/>
        <v>0</v>
      </c>
      <c r="AC20" s="85">
        <f t="shared" ca="1" si="15"/>
        <v>0.33333333333333331</v>
      </c>
      <c r="AD20" s="88">
        <f t="shared" ca="1" si="16"/>
        <v>0</v>
      </c>
      <c r="AE20" s="85">
        <f t="shared" ca="1" si="17"/>
        <v>0.66666666666666663</v>
      </c>
      <c r="AF20" s="82">
        <f t="shared" ca="1" si="18"/>
        <v>0.99930555555555556</v>
      </c>
      <c r="AG20" s="115" t="b">
        <f t="shared" si="19"/>
        <v>0</v>
      </c>
      <c r="AH20" s="115" t="b">
        <f t="shared" ca="1" si="20"/>
        <v>1</v>
      </c>
      <c r="AI20" s="115" t="b">
        <f t="shared" ca="1" si="21"/>
        <v>0</v>
      </c>
      <c r="AJ20" s="115" t="b">
        <f t="shared" ca="1" si="22"/>
        <v>1</v>
      </c>
      <c r="AK20" s="115" t="b">
        <f t="shared" si="23"/>
        <v>0</v>
      </c>
      <c r="AL20" s="113">
        <f t="shared" ca="1" si="24"/>
        <v>0</v>
      </c>
      <c r="AM20" s="113">
        <f t="shared" ca="1" si="25"/>
        <v>0.99930555555555556</v>
      </c>
      <c r="AN20" s="113">
        <f t="shared" ca="1" si="37"/>
        <v>0</v>
      </c>
      <c r="AO20" s="113">
        <f t="shared" ca="1" si="26"/>
        <v>0.99930555555555556</v>
      </c>
      <c r="AP20" s="115" t="b">
        <f t="shared" si="27"/>
        <v>1</v>
      </c>
      <c r="AQ20" s="115" t="b">
        <f t="shared" ca="1" si="28"/>
        <v>0</v>
      </c>
      <c r="AR20" s="115" t="b">
        <f t="shared" si="29"/>
        <v>1</v>
      </c>
      <c r="AS20" s="115" t="b">
        <f t="shared" ca="1" si="30"/>
        <v>0</v>
      </c>
      <c r="AT20" s="140">
        <f t="shared" si="31"/>
        <v>0</v>
      </c>
      <c r="AU20" s="342"/>
      <c r="AV20" s="342"/>
      <c r="AW20" s="342"/>
      <c r="AX20" s="342"/>
      <c r="AY20" s="342"/>
      <c r="AZ20" s="342"/>
      <c r="BA20" s="343"/>
      <c r="BB20" s="343"/>
      <c r="BC20" s="343"/>
    </row>
    <row r="21" spans="1:55" s="346" customFormat="1" ht="28.5" customHeight="1" x14ac:dyDescent="0.35">
      <c r="A21" s="397">
        <f t="shared" ca="1" si="0"/>
        <v>46067</v>
      </c>
      <c r="B21" s="77" t="str">
        <f t="shared" ca="1" si="1"/>
        <v>Sa</v>
      </c>
      <c r="C21" s="76" t="str">
        <f t="shared" ca="1" si="2"/>
        <v xml:space="preserve"> Valentinstag</v>
      </c>
      <c r="D21" s="185"/>
      <c r="E21" s="126" t="str">
        <f t="shared" ca="1" si="32"/>
        <v/>
      </c>
      <c r="F21" s="386">
        <f t="shared" ca="1" si="3"/>
        <v>0</v>
      </c>
      <c r="G21" s="125">
        <f t="shared" ca="1" si="33"/>
        <v>0</v>
      </c>
      <c r="H21" s="127"/>
      <c r="I21" s="59"/>
      <c r="J21" s="141" t="str">
        <f t="shared" ca="1" si="4"/>
        <v/>
      </c>
      <c r="K21" s="388">
        <f t="shared" ca="1" si="5"/>
        <v>0</v>
      </c>
      <c r="L21" s="542"/>
      <c r="M21" s="543"/>
      <c r="N21" s="543"/>
      <c r="O21" s="543"/>
      <c r="P21" s="544"/>
      <c r="Q21" s="108">
        <f t="shared" ca="1" si="34"/>
        <v>46067</v>
      </c>
      <c r="R21" s="115" t="b">
        <f t="shared" ca="1" si="6"/>
        <v>1</v>
      </c>
      <c r="S21" s="109" t="str">
        <f t="shared" si="7"/>
        <v/>
      </c>
      <c r="T21" s="61" t="str">
        <f t="shared" ca="1" si="8"/>
        <v>F</v>
      </c>
      <c r="U21" s="61" t="str">
        <f t="shared" ca="1" si="9"/>
        <v>A</v>
      </c>
      <c r="V21" s="96">
        <f t="shared" si="35"/>
        <v>0</v>
      </c>
      <c r="W21" s="57">
        <f t="shared" ca="1" si="36"/>
        <v>0</v>
      </c>
      <c r="X21" s="164">
        <f t="shared" ca="1" si="10"/>
        <v>0</v>
      </c>
      <c r="Y21" s="115" t="b">
        <f t="shared" ca="1" si="11"/>
        <v>1</v>
      </c>
      <c r="Z21" s="115" t="b">
        <f t="shared" ca="1" si="12"/>
        <v>0</v>
      </c>
      <c r="AA21" s="115" t="b">
        <f t="shared" ca="1" si="13"/>
        <v>0</v>
      </c>
      <c r="AB21" s="78">
        <f t="shared" ca="1" si="14"/>
        <v>0</v>
      </c>
      <c r="AC21" s="85">
        <f t="shared" ca="1" si="15"/>
        <v>0</v>
      </c>
      <c r="AD21" s="88">
        <f t="shared" ca="1" si="16"/>
        <v>0</v>
      </c>
      <c r="AE21" s="85">
        <f t="shared" ca="1" si="17"/>
        <v>0</v>
      </c>
      <c r="AF21" s="82">
        <f t="shared" ca="1" si="18"/>
        <v>0.99930555555555556</v>
      </c>
      <c r="AG21" s="115" t="b">
        <f t="shared" si="19"/>
        <v>0</v>
      </c>
      <c r="AH21" s="115" t="b">
        <f t="shared" ca="1" si="20"/>
        <v>0</v>
      </c>
      <c r="AI21" s="115" t="b">
        <f t="shared" ca="1" si="21"/>
        <v>0</v>
      </c>
      <c r="AJ21" s="115" t="b">
        <f t="shared" ca="1" si="22"/>
        <v>1</v>
      </c>
      <c r="AK21" s="115" t="b">
        <f t="shared" si="23"/>
        <v>0</v>
      </c>
      <c r="AL21" s="113">
        <f t="shared" ca="1" si="24"/>
        <v>0</v>
      </c>
      <c r="AM21" s="113">
        <f t="shared" ca="1" si="25"/>
        <v>0.99930555555555556</v>
      </c>
      <c r="AN21" s="113">
        <f t="shared" ca="1" si="37"/>
        <v>0</v>
      </c>
      <c r="AO21" s="113">
        <f t="shared" ca="1" si="26"/>
        <v>0.99930555555555556</v>
      </c>
      <c r="AP21" s="115" t="b">
        <f t="shared" si="27"/>
        <v>1</v>
      </c>
      <c r="AQ21" s="115" t="b">
        <f t="shared" ca="1" si="28"/>
        <v>0</v>
      </c>
      <c r="AR21" s="115" t="b">
        <f t="shared" si="29"/>
        <v>1</v>
      </c>
      <c r="AS21" s="115" t="b">
        <f t="shared" ca="1" si="30"/>
        <v>0</v>
      </c>
      <c r="AT21" s="140">
        <f t="shared" si="31"/>
        <v>0</v>
      </c>
      <c r="AU21" s="342"/>
      <c r="AV21" s="342"/>
      <c r="AW21" s="342"/>
      <c r="AX21" s="342"/>
      <c r="AY21" s="342"/>
      <c r="AZ21" s="342"/>
      <c r="BA21" s="343"/>
      <c r="BB21" s="343"/>
      <c r="BC21" s="343"/>
    </row>
    <row r="22" spans="1:55" s="346" customFormat="1" ht="28.5" customHeight="1" x14ac:dyDescent="0.35">
      <c r="A22" s="397">
        <f t="shared" ca="1" si="0"/>
        <v>46068</v>
      </c>
      <c r="B22" s="77" t="str">
        <f t="shared" ca="1" si="1"/>
        <v>So</v>
      </c>
      <c r="C22" s="76" t="str">
        <f t="shared" ca="1" si="2"/>
        <v xml:space="preserve"> Wochenende</v>
      </c>
      <c r="D22" s="185"/>
      <c r="E22" s="126" t="str">
        <f t="shared" ca="1" si="32"/>
        <v/>
      </c>
      <c r="F22" s="386">
        <f t="shared" ca="1" si="3"/>
        <v>0</v>
      </c>
      <c r="G22" s="125">
        <f t="shared" ca="1" si="33"/>
        <v>0</v>
      </c>
      <c r="H22" s="184"/>
      <c r="I22" s="186"/>
      <c r="J22" s="141" t="str">
        <f t="shared" ca="1" si="4"/>
        <v/>
      </c>
      <c r="K22" s="388">
        <f t="shared" ca="1" si="5"/>
        <v>0</v>
      </c>
      <c r="L22" s="542"/>
      <c r="M22" s="543"/>
      <c r="N22" s="543"/>
      <c r="O22" s="543"/>
      <c r="P22" s="544"/>
      <c r="Q22" s="108">
        <f t="shared" ca="1" si="34"/>
        <v>46068</v>
      </c>
      <c r="R22" s="115" t="b">
        <f t="shared" ca="1" si="6"/>
        <v>1</v>
      </c>
      <c r="S22" s="109" t="str">
        <f t="shared" si="7"/>
        <v/>
      </c>
      <c r="T22" s="61" t="str">
        <f t="shared" ca="1" si="8"/>
        <v>F</v>
      </c>
      <c r="U22" s="61" t="str">
        <f t="shared" ca="1" si="9"/>
        <v>F</v>
      </c>
      <c r="V22" s="96">
        <f t="shared" si="35"/>
        <v>0</v>
      </c>
      <c r="W22" s="57">
        <f t="shared" ca="1" si="36"/>
        <v>0</v>
      </c>
      <c r="X22" s="164">
        <f t="shared" ca="1" si="10"/>
        <v>0</v>
      </c>
      <c r="Y22" s="115" t="b">
        <f t="shared" ca="1" si="11"/>
        <v>1</v>
      </c>
      <c r="Z22" s="115" t="b">
        <f t="shared" ca="1" si="12"/>
        <v>0</v>
      </c>
      <c r="AA22" s="115" t="b">
        <f t="shared" ca="1" si="13"/>
        <v>0</v>
      </c>
      <c r="AB22" s="78" t="str">
        <f t="shared" ca="1" si="14"/>
        <v/>
      </c>
      <c r="AC22" s="85" t="str">
        <f t="shared" ca="1" si="15"/>
        <v/>
      </c>
      <c r="AD22" s="88">
        <f t="shared" ca="1" si="16"/>
        <v>0</v>
      </c>
      <c r="AE22" s="85" t="str">
        <f t="shared" ca="1" si="17"/>
        <v/>
      </c>
      <c r="AF22" s="82" t="str">
        <f t="shared" ca="1" si="18"/>
        <v/>
      </c>
      <c r="AG22" s="115" t="b">
        <f t="shared" si="19"/>
        <v>0</v>
      </c>
      <c r="AH22" s="115" t="b">
        <f t="shared" ca="1" si="20"/>
        <v>0</v>
      </c>
      <c r="AI22" s="115" t="b">
        <f t="shared" ca="1" si="21"/>
        <v>0</v>
      </c>
      <c r="AJ22" s="115" t="b">
        <f t="shared" ca="1" si="22"/>
        <v>0</v>
      </c>
      <c r="AK22" s="115" t="b">
        <f t="shared" si="23"/>
        <v>0</v>
      </c>
      <c r="AL22" s="113" t="str">
        <f t="shared" ca="1" si="24"/>
        <v/>
      </c>
      <c r="AM22" s="113" t="str">
        <f t="shared" ca="1" si="25"/>
        <v/>
      </c>
      <c r="AN22" s="113" t="str">
        <f t="shared" ca="1" si="37"/>
        <v/>
      </c>
      <c r="AO22" s="113" t="str">
        <f t="shared" ca="1" si="26"/>
        <v/>
      </c>
      <c r="AP22" s="115" t="b">
        <f t="shared" si="27"/>
        <v>1</v>
      </c>
      <c r="AQ22" s="115" t="b">
        <f t="shared" ca="1" si="28"/>
        <v>0</v>
      </c>
      <c r="AR22" s="115" t="b">
        <f t="shared" si="29"/>
        <v>1</v>
      </c>
      <c r="AS22" s="115" t="b">
        <f t="shared" ca="1" si="30"/>
        <v>0</v>
      </c>
      <c r="AT22" s="140">
        <f t="shared" si="31"/>
        <v>0</v>
      </c>
      <c r="AU22" s="342"/>
      <c r="AV22" s="342"/>
      <c r="AW22" s="342"/>
      <c r="AX22" s="342"/>
      <c r="AY22" s="342"/>
      <c r="AZ22" s="342"/>
      <c r="BA22" s="343"/>
      <c r="BB22" s="343"/>
      <c r="BC22" s="343"/>
    </row>
    <row r="23" spans="1:55" s="346" customFormat="1" ht="28.5" customHeight="1" x14ac:dyDescent="0.35">
      <c r="A23" s="397">
        <f t="shared" ca="1" si="0"/>
        <v>46069</v>
      </c>
      <c r="B23" s="77" t="str">
        <f t="shared" ca="1" si="1"/>
        <v>Mo</v>
      </c>
      <c r="C23" s="76" t="str">
        <f t="shared" ca="1" si="2"/>
        <v xml:space="preserve"> </v>
      </c>
      <c r="D23" s="171"/>
      <c r="E23" s="126" t="str">
        <f t="shared" ca="1" si="32"/>
        <v>08:00-16:00</v>
      </c>
      <c r="F23" s="386">
        <f t="shared" ca="1" si="3"/>
        <v>0.33333333333333331</v>
      </c>
      <c r="G23" s="125">
        <f t="shared" ca="1" si="33"/>
        <v>0</v>
      </c>
      <c r="H23" s="127"/>
      <c r="I23" s="59"/>
      <c r="J23" s="141" t="str">
        <f t="shared" ca="1" si="4"/>
        <v/>
      </c>
      <c r="K23" s="388">
        <f t="shared" ca="1" si="5"/>
        <v>0</v>
      </c>
      <c r="L23" s="542"/>
      <c r="M23" s="543"/>
      <c r="N23" s="543"/>
      <c r="O23" s="543"/>
      <c r="P23" s="544"/>
      <c r="Q23" s="108">
        <f t="shared" ca="1" si="34"/>
        <v>46069</v>
      </c>
      <c r="R23" s="115" t="b">
        <f t="shared" ca="1" si="6"/>
        <v>1</v>
      </c>
      <c r="S23" s="109" t="str">
        <f t="shared" si="7"/>
        <v/>
      </c>
      <c r="T23" s="61" t="str">
        <f t="shared" ca="1" si="8"/>
        <v>A</v>
      </c>
      <c r="U23" s="61" t="str">
        <f t="shared" ca="1" si="9"/>
        <v>A</v>
      </c>
      <c r="V23" s="96">
        <f t="shared" si="35"/>
        <v>0</v>
      </c>
      <c r="W23" s="57">
        <f t="shared" ca="1" si="36"/>
        <v>-0.33333333333333298</v>
      </c>
      <c r="X23" s="164">
        <f t="shared" ca="1" si="10"/>
        <v>0</v>
      </c>
      <c r="Y23" s="115" t="b">
        <f t="shared" ca="1" si="11"/>
        <v>0</v>
      </c>
      <c r="Z23" s="115" t="b">
        <f t="shared" ca="1" si="12"/>
        <v>0</v>
      </c>
      <c r="AA23" s="115" t="b">
        <f t="shared" ca="1" si="13"/>
        <v>1</v>
      </c>
      <c r="AB23" s="78">
        <f t="shared" ca="1" si="14"/>
        <v>0</v>
      </c>
      <c r="AC23" s="85">
        <f t="shared" ca="1" si="15"/>
        <v>0.33333333333333331</v>
      </c>
      <c r="AD23" s="88">
        <f t="shared" ca="1" si="16"/>
        <v>0</v>
      </c>
      <c r="AE23" s="85">
        <f t="shared" ca="1" si="17"/>
        <v>0.66666666666666663</v>
      </c>
      <c r="AF23" s="82">
        <f t="shared" ca="1" si="18"/>
        <v>0.99930555555555556</v>
      </c>
      <c r="AG23" s="115" t="b">
        <f t="shared" si="19"/>
        <v>0</v>
      </c>
      <c r="AH23" s="115" t="b">
        <f t="shared" ca="1" si="20"/>
        <v>1</v>
      </c>
      <c r="AI23" s="115" t="b">
        <f t="shared" ca="1" si="21"/>
        <v>0</v>
      </c>
      <c r="AJ23" s="115" t="b">
        <f t="shared" ca="1" si="22"/>
        <v>1</v>
      </c>
      <c r="AK23" s="115" t="b">
        <f t="shared" si="23"/>
        <v>0</v>
      </c>
      <c r="AL23" s="113">
        <f t="shared" ca="1" si="24"/>
        <v>0</v>
      </c>
      <c r="AM23" s="113">
        <f t="shared" ca="1" si="25"/>
        <v>0.99930555555555556</v>
      </c>
      <c r="AN23" s="113">
        <f t="shared" ca="1" si="37"/>
        <v>0</v>
      </c>
      <c r="AO23" s="113">
        <f t="shared" ca="1" si="26"/>
        <v>0.99930555555555556</v>
      </c>
      <c r="AP23" s="115" t="b">
        <f t="shared" si="27"/>
        <v>1</v>
      </c>
      <c r="AQ23" s="115" t="b">
        <f t="shared" ca="1" si="28"/>
        <v>0</v>
      </c>
      <c r="AR23" s="115" t="b">
        <f t="shared" si="29"/>
        <v>1</v>
      </c>
      <c r="AS23" s="115" t="b">
        <f t="shared" ca="1" si="30"/>
        <v>0</v>
      </c>
      <c r="AT23" s="140">
        <f t="shared" si="31"/>
        <v>0</v>
      </c>
      <c r="AU23" s="342"/>
      <c r="AV23" s="342"/>
      <c r="AW23" s="342"/>
      <c r="AX23" s="342"/>
      <c r="AY23" s="342"/>
      <c r="AZ23" s="342"/>
      <c r="BA23" s="343"/>
      <c r="BB23" s="343"/>
      <c r="BC23" s="343"/>
    </row>
    <row r="24" spans="1:55" s="346" customFormat="1" ht="28.5" customHeight="1" x14ac:dyDescent="0.35">
      <c r="A24" s="397">
        <f t="shared" ca="1" si="0"/>
        <v>46070</v>
      </c>
      <c r="B24" s="77" t="str">
        <f t="shared" ca="1" si="1"/>
        <v>Di</v>
      </c>
      <c r="C24" s="76" t="str">
        <f t="shared" ca="1" si="2"/>
        <v xml:space="preserve"> </v>
      </c>
      <c r="D24" s="171"/>
      <c r="E24" s="126" t="str">
        <f t="shared" ca="1" si="32"/>
        <v>08:00-16:00</v>
      </c>
      <c r="F24" s="386">
        <f t="shared" ca="1" si="3"/>
        <v>0.33333333333333331</v>
      </c>
      <c r="G24" s="125">
        <f t="shared" ca="1" si="33"/>
        <v>0</v>
      </c>
      <c r="H24" s="127"/>
      <c r="I24" s="59"/>
      <c r="J24" s="141" t="str">
        <f t="shared" ca="1" si="4"/>
        <v/>
      </c>
      <c r="K24" s="388">
        <f t="shared" ca="1" si="5"/>
        <v>0</v>
      </c>
      <c r="L24" s="542"/>
      <c r="M24" s="543"/>
      <c r="N24" s="543"/>
      <c r="O24" s="543"/>
      <c r="P24" s="544"/>
      <c r="Q24" s="108">
        <f t="shared" ca="1" si="34"/>
        <v>46070</v>
      </c>
      <c r="R24" s="115" t="b">
        <f t="shared" ca="1" si="6"/>
        <v>1</v>
      </c>
      <c r="S24" s="109" t="str">
        <f t="shared" si="7"/>
        <v/>
      </c>
      <c r="T24" s="61" t="str">
        <f t="shared" ca="1" si="8"/>
        <v>A</v>
      </c>
      <c r="U24" s="61" t="str">
        <f t="shared" ca="1" si="9"/>
        <v>A</v>
      </c>
      <c r="V24" s="96">
        <f t="shared" si="35"/>
        <v>0</v>
      </c>
      <c r="W24" s="57">
        <f t="shared" ca="1" si="36"/>
        <v>-0.33333333333333298</v>
      </c>
      <c r="X24" s="164">
        <f t="shared" ca="1" si="10"/>
        <v>0</v>
      </c>
      <c r="Y24" s="115" t="b">
        <f t="shared" ca="1" si="11"/>
        <v>0</v>
      </c>
      <c r="Z24" s="115" t="b">
        <f t="shared" ca="1" si="12"/>
        <v>0</v>
      </c>
      <c r="AA24" s="115" t="b">
        <f t="shared" ca="1" si="13"/>
        <v>1</v>
      </c>
      <c r="AB24" s="78">
        <f t="shared" ca="1" si="14"/>
        <v>0</v>
      </c>
      <c r="AC24" s="85">
        <f t="shared" ca="1" si="15"/>
        <v>0.33333333333333331</v>
      </c>
      <c r="AD24" s="88">
        <f t="shared" ca="1" si="16"/>
        <v>0</v>
      </c>
      <c r="AE24" s="85">
        <f t="shared" ca="1" si="17"/>
        <v>0.66666666666666663</v>
      </c>
      <c r="AF24" s="82">
        <f t="shared" ca="1" si="18"/>
        <v>0.99930555555555556</v>
      </c>
      <c r="AG24" s="115" t="b">
        <f t="shared" si="19"/>
        <v>0</v>
      </c>
      <c r="AH24" s="115" t="b">
        <f t="shared" ca="1" si="20"/>
        <v>1</v>
      </c>
      <c r="AI24" s="115" t="b">
        <f t="shared" ca="1" si="21"/>
        <v>0</v>
      </c>
      <c r="AJ24" s="115" t="b">
        <f t="shared" ca="1" si="22"/>
        <v>1</v>
      </c>
      <c r="AK24" s="115" t="b">
        <f t="shared" si="23"/>
        <v>0</v>
      </c>
      <c r="AL24" s="113">
        <f t="shared" ca="1" si="24"/>
        <v>0</v>
      </c>
      <c r="AM24" s="113">
        <f t="shared" ca="1" si="25"/>
        <v>0.99930555555555556</v>
      </c>
      <c r="AN24" s="113">
        <f t="shared" ca="1" si="37"/>
        <v>0</v>
      </c>
      <c r="AO24" s="113">
        <f t="shared" ca="1" si="26"/>
        <v>0.99930555555555556</v>
      </c>
      <c r="AP24" s="115" t="b">
        <f t="shared" si="27"/>
        <v>1</v>
      </c>
      <c r="AQ24" s="115" t="b">
        <f t="shared" ca="1" si="28"/>
        <v>0</v>
      </c>
      <c r="AR24" s="115" t="b">
        <f t="shared" si="29"/>
        <v>1</v>
      </c>
      <c r="AS24" s="115" t="b">
        <f t="shared" ca="1" si="30"/>
        <v>0</v>
      </c>
      <c r="AT24" s="140">
        <f t="shared" si="31"/>
        <v>0</v>
      </c>
      <c r="AU24" s="342"/>
      <c r="AV24" s="342"/>
      <c r="AW24" s="342"/>
      <c r="AX24" s="342"/>
      <c r="AY24" s="342"/>
      <c r="AZ24" s="342"/>
      <c r="BA24" s="343"/>
      <c r="BB24" s="343"/>
      <c r="BC24" s="343"/>
    </row>
    <row r="25" spans="1:55" s="346" customFormat="1" ht="28.5" customHeight="1" x14ac:dyDescent="0.35">
      <c r="A25" s="397">
        <f t="shared" ca="1" si="0"/>
        <v>46071</v>
      </c>
      <c r="B25" s="77" t="str">
        <f t="shared" ca="1" si="1"/>
        <v>Mi</v>
      </c>
      <c r="C25" s="76" t="str">
        <f t="shared" ca="1" si="2"/>
        <v xml:space="preserve"> Aschermittwoch</v>
      </c>
      <c r="D25" s="171"/>
      <c r="E25" s="126" t="str">
        <f t="shared" ca="1" si="32"/>
        <v>08:00-16:00</v>
      </c>
      <c r="F25" s="386">
        <f t="shared" ca="1" si="3"/>
        <v>0.33333333333333331</v>
      </c>
      <c r="G25" s="125">
        <f t="shared" ca="1" si="33"/>
        <v>0</v>
      </c>
      <c r="H25" s="127"/>
      <c r="I25" s="59"/>
      <c r="J25" s="141" t="str">
        <f t="shared" ca="1" si="4"/>
        <v/>
      </c>
      <c r="K25" s="388">
        <f t="shared" ca="1" si="5"/>
        <v>0</v>
      </c>
      <c r="L25" s="542"/>
      <c r="M25" s="543"/>
      <c r="N25" s="543"/>
      <c r="O25" s="543"/>
      <c r="P25" s="544"/>
      <c r="Q25" s="108">
        <f t="shared" ca="1" si="34"/>
        <v>46071</v>
      </c>
      <c r="R25" s="115" t="b">
        <f t="shared" ca="1" si="6"/>
        <v>1</v>
      </c>
      <c r="S25" s="109" t="str">
        <f t="shared" si="7"/>
        <v/>
      </c>
      <c r="T25" s="61" t="str">
        <f t="shared" ca="1" si="8"/>
        <v>A</v>
      </c>
      <c r="U25" s="61" t="str">
        <f t="shared" ca="1" si="9"/>
        <v>A</v>
      </c>
      <c r="V25" s="96">
        <f t="shared" si="35"/>
        <v>0</v>
      </c>
      <c r="W25" s="57">
        <f t="shared" ca="1" si="36"/>
        <v>-0.33333333333333298</v>
      </c>
      <c r="X25" s="164">
        <f t="shared" ca="1" si="10"/>
        <v>0</v>
      </c>
      <c r="Y25" s="115" t="b">
        <f t="shared" ca="1" si="11"/>
        <v>0</v>
      </c>
      <c r="Z25" s="115" t="b">
        <f t="shared" ca="1" si="12"/>
        <v>0</v>
      </c>
      <c r="AA25" s="115" t="b">
        <f t="shared" ca="1" si="13"/>
        <v>1</v>
      </c>
      <c r="AB25" s="78">
        <f t="shared" ca="1" si="14"/>
        <v>0</v>
      </c>
      <c r="AC25" s="85">
        <f t="shared" ca="1" si="15"/>
        <v>0.33333333333333331</v>
      </c>
      <c r="AD25" s="88">
        <f t="shared" ca="1" si="16"/>
        <v>0</v>
      </c>
      <c r="AE25" s="85">
        <f t="shared" ca="1" si="17"/>
        <v>0.66666666666666663</v>
      </c>
      <c r="AF25" s="82">
        <f t="shared" ca="1" si="18"/>
        <v>0.99930555555555556</v>
      </c>
      <c r="AG25" s="115" t="b">
        <f t="shared" si="19"/>
        <v>0</v>
      </c>
      <c r="AH25" s="115" t="b">
        <f t="shared" ca="1" si="20"/>
        <v>1</v>
      </c>
      <c r="AI25" s="115" t="b">
        <f t="shared" ca="1" si="21"/>
        <v>0</v>
      </c>
      <c r="AJ25" s="115" t="b">
        <f t="shared" ca="1" si="22"/>
        <v>1</v>
      </c>
      <c r="AK25" s="115" t="b">
        <f t="shared" si="23"/>
        <v>0</v>
      </c>
      <c r="AL25" s="113">
        <f t="shared" ca="1" si="24"/>
        <v>0</v>
      </c>
      <c r="AM25" s="113">
        <f t="shared" ca="1" si="25"/>
        <v>0.99930555555555556</v>
      </c>
      <c r="AN25" s="113">
        <f t="shared" ca="1" si="37"/>
        <v>0</v>
      </c>
      <c r="AO25" s="113">
        <f t="shared" ca="1" si="26"/>
        <v>0.99930555555555556</v>
      </c>
      <c r="AP25" s="115" t="b">
        <f t="shared" si="27"/>
        <v>1</v>
      </c>
      <c r="AQ25" s="115" t="b">
        <f t="shared" ca="1" si="28"/>
        <v>0</v>
      </c>
      <c r="AR25" s="115" t="b">
        <f t="shared" si="29"/>
        <v>1</v>
      </c>
      <c r="AS25" s="115" t="b">
        <f t="shared" ca="1" si="30"/>
        <v>0</v>
      </c>
      <c r="AT25" s="140">
        <f t="shared" si="31"/>
        <v>0</v>
      </c>
      <c r="AU25" s="342"/>
      <c r="AV25" s="342"/>
      <c r="AW25" s="342"/>
      <c r="AX25" s="342"/>
      <c r="AY25" s="342"/>
      <c r="AZ25" s="342"/>
      <c r="BA25" s="343"/>
      <c r="BB25" s="343"/>
      <c r="BC25" s="343"/>
    </row>
    <row r="26" spans="1:55" s="346" customFormat="1" ht="28.5" customHeight="1" x14ac:dyDescent="0.35">
      <c r="A26" s="397">
        <f t="shared" ca="1" si="0"/>
        <v>46072</v>
      </c>
      <c r="B26" s="77" t="str">
        <f t="shared" ca="1" si="1"/>
        <v>Do</v>
      </c>
      <c r="C26" s="76" t="str">
        <f t="shared" ca="1" si="2"/>
        <v xml:space="preserve"> </v>
      </c>
      <c r="D26" s="171"/>
      <c r="E26" s="126" t="str">
        <f t="shared" ca="1" si="32"/>
        <v>08:00-16:00</v>
      </c>
      <c r="F26" s="386">
        <f t="shared" ca="1" si="3"/>
        <v>0.33333333333333331</v>
      </c>
      <c r="G26" s="125">
        <f t="shared" ca="1" si="33"/>
        <v>0</v>
      </c>
      <c r="H26" s="127"/>
      <c r="I26" s="59"/>
      <c r="J26" s="141" t="str">
        <f t="shared" ca="1" si="4"/>
        <v/>
      </c>
      <c r="K26" s="388">
        <f t="shared" ca="1" si="5"/>
        <v>0</v>
      </c>
      <c r="L26" s="542"/>
      <c r="M26" s="543"/>
      <c r="N26" s="543"/>
      <c r="O26" s="543"/>
      <c r="P26" s="544"/>
      <c r="Q26" s="108">
        <f t="shared" ca="1" si="34"/>
        <v>46072</v>
      </c>
      <c r="R26" s="115" t="b">
        <f t="shared" ca="1" si="6"/>
        <v>1</v>
      </c>
      <c r="S26" s="109" t="str">
        <f t="shared" si="7"/>
        <v/>
      </c>
      <c r="T26" s="61" t="str">
        <f t="shared" ca="1" si="8"/>
        <v>A</v>
      </c>
      <c r="U26" s="61" t="str">
        <f t="shared" ca="1" si="9"/>
        <v>A</v>
      </c>
      <c r="V26" s="96">
        <f t="shared" si="35"/>
        <v>0</v>
      </c>
      <c r="W26" s="57">
        <f t="shared" ca="1" si="36"/>
        <v>-0.33333333333333298</v>
      </c>
      <c r="X26" s="164">
        <f t="shared" ca="1" si="10"/>
        <v>0</v>
      </c>
      <c r="Y26" s="115" t="b">
        <f t="shared" ca="1" si="11"/>
        <v>0</v>
      </c>
      <c r="Z26" s="115" t="b">
        <f t="shared" ca="1" si="12"/>
        <v>0</v>
      </c>
      <c r="AA26" s="115" t="b">
        <f t="shared" ca="1" si="13"/>
        <v>1</v>
      </c>
      <c r="AB26" s="78">
        <f t="shared" ca="1" si="14"/>
        <v>0</v>
      </c>
      <c r="AC26" s="85">
        <f t="shared" ca="1" si="15"/>
        <v>0.33333333333333331</v>
      </c>
      <c r="AD26" s="88">
        <f t="shared" ca="1" si="16"/>
        <v>0</v>
      </c>
      <c r="AE26" s="85">
        <f t="shared" ca="1" si="17"/>
        <v>0.66666666666666663</v>
      </c>
      <c r="AF26" s="82">
        <f t="shared" ca="1" si="18"/>
        <v>0.99930555555555556</v>
      </c>
      <c r="AG26" s="115" t="b">
        <f t="shared" si="19"/>
        <v>0</v>
      </c>
      <c r="AH26" s="115" t="b">
        <f t="shared" ca="1" si="20"/>
        <v>1</v>
      </c>
      <c r="AI26" s="115" t="b">
        <f t="shared" ca="1" si="21"/>
        <v>0</v>
      </c>
      <c r="AJ26" s="115" t="b">
        <f t="shared" ca="1" si="22"/>
        <v>1</v>
      </c>
      <c r="AK26" s="115" t="b">
        <f t="shared" si="23"/>
        <v>0</v>
      </c>
      <c r="AL26" s="113">
        <f t="shared" ca="1" si="24"/>
        <v>0</v>
      </c>
      <c r="AM26" s="113">
        <f t="shared" ca="1" si="25"/>
        <v>0.99930555555555556</v>
      </c>
      <c r="AN26" s="113">
        <f t="shared" ca="1" si="37"/>
        <v>0</v>
      </c>
      <c r="AO26" s="113">
        <f t="shared" ca="1" si="26"/>
        <v>0.99930555555555556</v>
      </c>
      <c r="AP26" s="115" t="b">
        <f t="shared" si="27"/>
        <v>1</v>
      </c>
      <c r="AQ26" s="115" t="b">
        <f t="shared" ca="1" si="28"/>
        <v>0</v>
      </c>
      <c r="AR26" s="115" t="b">
        <f t="shared" si="29"/>
        <v>1</v>
      </c>
      <c r="AS26" s="115" t="b">
        <f t="shared" ca="1" si="30"/>
        <v>0</v>
      </c>
      <c r="AT26" s="140">
        <f t="shared" si="31"/>
        <v>0</v>
      </c>
      <c r="AU26" s="342"/>
      <c r="AV26" s="342"/>
      <c r="AW26" s="342"/>
      <c r="AX26" s="342"/>
      <c r="AY26" s="342"/>
      <c r="AZ26" s="342"/>
      <c r="BA26" s="343"/>
      <c r="BB26" s="343"/>
      <c r="BC26" s="343"/>
    </row>
    <row r="27" spans="1:55" s="346" customFormat="1" ht="28.5" customHeight="1" x14ac:dyDescent="0.35">
      <c r="A27" s="397">
        <f t="shared" ca="1" si="0"/>
        <v>46073</v>
      </c>
      <c r="B27" s="77" t="str">
        <f t="shared" ca="1" si="1"/>
        <v>Fr</v>
      </c>
      <c r="C27" s="76" t="str">
        <f t="shared" ca="1" si="2"/>
        <v xml:space="preserve"> </v>
      </c>
      <c r="D27" s="171"/>
      <c r="E27" s="126" t="str">
        <f t="shared" ca="1" si="32"/>
        <v>08:00-16:00</v>
      </c>
      <c r="F27" s="386">
        <f t="shared" ca="1" si="3"/>
        <v>0.33333333333333331</v>
      </c>
      <c r="G27" s="125">
        <f t="shared" ca="1" si="33"/>
        <v>0</v>
      </c>
      <c r="H27" s="127"/>
      <c r="I27" s="59"/>
      <c r="J27" s="141" t="str">
        <f t="shared" ca="1" si="4"/>
        <v/>
      </c>
      <c r="K27" s="388">
        <f t="shared" ca="1" si="5"/>
        <v>0</v>
      </c>
      <c r="L27" s="542"/>
      <c r="M27" s="543"/>
      <c r="N27" s="543"/>
      <c r="O27" s="543"/>
      <c r="P27" s="544"/>
      <c r="Q27" s="108">
        <f t="shared" ca="1" si="34"/>
        <v>46073</v>
      </c>
      <c r="R27" s="115" t="b">
        <f t="shared" ca="1" si="6"/>
        <v>1</v>
      </c>
      <c r="S27" s="109" t="str">
        <f t="shared" si="7"/>
        <v/>
      </c>
      <c r="T27" s="61" t="str">
        <f t="shared" ca="1" si="8"/>
        <v>A</v>
      </c>
      <c r="U27" s="61" t="str">
        <f t="shared" ca="1" si="9"/>
        <v>A</v>
      </c>
      <c r="V27" s="96">
        <f t="shared" si="35"/>
        <v>0</v>
      </c>
      <c r="W27" s="57">
        <f t="shared" ca="1" si="36"/>
        <v>-0.33333333333333298</v>
      </c>
      <c r="X27" s="164">
        <f t="shared" ca="1" si="10"/>
        <v>0</v>
      </c>
      <c r="Y27" s="115" t="b">
        <f t="shared" ca="1" si="11"/>
        <v>0</v>
      </c>
      <c r="Z27" s="115" t="b">
        <f t="shared" ca="1" si="12"/>
        <v>0</v>
      </c>
      <c r="AA27" s="115" t="b">
        <f t="shared" ca="1" si="13"/>
        <v>1</v>
      </c>
      <c r="AB27" s="78">
        <f t="shared" ca="1" si="14"/>
        <v>0</v>
      </c>
      <c r="AC27" s="85">
        <f t="shared" ca="1" si="15"/>
        <v>0.33333333333333331</v>
      </c>
      <c r="AD27" s="88">
        <f t="shared" ca="1" si="16"/>
        <v>0</v>
      </c>
      <c r="AE27" s="85">
        <f t="shared" ca="1" si="17"/>
        <v>0.66666666666666663</v>
      </c>
      <c r="AF27" s="82">
        <f t="shared" ca="1" si="18"/>
        <v>0.99930555555555556</v>
      </c>
      <c r="AG27" s="115" t="b">
        <f t="shared" si="19"/>
        <v>0</v>
      </c>
      <c r="AH27" s="115" t="b">
        <f t="shared" ca="1" si="20"/>
        <v>1</v>
      </c>
      <c r="AI27" s="115" t="b">
        <f t="shared" ca="1" si="21"/>
        <v>0</v>
      </c>
      <c r="AJ27" s="115" t="b">
        <f t="shared" ca="1" si="22"/>
        <v>1</v>
      </c>
      <c r="AK27" s="115" t="b">
        <f t="shared" si="23"/>
        <v>0</v>
      </c>
      <c r="AL27" s="113">
        <f t="shared" ca="1" si="24"/>
        <v>0</v>
      </c>
      <c r="AM27" s="113">
        <f t="shared" ca="1" si="25"/>
        <v>0.99930555555555556</v>
      </c>
      <c r="AN27" s="113">
        <f t="shared" ca="1" si="37"/>
        <v>0</v>
      </c>
      <c r="AO27" s="113">
        <f t="shared" ca="1" si="26"/>
        <v>0.99930555555555556</v>
      </c>
      <c r="AP27" s="115" t="b">
        <f t="shared" si="27"/>
        <v>1</v>
      </c>
      <c r="AQ27" s="115" t="b">
        <f t="shared" ca="1" si="28"/>
        <v>0</v>
      </c>
      <c r="AR27" s="115" t="b">
        <f t="shared" si="29"/>
        <v>1</v>
      </c>
      <c r="AS27" s="115" t="b">
        <f t="shared" ca="1" si="30"/>
        <v>0</v>
      </c>
      <c r="AT27" s="140">
        <f t="shared" si="31"/>
        <v>0</v>
      </c>
      <c r="AU27" s="342"/>
      <c r="AV27" s="342"/>
      <c r="AW27" s="342"/>
      <c r="AX27" s="342"/>
      <c r="AY27" s="342"/>
      <c r="AZ27" s="342"/>
      <c r="BA27" s="343"/>
      <c r="BB27" s="343"/>
      <c r="BC27" s="343"/>
    </row>
    <row r="28" spans="1:55" s="346" customFormat="1" ht="28.5" customHeight="1" x14ac:dyDescent="0.35">
      <c r="A28" s="397">
        <f t="shared" ca="1" si="0"/>
        <v>46074</v>
      </c>
      <c r="B28" s="77" t="str">
        <f t="shared" ca="1" si="1"/>
        <v>Sa</v>
      </c>
      <c r="C28" s="76" t="str">
        <f t="shared" ca="1" si="2"/>
        <v xml:space="preserve"> Wochenende</v>
      </c>
      <c r="D28" s="185"/>
      <c r="E28" s="126" t="str">
        <f t="shared" ca="1" si="32"/>
        <v/>
      </c>
      <c r="F28" s="386">
        <f t="shared" ca="1" si="3"/>
        <v>0</v>
      </c>
      <c r="G28" s="125">
        <f t="shared" ca="1" si="33"/>
        <v>0</v>
      </c>
      <c r="H28" s="127"/>
      <c r="I28" s="59"/>
      <c r="J28" s="141" t="str">
        <f t="shared" ca="1" si="4"/>
        <v/>
      </c>
      <c r="K28" s="388">
        <f t="shared" ca="1" si="5"/>
        <v>0</v>
      </c>
      <c r="L28" s="542"/>
      <c r="M28" s="543"/>
      <c r="N28" s="543"/>
      <c r="O28" s="543"/>
      <c r="P28" s="544"/>
      <c r="Q28" s="108">
        <f t="shared" ca="1" si="34"/>
        <v>46074</v>
      </c>
      <c r="R28" s="115" t="b">
        <f t="shared" ca="1" si="6"/>
        <v>1</v>
      </c>
      <c r="S28" s="109" t="str">
        <f t="shared" si="7"/>
        <v/>
      </c>
      <c r="T28" s="61" t="str">
        <f t="shared" ca="1" si="8"/>
        <v>F</v>
      </c>
      <c r="U28" s="61" t="str">
        <f t="shared" ca="1" si="9"/>
        <v>A</v>
      </c>
      <c r="V28" s="96">
        <f t="shared" si="35"/>
        <v>0</v>
      </c>
      <c r="W28" s="57">
        <f t="shared" ca="1" si="36"/>
        <v>0</v>
      </c>
      <c r="X28" s="164">
        <f t="shared" ca="1" si="10"/>
        <v>0</v>
      </c>
      <c r="Y28" s="115" t="b">
        <f t="shared" ca="1" si="11"/>
        <v>1</v>
      </c>
      <c r="Z28" s="115" t="b">
        <f t="shared" ca="1" si="12"/>
        <v>0</v>
      </c>
      <c r="AA28" s="115" t="b">
        <f t="shared" ca="1" si="13"/>
        <v>0</v>
      </c>
      <c r="AB28" s="78">
        <f t="shared" ca="1" si="14"/>
        <v>0</v>
      </c>
      <c r="AC28" s="85">
        <f t="shared" ca="1" si="15"/>
        <v>0</v>
      </c>
      <c r="AD28" s="88">
        <f t="shared" ca="1" si="16"/>
        <v>0</v>
      </c>
      <c r="AE28" s="85">
        <f t="shared" ca="1" si="17"/>
        <v>0</v>
      </c>
      <c r="AF28" s="82">
        <f t="shared" ca="1" si="18"/>
        <v>0.99930555555555556</v>
      </c>
      <c r="AG28" s="115" t="b">
        <f t="shared" si="19"/>
        <v>0</v>
      </c>
      <c r="AH28" s="115" t="b">
        <f t="shared" ca="1" si="20"/>
        <v>0</v>
      </c>
      <c r="AI28" s="115" t="b">
        <f t="shared" ca="1" si="21"/>
        <v>0</v>
      </c>
      <c r="AJ28" s="115" t="b">
        <f t="shared" ca="1" si="22"/>
        <v>1</v>
      </c>
      <c r="AK28" s="115" t="b">
        <f t="shared" si="23"/>
        <v>0</v>
      </c>
      <c r="AL28" s="113">
        <f t="shared" ca="1" si="24"/>
        <v>0</v>
      </c>
      <c r="AM28" s="113">
        <f t="shared" ca="1" si="25"/>
        <v>0.99930555555555556</v>
      </c>
      <c r="AN28" s="113">
        <f t="shared" ca="1" si="37"/>
        <v>0</v>
      </c>
      <c r="AO28" s="113">
        <f t="shared" ca="1" si="26"/>
        <v>0.99930555555555556</v>
      </c>
      <c r="AP28" s="115" t="b">
        <f t="shared" si="27"/>
        <v>1</v>
      </c>
      <c r="AQ28" s="115" t="b">
        <f t="shared" ca="1" si="28"/>
        <v>0</v>
      </c>
      <c r="AR28" s="115" t="b">
        <f t="shared" si="29"/>
        <v>1</v>
      </c>
      <c r="AS28" s="115" t="b">
        <f t="shared" ca="1" si="30"/>
        <v>0</v>
      </c>
      <c r="AT28" s="140">
        <f t="shared" si="31"/>
        <v>0</v>
      </c>
      <c r="AU28" s="342"/>
      <c r="AV28" s="342"/>
      <c r="AW28" s="342"/>
      <c r="AX28" s="342"/>
      <c r="AY28" s="342"/>
      <c r="AZ28" s="342"/>
      <c r="BA28" s="343"/>
      <c r="BB28" s="343"/>
      <c r="BC28" s="343"/>
    </row>
    <row r="29" spans="1:55" s="346" customFormat="1" ht="28.5" customHeight="1" x14ac:dyDescent="0.35">
      <c r="A29" s="397">
        <f t="shared" ca="1" si="0"/>
        <v>46075</v>
      </c>
      <c r="B29" s="77" t="str">
        <f t="shared" ca="1" si="1"/>
        <v>So</v>
      </c>
      <c r="C29" s="76" t="str">
        <f t="shared" ca="1" si="2"/>
        <v xml:space="preserve"> Wochenende</v>
      </c>
      <c r="D29" s="185"/>
      <c r="E29" s="126" t="str">
        <f t="shared" ca="1" si="32"/>
        <v/>
      </c>
      <c r="F29" s="386">
        <f t="shared" ca="1" si="3"/>
        <v>0</v>
      </c>
      <c r="G29" s="125">
        <f t="shared" ca="1" si="33"/>
        <v>0</v>
      </c>
      <c r="H29" s="184"/>
      <c r="I29" s="186"/>
      <c r="J29" s="141" t="str">
        <f t="shared" ca="1" si="4"/>
        <v/>
      </c>
      <c r="K29" s="388">
        <f t="shared" ca="1" si="5"/>
        <v>0</v>
      </c>
      <c r="L29" s="542"/>
      <c r="M29" s="543"/>
      <c r="N29" s="543"/>
      <c r="O29" s="543"/>
      <c r="P29" s="544"/>
      <c r="Q29" s="108">
        <f t="shared" ca="1" si="34"/>
        <v>46075</v>
      </c>
      <c r="R29" s="115" t="b">
        <f t="shared" ca="1" si="6"/>
        <v>1</v>
      </c>
      <c r="S29" s="109" t="str">
        <f t="shared" si="7"/>
        <v/>
      </c>
      <c r="T29" s="61" t="str">
        <f t="shared" ca="1" si="8"/>
        <v>F</v>
      </c>
      <c r="U29" s="61" t="str">
        <f t="shared" ca="1" si="9"/>
        <v>F</v>
      </c>
      <c r="V29" s="96">
        <f t="shared" si="35"/>
        <v>0</v>
      </c>
      <c r="W29" s="57">
        <f t="shared" ca="1" si="36"/>
        <v>0</v>
      </c>
      <c r="X29" s="164">
        <f t="shared" ca="1" si="10"/>
        <v>0</v>
      </c>
      <c r="Y29" s="115" t="b">
        <f t="shared" ca="1" si="11"/>
        <v>1</v>
      </c>
      <c r="Z29" s="115" t="b">
        <f t="shared" ca="1" si="12"/>
        <v>0</v>
      </c>
      <c r="AA29" s="115" t="b">
        <f t="shared" ca="1" si="13"/>
        <v>0</v>
      </c>
      <c r="AB29" s="78" t="str">
        <f t="shared" ca="1" si="14"/>
        <v/>
      </c>
      <c r="AC29" s="85" t="str">
        <f t="shared" ca="1" si="15"/>
        <v/>
      </c>
      <c r="AD29" s="88">
        <f t="shared" ca="1" si="16"/>
        <v>0</v>
      </c>
      <c r="AE29" s="85" t="str">
        <f t="shared" ca="1" si="17"/>
        <v/>
      </c>
      <c r="AF29" s="82" t="str">
        <f t="shared" ca="1" si="18"/>
        <v/>
      </c>
      <c r="AG29" s="115" t="b">
        <f t="shared" si="19"/>
        <v>0</v>
      </c>
      <c r="AH29" s="115" t="b">
        <f t="shared" ca="1" si="20"/>
        <v>0</v>
      </c>
      <c r="AI29" s="115" t="b">
        <f t="shared" ca="1" si="21"/>
        <v>0</v>
      </c>
      <c r="AJ29" s="115" t="b">
        <f t="shared" ca="1" si="22"/>
        <v>0</v>
      </c>
      <c r="AK29" s="115" t="b">
        <f t="shared" si="23"/>
        <v>0</v>
      </c>
      <c r="AL29" s="113" t="str">
        <f t="shared" ca="1" si="24"/>
        <v/>
      </c>
      <c r="AM29" s="113" t="str">
        <f t="shared" ca="1" si="25"/>
        <v/>
      </c>
      <c r="AN29" s="113" t="str">
        <f t="shared" ca="1" si="37"/>
        <v/>
      </c>
      <c r="AO29" s="113" t="str">
        <f t="shared" ca="1" si="26"/>
        <v/>
      </c>
      <c r="AP29" s="115" t="b">
        <f t="shared" si="27"/>
        <v>1</v>
      </c>
      <c r="AQ29" s="115" t="b">
        <f t="shared" ca="1" si="28"/>
        <v>0</v>
      </c>
      <c r="AR29" s="115" t="b">
        <f t="shared" si="29"/>
        <v>1</v>
      </c>
      <c r="AS29" s="115" t="b">
        <f t="shared" ca="1" si="30"/>
        <v>0</v>
      </c>
      <c r="AT29" s="140">
        <f t="shared" si="31"/>
        <v>0</v>
      </c>
      <c r="AU29" s="342"/>
      <c r="AV29" s="342"/>
      <c r="AW29" s="342"/>
      <c r="AX29" s="342"/>
      <c r="AY29" s="342"/>
      <c r="AZ29" s="342"/>
      <c r="BA29" s="343"/>
      <c r="BB29" s="343"/>
      <c r="BC29" s="343"/>
    </row>
    <row r="30" spans="1:55" s="346" customFormat="1" ht="28.5" customHeight="1" x14ac:dyDescent="0.35">
      <c r="A30" s="397">
        <f t="shared" ca="1" si="0"/>
        <v>46076</v>
      </c>
      <c r="B30" s="77" t="str">
        <f t="shared" ca="1" si="1"/>
        <v>Mo</v>
      </c>
      <c r="C30" s="76" t="str">
        <f t="shared" ca="1" si="2"/>
        <v xml:space="preserve"> </v>
      </c>
      <c r="D30" s="171"/>
      <c r="E30" s="126" t="str">
        <f t="shared" ca="1" si="32"/>
        <v>08:00-16:00</v>
      </c>
      <c r="F30" s="386">
        <f t="shared" ca="1" si="3"/>
        <v>0.33333333333333331</v>
      </c>
      <c r="G30" s="125">
        <f t="shared" ca="1" si="33"/>
        <v>0</v>
      </c>
      <c r="H30" s="127"/>
      <c r="I30" s="59"/>
      <c r="J30" s="141" t="str">
        <f t="shared" ca="1" si="4"/>
        <v/>
      </c>
      <c r="K30" s="388">
        <f t="shared" ca="1" si="5"/>
        <v>0</v>
      </c>
      <c r="L30" s="542"/>
      <c r="M30" s="543"/>
      <c r="N30" s="543"/>
      <c r="O30" s="543"/>
      <c r="P30" s="544"/>
      <c r="Q30" s="108">
        <f t="shared" ca="1" si="34"/>
        <v>46076</v>
      </c>
      <c r="R30" s="115" t="b">
        <f t="shared" ca="1" si="6"/>
        <v>1</v>
      </c>
      <c r="S30" s="109" t="str">
        <f t="shared" si="7"/>
        <v/>
      </c>
      <c r="T30" s="61" t="str">
        <f t="shared" ca="1" si="8"/>
        <v>A</v>
      </c>
      <c r="U30" s="61" t="str">
        <f t="shared" ca="1" si="9"/>
        <v>A</v>
      </c>
      <c r="V30" s="96">
        <f t="shared" si="35"/>
        <v>0</v>
      </c>
      <c r="W30" s="57">
        <f t="shared" ca="1" si="36"/>
        <v>-0.33333333333333298</v>
      </c>
      <c r="X30" s="164">
        <f t="shared" ca="1" si="10"/>
        <v>0</v>
      </c>
      <c r="Y30" s="115" t="b">
        <f t="shared" ca="1" si="11"/>
        <v>0</v>
      </c>
      <c r="Z30" s="115" t="b">
        <f t="shared" ca="1" si="12"/>
        <v>0</v>
      </c>
      <c r="AA30" s="115" t="b">
        <f t="shared" ca="1" si="13"/>
        <v>1</v>
      </c>
      <c r="AB30" s="78">
        <f t="shared" ca="1" si="14"/>
        <v>0</v>
      </c>
      <c r="AC30" s="85">
        <f t="shared" ca="1" si="15"/>
        <v>0.33333333333333331</v>
      </c>
      <c r="AD30" s="88">
        <f t="shared" ca="1" si="16"/>
        <v>0</v>
      </c>
      <c r="AE30" s="85">
        <f t="shared" ca="1" si="17"/>
        <v>0.66666666666666663</v>
      </c>
      <c r="AF30" s="82">
        <f t="shared" ca="1" si="18"/>
        <v>0.99930555555555556</v>
      </c>
      <c r="AG30" s="115" t="b">
        <f t="shared" si="19"/>
        <v>0</v>
      </c>
      <c r="AH30" s="115" t="b">
        <f t="shared" ca="1" si="20"/>
        <v>1</v>
      </c>
      <c r="AI30" s="115" t="b">
        <f t="shared" ca="1" si="21"/>
        <v>0</v>
      </c>
      <c r="AJ30" s="115" t="b">
        <f t="shared" ca="1" si="22"/>
        <v>1</v>
      </c>
      <c r="AK30" s="115" t="b">
        <f t="shared" si="23"/>
        <v>0</v>
      </c>
      <c r="AL30" s="113">
        <f t="shared" ca="1" si="24"/>
        <v>0</v>
      </c>
      <c r="AM30" s="113">
        <f t="shared" ca="1" si="25"/>
        <v>0.99930555555555556</v>
      </c>
      <c r="AN30" s="113">
        <f t="shared" ca="1" si="37"/>
        <v>0</v>
      </c>
      <c r="AO30" s="113">
        <f t="shared" ca="1" si="26"/>
        <v>0.99930555555555556</v>
      </c>
      <c r="AP30" s="115" t="b">
        <f t="shared" si="27"/>
        <v>1</v>
      </c>
      <c r="AQ30" s="115" t="b">
        <f t="shared" ca="1" si="28"/>
        <v>0</v>
      </c>
      <c r="AR30" s="115" t="b">
        <f t="shared" si="29"/>
        <v>1</v>
      </c>
      <c r="AS30" s="115" t="b">
        <f t="shared" ca="1" si="30"/>
        <v>0</v>
      </c>
      <c r="AT30" s="140">
        <f t="shared" si="31"/>
        <v>0</v>
      </c>
      <c r="AU30" s="342"/>
      <c r="AV30" s="342"/>
      <c r="AW30" s="342"/>
      <c r="AX30" s="342"/>
      <c r="AY30" s="342"/>
      <c r="AZ30" s="342"/>
      <c r="BA30" s="343"/>
      <c r="BB30" s="343"/>
      <c r="BC30" s="343"/>
    </row>
    <row r="31" spans="1:55" s="346" customFormat="1" ht="28.5" customHeight="1" x14ac:dyDescent="0.35">
      <c r="A31" s="397">
        <f t="shared" ca="1" si="0"/>
        <v>46077</v>
      </c>
      <c r="B31" s="77" t="str">
        <f t="shared" ca="1" si="1"/>
        <v>Di</v>
      </c>
      <c r="C31" s="76" t="str">
        <f t="shared" ca="1" si="2"/>
        <v xml:space="preserve"> </v>
      </c>
      <c r="D31" s="171"/>
      <c r="E31" s="126" t="str">
        <f t="shared" ca="1" si="32"/>
        <v>08:00-16:00</v>
      </c>
      <c r="F31" s="386">
        <f t="shared" ca="1" si="3"/>
        <v>0.33333333333333331</v>
      </c>
      <c r="G31" s="125">
        <f t="shared" ca="1" si="33"/>
        <v>0</v>
      </c>
      <c r="H31" s="127"/>
      <c r="I31" s="59"/>
      <c r="J31" s="141" t="str">
        <f t="shared" ca="1" si="4"/>
        <v/>
      </c>
      <c r="K31" s="388">
        <f t="shared" ca="1" si="5"/>
        <v>0</v>
      </c>
      <c r="L31" s="542"/>
      <c r="M31" s="543"/>
      <c r="N31" s="543"/>
      <c r="O31" s="543"/>
      <c r="P31" s="544"/>
      <c r="Q31" s="108">
        <f t="shared" ca="1" si="34"/>
        <v>46077</v>
      </c>
      <c r="R31" s="115" t="b">
        <f t="shared" ca="1" si="6"/>
        <v>1</v>
      </c>
      <c r="S31" s="109" t="str">
        <f t="shared" si="7"/>
        <v/>
      </c>
      <c r="T31" s="61" t="str">
        <f t="shared" ca="1" si="8"/>
        <v>A</v>
      </c>
      <c r="U31" s="61" t="str">
        <f t="shared" ca="1" si="9"/>
        <v>A</v>
      </c>
      <c r="V31" s="96">
        <f t="shared" si="35"/>
        <v>0</v>
      </c>
      <c r="W31" s="57">
        <f t="shared" ca="1" si="36"/>
        <v>-0.33333333333333298</v>
      </c>
      <c r="X31" s="164">
        <f t="shared" ca="1" si="10"/>
        <v>0</v>
      </c>
      <c r="Y31" s="115" t="b">
        <f t="shared" ca="1" si="11"/>
        <v>0</v>
      </c>
      <c r="Z31" s="115" t="b">
        <f t="shared" ca="1" si="12"/>
        <v>0</v>
      </c>
      <c r="AA31" s="115" t="b">
        <f t="shared" ca="1" si="13"/>
        <v>1</v>
      </c>
      <c r="AB31" s="78">
        <f t="shared" ca="1" si="14"/>
        <v>0</v>
      </c>
      <c r="AC31" s="85">
        <f t="shared" ca="1" si="15"/>
        <v>0.33333333333333331</v>
      </c>
      <c r="AD31" s="88">
        <f t="shared" ca="1" si="16"/>
        <v>0</v>
      </c>
      <c r="AE31" s="85">
        <f t="shared" ca="1" si="17"/>
        <v>0.66666666666666663</v>
      </c>
      <c r="AF31" s="82">
        <f t="shared" ca="1" si="18"/>
        <v>0.99930555555555556</v>
      </c>
      <c r="AG31" s="115" t="b">
        <f t="shared" si="19"/>
        <v>0</v>
      </c>
      <c r="AH31" s="115" t="b">
        <f t="shared" ca="1" si="20"/>
        <v>1</v>
      </c>
      <c r="AI31" s="115" t="b">
        <f t="shared" ca="1" si="21"/>
        <v>0</v>
      </c>
      <c r="AJ31" s="115" t="b">
        <f t="shared" ca="1" si="22"/>
        <v>1</v>
      </c>
      <c r="AK31" s="115" t="b">
        <f t="shared" si="23"/>
        <v>0</v>
      </c>
      <c r="AL31" s="113">
        <f t="shared" ca="1" si="24"/>
        <v>0</v>
      </c>
      <c r="AM31" s="113">
        <f t="shared" ca="1" si="25"/>
        <v>0.99930555555555556</v>
      </c>
      <c r="AN31" s="113">
        <f t="shared" ca="1" si="37"/>
        <v>0</v>
      </c>
      <c r="AO31" s="113">
        <f t="shared" ca="1" si="26"/>
        <v>0.99930555555555556</v>
      </c>
      <c r="AP31" s="115" t="b">
        <f t="shared" si="27"/>
        <v>1</v>
      </c>
      <c r="AQ31" s="115" t="b">
        <f t="shared" ca="1" si="28"/>
        <v>0</v>
      </c>
      <c r="AR31" s="115" t="b">
        <f t="shared" si="29"/>
        <v>1</v>
      </c>
      <c r="AS31" s="115" t="b">
        <f t="shared" ca="1" si="30"/>
        <v>0</v>
      </c>
      <c r="AT31" s="140">
        <f t="shared" si="31"/>
        <v>0</v>
      </c>
      <c r="AU31" s="342"/>
      <c r="AV31" s="342"/>
      <c r="AW31" s="342"/>
      <c r="AX31" s="342"/>
      <c r="AY31" s="342"/>
      <c r="AZ31" s="342"/>
      <c r="BA31" s="343"/>
      <c r="BB31" s="343"/>
      <c r="BC31" s="343"/>
    </row>
    <row r="32" spans="1:55" s="346" customFormat="1" ht="28.5" customHeight="1" x14ac:dyDescent="0.35">
      <c r="A32" s="397">
        <f t="shared" ca="1" si="0"/>
        <v>46078</v>
      </c>
      <c r="B32" s="77" t="str">
        <f t="shared" ca="1" si="1"/>
        <v>Mi</v>
      </c>
      <c r="C32" s="76" t="str">
        <f t="shared" ca="1" si="2"/>
        <v xml:space="preserve"> </v>
      </c>
      <c r="D32" s="171"/>
      <c r="E32" s="126" t="str">
        <f t="shared" ca="1" si="32"/>
        <v>08:00-16:00</v>
      </c>
      <c r="F32" s="386">
        <f t="shared" ca="1" si="3"/>
        <v>0.33333333333333331</v>
      </c>
      <c r="G32" s="125">
        <f t="shared" ca="1" si="33"/>
        <v>0</v>
      </c>
      <c r="H32" s="127"/>
      <c r="I32" s="59"/>
      <c r="J32" s="141" t="str">
        <f t="shared" ca="1" si="4"/>
        <v/>
      </c>
      <c r="K32" s="388">
        <f t="shared" ca="1" si="5"/>
        <v>0</v>
      </c>
      <c r="L32" s="542"/>
      <c r="M32" s="543"/>
      <c r="N32" s="543"/>
      <c r="O32" s="543"/>
      <c r="P32" s="544"/>
      <c r="Q32" s="108">
        <f t="shared" ca="1" si="34"/>
        <v>46078</v>
      </c>
      <c r="R32" s="115" t="b">
        <f t="shared" ca="1" si="6"/>
        <v>1</v>
      </c>
      <c r="S32" s="109" t="str">
        <f t="shared" si="7"/>
        <v/>
      </c>
      <c r="T32" s="61" t="str">
        <f t="shared" ca="1" si="8"/>
        <v>A</v>
      </c>
      <c r="U32" s="61" t="str">
        <f t="shared" ca="1" si="9"/>
        <v>A</v>
      </c>
      <c r="V32" s="96">
        <f t="shared" si="35"/>
        <v>0</v>
      </c>
      <c r="W32" s="57">
        <f t="shared" ca="1" si="36"/>
        <v>-0.33333333333333298</v>
      </c>
      <c r="X32" s="164">
        <f t="shared" ca="1" si="10"/>
        <v>0</v>
      </c>
      <c r="Y32" s="115" t="b">
        <f t="shared" ca="1" si="11"/>
        <v>0</v>
      </c>
      <c r="Z32" s="115" t="b">
        <f t="shared" ca="1" si="12"/>
        <v>0</v>
      </c>
      <c r="AA32" s="115" t="b">
        <f t="shared" ca="1" si="13"/>
        <v>1</v>
      </c>
      <c r="AB32" s="78">
        <f t="shared" ca="1" si="14"/>
        <v>0</v>
      </c>
      <c r="AC32" s="85">
        <f t="shared" ca="1" si="15"/>
        <v>0.33333333333333331</v>
      </c>
      <c r="AD32" s="88">
        <f t="shared" ca="1" si="16"/>
        <v>0</v>
      </c>
      <c r="AE32" s="85">
        <f t="shared" ca="1" si="17"/>
        <v>0.66666666666666663</v>
      </c>
      <c r="AF32" s="82">
        <f t="shared" ca="1" si="18"/>
        <v>0.99930555555555556</v>
      </c>
      <c r="AG32" s="115" t="b">
        <f t="shared" si="19"/>
        <v>0</v>
      </c>
      <c r="AH32" s="115" t="b">
        <f t="shared" ca="1" si="20"/>
        <v>1</v>
      </c>
      <c r="AI32" s="115" t="b">
        <f t="shared" ca="1" si="21"/>
        <v>0</v>
      </c>
      <c r="AJ32" s="115" t="b">
        <f t="shared" ca="1" si="22"/>
        <v>1</v>
      </c>
      <c r="AK32" s="115" t="b">
        <f t="shared" si="23"/>
        <v>0</v>
      </c>
      <c r="AL32" s="113">
        <f t="shared" ca="1" si="24"/>
        <v>0</v>
      </c>
      <c r="AM32" s="113">
        <f t="shared" ca="1" si="25"/>
        <v>0.99930555555555556</v>
      </c>
      <c r="AN32" s="113">
        <f t="shared" ca="1" si="37"/>
        <v>0</v>
      </c>
      <c r="AO32" s="113">
        <f t="shared" ca="1" si="26"/>
        <v>0.99930555555555556</v>
      </c>
      <c r="AP32" s="115" t="b">
        <f t="shared" si="27"/>
        <v>1</v>
      </c>
      <c r="AQ32" s="115" t="b">
        <f t="shared" ca="1" si="28"/>
        <v>0</v>
      </c>
      <c r="AR32" s="115" t="b">
        <f t="shared" si="29"/>
        <v>1</v>
      </c>
      <c r="AS32" s="115" t="b">
        <f t="shared" ca="1" si="30"/>
        <v>0</v>
      </c>
      <c r="AT32" s="140">
        <f t="shared" si="31"/>
        <v>0</v>
      </c>
      <c r="AU32" s="342"/>
      <c r="AV32" s="342"/>
      <c r="AW32" s="342"/>
      <c r="AX32" s="342"/>
      <c r="AY32" s="342"/>
      <c r="AZ32" s="342"/>
      <c r="BA32" s="343"/>
      <c r="BB32" s="343"/>
      <c r="BC32" s="343"/>
    </row>
    <row r="33" spans="1:55" s="346" customFormat="1" ht="28.5" customHeight="1" x14ac:dyDescent="0.35">
      <c r="A33" s="397">
        <f t="shared" ca="1" si="0"/>
        <v>46079</v>
      </c>
      <c r="B33" s="77" t="str">
        <f t="shared" ca="1" si="1"/>
        <v>Do</v>
      </c>
      <c r="C33" s="76" t="str">
        <f t="shared" ca="1" si="2"/>
        <v xml:space="preserve"> </v>
      </c>
      <c r="D33" s="171"/>
      <c r="E33" s="126" t="str">
        <f t="shared" ca="1" si="32"/>
        <v>08:00-16:00</v>
      </c>
      <c r="F33" s="386">
        <f t="shared" ca="1" si="3"/>
        <v>0.33333333333333331</v>
      </c>
      <c r="G33" s="125">
        <f t="shared" ca="1" si="33"/>
        <v>0</v>
      </c>
      <c r="H33" s="127"/>
      <c r="I33" s="59"/>
      <c r="J33" s="141" t="str">
        <f t="shared" ca="1" si="4"/>
        <v/>
      </c>
      <c r="K33" s="388">
        <f t="shared" ca="1" si="5"/>
        <v>0</v>
      </c>
      <c r="L33" s="542"/>
      <c r="M33" s="543"/>
      <c r="N33" s="543"/>
      <c r="O33" s="543"/>
      <c r="P33" s="544"/>
      <c r="Q33" s="108">
        <f t="shared" ca="1" si="34"/>
        <v>46079</v>
      </c>
      <c r="R33" s="115" t="b">
        <f t="shared" ca="1" si="6"/>
        <v>1</v>
      </c>
      <c r="S33" s="109" t="str">
        <f t="shared" si="7"/>
        <v/>
      </c>
      <c r="T33" s="61" t="str">
        <f t="shared" ca="1" si="8"/>
        <v>A</v>
      </c>
      <c r="U33" s="61" t="str">
        <f t="shared" ca="1" si="9"/>
        <v>A</v>
      </c>
      <c r="V33" s="96">
        <f t="shared" si="35"/>
        <v>0</v>
      </c>
      <c r="W33" s="57">
        <f t="shared" ca="1" si="36"/>
        <v>-0.33333333333333298</v>
      </c>
      <c r="X33" s="164">
        <f t="shared" ca="1" si="10"/>
        <v>0</v>
      </c>
      <c r="Y33" s="115" t="b">
        <f t="shared" ca="1" si="11"/>
        <v>0</v>
      </c>
      <c r="Z33" s="115" t="b">
        <f t="shared" ca="1" si="12"/>
        <v>0</v>
      </c>
      <c r="AA33" s="115" t="b">
        <f t="shared" ca="1" si="13"/>
        <v>1</v>
      </c>
      <c r="AB33" s="78">
        <f t="shared" ca="1" si="14"/>
        <v>0</v>
      </c>
      <c r="AC33" s="85">
        <f t="shared" ca="1" si="15"/>
        <v>0.33333333333333331</v>
      </c>
      <c r="AD33" s="88">
        <f t="shared" ca="1" si="16"/>
        <v>0</v>
      </c>
      <c r="AE33" s="85">
        <f t="shared" ca="1" si="17"/>
        <v>0.66666666666666663</v>
      </c>
      <c r="AF33" s="82">
        <f t="shared" ca="1" si="18"/>
        <v>0.99930555555555556</v>
      </c>
      <c r="AG33" s="115" t="b">
        <f t="shared" si="19"/>
        <v>0</v>
      </c>
      <c r="AH33" s="115" t="b">
        <f t="shared" ca="1" si="20"/>
        <v>1</v>
      </c>
      <c r="AI33" s="115" t="b">
        <f t="shared" ca="1" si="21"/>
        <v>0</v>
      </c>
      <c r="AJ33" s="115" t="b">
        <f t="shared" ca="1" si="22"/>
        <v>1</v>
      </c>
      <c r="AK33" s="115" t="b">
        <f t="shared" si="23"/>
        <v>0</v>
      </c>
      <c r="AL33" s="113">
        <f t="shared" ca="1" si="24"/>
        <v>0</v>
      </c>
      <c r="AM33" s="113">
        <f t="shared" ca="1" si="25"/>
        <v>0.99930555555555556</v>
      </c>
      <c r="AN33" s="113">
        <f t="shared" ca="1" si="37"/>
        <v>0</v>
      </c>
      <c r="AO33" s="113">
        <f t="shared" ca="1" si="26"/>
        <v>0.99930555555555556</v>
      </c>
      <c r="AP33" s="115" t="b">
        <f t="shared" si="27"/>
        <v>1</v>
      </c>
      <c r="AQ33" s="115" t="b">
        <f t="shared" ca="1" si="28"/>
        <v>0</v>
      </c>
      <c r="AR33" s="115" t="b">
        <f t="shared" si="29"/>
        <v>1</v>
      </c>
      <c r="AS33" s="115" t="b">
        <f t="shared" ca="1" si="30"/>
        <v>0</v>
      </c>
      <c r="AT33" s="140">
        <f t="shared" si="31"/>
        <v>0</v>
      </c>
      <c r="AU33" s="342"/>
      <c r="AV33" s="342"/>
      <c r="AW33" s="342"/>
      <c r="AX33" s="342"/>
      <c r="AY33" s="342"/>
      <c r="AZ33" s="342"/>
      <c r="BA33" s="343"/>
      <c r="BB33" s="343"/>
      <c r="BC33" s="343"/>
    </row>
    <row r="34" spans="1:55" s="346" customFormat="1" ht="28.5" customHeight="1" x14ac:dyDescent="0.35">
      <c r="A34" s="397">
        <f t="shared" ca="1" si="0"/>
        <v>46080</v>
      </c>
      <c r="B34" s="77" t="str">
        <f t="shared" ca="1" si="1"/>
        <v>Fr</v>
      </c>
      <c r="C34" s="76" t="str">
        <f t="shared" ca="1" si="2"/>
        <v xml:space="preserve"> </v>
      </c>
      <c r="D34" s="171"/>
      <c r="E34" s="126" t="str">
        <f t="shared" ca="1" si="32"/>
        <v>08:00-16:00</v>
      </c>
      <c r="F34" s="386">
        <f t="shared" ca="1" si="3"/>
        <v>0.33333333333333331</v>
      </c>
      <c r="G34" s="125">
        <f t="shared" ca="1" si="33"/>
        <v>0</v>
      </c>
      <c r="H34" s="127"/>
      <c r="I34" s="59"/>
      <c r="J34" s="141" t="str">
        <f t="shared" ca="1" si="4"/>
        <v/>
      </c>
      <c r="K34" s="388">
        <f t="shared" ca="1" si="5"/>
        <v>0</v>
      </c>
      <c r="L34" s="542"/>
      <c r="M34" s="543"/>
      <c r="N34" s="543"/>
      <c r="O34" s="543"/>
      <c r="P34" s="544"/>
      <c r="Q34" s="108">
        <f t="shared" ca="1" si="34"/>
        <v>46080</v>
      </c>
      <c r="R34" s="115" t="b">
        <f t="shared" ca="1" si="6"/>
        <v>1</v>
      </c>
      <c r="S34" s="109" t="str">
        <f t="shared" si="7"/>
        <v/>
      </c>
      <c r="T34" s="61" t="str">
        <f t="shared" ca="1" si="8"/>
        <v>A</v>
      </c>
      <c r="U34" s="61" t="str">
        <f t="shared" ca="1" si="9"/>
        <v>A</v>
      </c>
      <c r="V34" s="96">
        <f t="shared" si="35"/>
        <v>0</v>
      </c>
      <c r="W34" s="57">
        <f t="shared" ca="1" si="36"/>
        <v>-0.33333333333333298</v>
      </c>
      <c r="X34" s="164">
        <f t="shared" ca="1" si="10"/>
        <v>0</v>
      </c>
      <c r="Y34" s="115" t="b">
        <f t="shared" ca="1" si="11"/>
        <v>0</v>
      </c>
      <c r="Z34" s="115" t="b">
        <f t="shared" ca="1" si="12"/>
        <v>0</v>
      </c>
      <c r="AA34" s="115" t="b">
        <f t="shared" ca="1" si="13"/>
        <v>1</v>
      </c>
      <c r="AB34" s="78">
        <f t="shared" ca="1" si="14"/>
        <v>0</v>
      </c>
      <c r="AC34" s="85">
        <f t="shared" ca="1" si="15"/>
        <v>0.33333333333333331</v>
      </c>
      <c r="AD34" s="88">
        <f t="shared" ca="1" si="16"/>
        <v>0</v>
      </c>
      <c r="AE34" s="85">
        <f t="shared" ca="1" si="17"/>
        <v>0.66666666666666663</v>
      </c>
      <c r="AF34" s="82">
        <f t="shared" ca="1" si="18"/>
        <v>0.99930555555555556</v>
      </c>
      <c r="AG34" s="115" t="b">
        <f t="shared" si="19"/>
        <v>0</v>
      </c>
      <c r="AH34" s="115" t="b">
        <f t="shared" ca="1" si="20"/>
        <v>1</v>
      </c>
      <c r="AI34" s="115" t="b">
        <f t="shared" ca="1" si="21"/>
        <v>0</v>
      </c>
      <c r="AJ34" s="115" t="b">
        <f t="shared" ca="1" si="22"/>
        <v>1</v>
      </c>
      <c r="AK34" s="115" t="b">
        <f t="shared" si="23"/>
        <v>0</v>
      </c>
      <c r="AL34" s="113">
        <f t="shared" ca="1" si="24"/>
        <v>0</v>
      </c>
      <c r="AM34" s="113">
        <f t="shared" ca="1" si="25"/>
        <v>0.99930555555555556</v>
      </c>
      <c r="AN34" s="113">
        <f t="shared" ca="1" si="37"/>
        <v>0</v>
      </c>
      <c r="AO34" s="113">
        <f t="shared" ca="1" si="26"/>
        <v>0.99930555555555556</v>
      </c>
      <c r="AP34" s="115" t="b">
        <f t="shared" si="27"/>
        <v>1</v>
      </c>
      <c r="AQ34" s="115" t="b">
        <f t="shared" ca="1" si="28"/>
        <v>0</v>
      </c>
      <c r="AR34" s="115" t="b">
        <f t="shared" si="29"/>
        <v>1</v>
      </c>
      <c r="AS34" s="115" t="b">
        <f t="shared" ca="1" si="30"/>
        <v>0</v>
      </c>
      <c r="AT34" s="140">
        <f t="shared" si="31"/>
        <v>0</v>
      </c>
      <c r="AU34" s="342"/>
      <c r="AV34" s="342"/>
      <c r="AW34" s="342"/>
      <c r="AX34" s="342"/>
      <c r="AY34" s="342"/>
      <c r="AZ34" s="342"/>
      <c r="BA34" s="343"/>
      <c r="BB34" s="343"/>
      <c r="BC34" s="343"/>
    </row>
    <row r="35" spans="1:55" s="346" customFormat="1" ht="28.5" customHeight="1" x14ac:dyDescent="0.35">
      <c r="A35" s="397">
        <f t="shared" ca="1" si="0"/>
        <v>46081</v>
      </c>
      <c r="B35" s="77" t="str">
        <f t="shared" ca="1" si="1"/>
        <v>Sa</v>
      </c>
      <c r="C35" s="76" t="str">
        <f t="shared" ca="1" si="2"/>
        <v xml:space="preserve"> Wochenende</v>
      </c>
      <c r="D35" s="185"/>
      <c r="E35" s="126" t="str">
        <f t="shared" ca="1" si="32"/>
        <v/>
      </c>
      <c r="F35" s="386">
        <f t="shared" ca="1" si="3"/>
        <v>0</v>
      </c>
      <c r="G35" s="125">
        <f t="shared" ca="1" si="33"/>
        <v>0</v>
      </c>
      <c r="H35" s="127"/>
      <c r="I35" s="59"/>
      <c r="J35" s="141" t="str">
        <f t="shared" ca="1" si="4"/>
        <v/>
      </c>
      <c r="K35" s="388">
        <f t="shared" ca="1" si="5"/>
        <v>0</v>
      </c>
      <c r="L35" s="542"/>
      <c r="M35" s="543"/>
      <c r="N35" s="543"/>
      <c r="O35" s="543"/>
      <c r="P35" s="544"/>
      <c r="Q35" s="108">
        <f t="shared" ca="1" si="34"/>
        <v>46081</v>
      </c>
      <c r="R35" s="115" t="b">
        <f t="shared" ca="1" si="6"/>
        <v>1</v>
      </c>
      <c r="S35" s="109" t="str">
        <f t="shared" si="7"/>
        <v/>
      </c>
      <c r="T35" s="61" t="str">
        <f t="shared" ca="1" si="8"/>
        <v>F</v>
      </c>
      <c r="U35" s="61" t="str">
        <f t="shared" ca="1" si="9"/>
        <v>A</v>
      </c>
      <c r="V35" s="96">
        <f t="shared" si="35"/>
        <v>0</v>
      </c>
      <c r="W35" s="57">
        <f t="shared" ca="1" si="36"/>
        <v>0</v>
      </c>
      <c r="X35" s="164">
        <f t="shared" ca="1" si="10"/>
        <v>0</v>
      </c>
      <c r="Y35" s="115" t="b">
        <f t="shared" ca="1" si="11"/>
        <v>1</v>
      </c>
      <c r="Z35" s="115" t="b">
        <f t="shared" ca="1" si="12"/>
        <v>0</v>
      </c>
      <c r="AA35" s="115" t="b">
        <f t="shared" ca="1" si="13"/>
        <v>0</v>
      </c>
      <c r="AB35" s="78">
        <f t="shared" ca="1" si="14"/>
        <v>0</v>
      </c>
      <c r="AC35" s="85">
        <f t="shared" ca="1" si="15"/>
        <v>0</v>
      </c>
      <c r="AD35" s="88">
        <f t="shared" ca="1" si="16"/>
        <v>0</v>
      </c>
      <c r="AE35" s="85">
        <f t="shared" ca="1" si="17"/>
        <v>0</v>
      </c>
      <c r="AF35" s="82">
        <f t="shared" ca="1" si="18"/>
        <v>0.99930555555555556</v>
      </c>
      <c r="AG35" s="115" t="b">
        <f t="shared" si="19"/>
        <v>0</v>
      </c>
      <c r="AH35" s="115" t="b">
        <f t="shared" ca="1" si="20"/>
        <v>0</v>
      </c>
      <c r="AI35" s="115" t="b">
        <f t="shared" ca="1" si="21"/>
        <v>0</v>
      </c>
      <c r="AJ35" s="115" t="b">
        <f t="shared" ca="1" si="22"/>
        <v>1</v>
      </c>
      <c r="AK35" s="115" t="b">
        <f t="shared" si="23"/>
        <v>0</v>
      </c>
      <c r="AL35" s="113">
        <f t="shared" ca="1" si="24"/>
        <v>0</v>
      </c>
      <c r="AM35" s="113">
        <f t="shared" ca="1" si="25"/>
        <v>0.99930555555555556</v>
      </c>
      <c r="AN35" s="113">
        <f t="shared" ca="1" si="37"/>
        <v>0</v>
      </c>
      <c r="AO35" s="113">
        <f t="shared" ca="1" si="26"/>
        <v>0.99930555555555556</v>
      </c>
      <c r="AP35" s="115" t="b">
        <f t="shared" si="27"/>
        <v>1</v>
      </c>
      <c r="AQ35" s="115" t="b">
        <f t="shared" ca="1" si="28"/>
        <v>0</v>
      </c>
      <c r="AR35" s="115" t="b">
        <f t="shared" si="29"/>
        <v>1</v>
      </c>
      <c r="AS35" s="115" t="b">
        <f t="shared" ca="1" si="30"/>
        <v>0</v>
      </c>
      <c r="AT35" s="140">
        <f t="shared" si="31"/>
        <v>0</v>
      </c>
      <c r="AU35" s="342"/>
      <c r="AV35" s="342"/>
      <c r="AW35" s="342"/>
      <c r="AX35" s="342"/>
      <c r="AY35" s="342"/>
      <c r="AZ35" s="342"/>
      <c r="BA35" s="343"/>
      <c r="BB35" s="343"/>
      <c r="BC35" s="343"/>
    </row>
    <row r="36" spans="1:55" s="346" customFormat="1" ht="28.5" customHeight="1" x14ac:dyDescent="0.35">
      <c r="A36" s="397" t="str">
        <f t="shared" ca="1" si="0"/>
        <v/>
      </c>
      <c r="B36" s="77" t="str">
        <f t="shared" ca="1" si="1"/>
        <v/>
      </c>
      <c r="C36" s="76" t="str">
        <f t="shared" ca="1" si="2"/>
        <v/>
      </c>
      <c r="D36" s="185"/>
      <c r="E36" s="126" t="str">
        <f t="shared" ca="1" si="32"/>
        <v/>
      </c>
      <c r="F36" s="386" t="str">
        <f t="shared" ca="1" si="3"/>
        <v/>
      </c>
      <c r="G36" s="125" t="str">
        <f t="shared" ca="1" si="33"/>
        <v/>
      </c>
      <c r="H36" s="184"/>
      <c r="I36" s="186"/>
      <c r="J36" s="141" t="str">
        <f t="shared" ca="1" si="4"/>
        <v/>
      </c>
      <c r="K36" s="388">
        <f t="shared" ca="1" si="5"/>
        <v>0</v>
      </c>
      <c r="L36" s="542"/>
      <c r="M36" s="543"/>
      <c r="N36" s="543"/>
      <c r="O36" s="543"/>
      <c r="P36" s="544"/>
      <c r="Q36" s="108">
        <f t="shared" ca="1" si="34"/>
        <v>46082</v>
      </c>
      <c r="R36" s="115" t="b">
        <f t="shared" ca="1" si="6"/>
        <v>0</v>
      </c>
      <c r="S36" s="109" t="str">
        <f t="shared" si="7"/>
        <v/>
      </c>
      <c r="T36" s="61" t="str">
        <f t="shared" ca="1" si="8"/>
        <v/>
      </c>
      <c r="U36" s="61" t="str">
        <f t="shared" ca="1" si="9"/>
        <v/>
      </c>
      <c r="V36" s="96">
        <f t="shared" si="35"/>
        <v>0</v>
      </c>
      <c r="W36" s="57" t="str">
        <f t="shared" ca="1" si="36"/>
        <v/>
      </c>
      <c r="X36" s="164">
        <f t="shared" ca="1" si="10"/>
        <v>0</v>
      </c>
      <c r="Y36" s="115" t="b">
        <f t="shared" ca="1" si="11"/>
        <v>0</v>
      </c>
      <c r="Z36" s="115" t="b">
        <f t="shared" ca="1" si="12"/>
        <v>1</v>
      </c>
      <c r="AA36" s="115" t="b">
        <f t="shared" ca="1" si="13"/>
        <v>0</v>
      </c>
      <c r="AB36" s="78">
        <f t="shared" ca="1" si="14"/>
        <v>0</v>
      </c>
      <c r="AC36" s="85">
        <f t="shared" ca="1" si="15"/>
        <v>0</v>
      </c>
      <c r="AD36" s="88">
        <f t="shared" ca="1" si="16"/>
        <v>0</v>
      </c>
      <c r="AE36" s="85">
        <f t="shared" ca="1" si="17"/>
        <v>0</v>
      </c>
      <c r="AF36" s="82">
        <f t="shared" ca="1" si="18"/>
        <v>0.99930555555555556</v>
      </c>
      <c r="AG36" s="115" t="b">
        <f t="shared" si="19"/>
        <v>0</v>
      </c>
      <c r="AH36" s="115" t="b">
        <f t="shared" ca="1" si="20"/>
        <v>0</v>
      </c>
      <c r="AI36" s="115" t="b">
        <f t="shared" ca="1" si="21"/>
        <v>0</v>
      </c>
      <c r="AJ36" s="115" t="b">
        <f t="shared" ca="1" si="22"/>
        <v>0</v>
      </c>
      <c r="AK36" s="115" t="b">
        <f t="shared" si="23"/>
        <v>0</v>
      </c>
      <c r="AL36" s="113" t="str">
        <f t="shared" ca="1" si="24"/>
        <v/>
      </c>
      <c r="AM36" s="113" t="str">
        <f t="shared" ca="1" si="25"/>
        <v/>
      </c>
      <c r="AN36" s="113" t="str">
        <f t="shared" ca="1" si="37"/>
        <v/>
      </c>
      <c r="AO36" s="113" t="str">
        <f t="shared" ca="1" si="26"/>
        <v/>
      </c>
      <c r="AP36" s="115" t="b">
        <f t="shared" si="27"/>
        <v>1</v>
      </c>
      <c r="AQ36" s="115" t="b">
        <f t="shared" ca="1" si="28"/>
        <v>0</v>
      </c>
      <c r="AR36" s="115" t="b">
        <f t="shared" si="29"/>
        <v>1</v>
      </c>
      <c r="AS36" s="115" t="b">
        <f t="shared" ca="1" si="30"/>
        <v>0</v>
      </c>
      <c r="AT36" s="140">
        <f t="shared" si="31"/>
        <v>0</v>
      </c>
      <c r="AU36" s="342"/>
      <c r="AV36" s="342"/>
      <c r="AW36" s="342"/>
      <c r="AX36" s="342"/>
      <c r="AY36" s="342"/>
      <c r="AZ36" s="342"/>
      <c r="BA36" s="343"/>
      <c r="BB36" s="343"/>
      <c r="BC36" s="343"/>
    </row>
    <row r="37" spans="1:55" s="346" customFormat="1" ht="28.5" customHeight="1" x14ac:dyDescent="0.35">
      <c r="A37" s="397" t="str">
        <f t="shared" ca="1" si="0"/>
        <v/>
      </c>
      <c r="B37" s="77" t="str">
        <f t="shared" ca="1" si="1"/>
        <v/>
      </c>
      <c r="C37" s="76" t="str">
        <f t="shared" ca="1" si="2"/>
        <v/>
      </c>
      <c r="D37" s="185"/>
      <c r="E37" s="126" t="str">
        <f t="shared" ca="1" si="32"/>
        <v/>
      </c>
      <c r="F37" s="386" t="str">
        <f t="shared" ca="1" si="3"/>
        <v/>
      </c>
      <c r="G37" s="125" t="str">
        <f t="shared" ca="1" si="33"/>
        <v/>
      </c>
      <c r="H37" s="184"/>
      <c r="I37" s="186"/>
      <c r="J37" s="141" t="str">
        <f t="shared" ca="1" si="4"/>
        <v/>
      </c>
      <c r="K37" s="388">
        <f t="shared" ca="1" si="5"/>
        <v>0</v>
      </c>
      <c r="L37" s="542"/>
      <c r="M37" s="543"/>
      <c r="N37" s="543"/>
      <c r="O37" s="543"/>
      <c r="P37" s="544"/>
      <c r="Q37" s="108">
        <f t="shared" ca="1" si="34"/>
        <v>46083</v>
      </c>
      <c r="R37" s="115" t="b">
        <f t="shared" ca="1" si="6"/>
        <v>0</v>
      </c>
      <c r="S37" s="109" t="str">
        <f t="shared" si="7"/>
        <v/>
      </c>
      <c r="T37" s="61" t="str">
        <f t="shared" ca="1" si="8"/>
        <v/>
      </c>
      <c r="U37" s="61" t="str">
        <f t="shared" ca="1" si="9"/>
        <v/>
      </c>
      <c r="V37" s="96">
        <f t="shared" si="35"/>
        <v>0</v>
      </c>
      <c r="W37" s="57" t="str">
        <f t="shared" ca="1" si="36"/>
        <v/>
      </c>
      <c r="X37" s="164">
        <f t="shared" ca="1" si="10"/>
        <v>0</v>
      </c>
      <c r="Y37" s="115" t="b">
        <f t="shared" ca="1" si="11"/>
        <v>0</v>
      </c>
      <c r="Z37" s="115" t="b">
        <f t="shared" ca="1" si="12"/>
        <v>1</v>
      </c>
      <c r="AA37" s="115" t="b">
        <f t="shared" ca="1" si="13"/>
        <v>0</v>
      </c>
      <c r="AB37" s="78">
        <f t="shared" ca="1" si="14"/>
        <v>0</v>
      </c>
      <c r="AC37" s="85">
        <f t="shared" ca="1" si="15"/>
        <v>0</v>
      </c>
      <c r="AD37" s="88">
        <f t="shared" ca="1" si="16"/>
        <v>0</v>
      </c>
      <c r="AE37" s="85">
        <f t="shared" ca="1" si="17"/>
        <v>0</v>
      </c>
      <c r="AF37" s="82">
        <f t="shared" ca="1" si="18"/>
        <v>0.99930555555555556</v>
      </c>
      <c r="AG37" s="115" t="b">
        <f t="shared" si="19"/>
        <v>0</v>
      </c>
      <c r="AH37" s="115" t="b">
        <f t="shared" ca="1" si="20"/>
        <v>0</v>
      </c>
      <c r="AI37" s="115" t="b">
        <f t="shared" ca="1" si="21"/>
        <v>0</v>
      </c>
      <c r="AJ37" s="115" t="b">
        <f t="shared" ca="1" si="22"/>
        <v>0</v>
      </c>
      <c r="AK37" s="115" t="b">
        <f t="shared" si="23"/>
        <v>0</v>
      </c>
      <c r="AL37" s="113" t="str">
        <f t="shared" ca="1" si="24"/>
        <v/>
      </c>
      <c r="AM37" s="113" t="str">
        <f t="shared" ca="1" si="25"/>
        <v/>
      </c>
      <c r="AN37" s="113" t="str">
        <f t="shared" ca="1" si="37"/>
        <v/>
      </c>
      <c r="AO37" s="113" t="str">
        <f t="shared" ca="1" si="26"/>
        <v/>
      </c>
      <c r="AP37" s="115" t="b">
        <f t="shared" si="27"/>
        <v>1</v>
      </c>
      <c r="AQ37" s="115" t="b">
        <f t="shared" ca="1" si="28"/>
        <v>0</v>
      </c>
      <c r="AR37" s="115" t="b">
        <f t="shared" si="29"/>
        <v>1</v>
      </c>
      <c r="AS37" s="115" t="b">
        <f t="shared" ca="1" si="30"/>
        <v>0</v>
      </c>
      <c r="AT37" s="140">
        <f t="shared" si="31"/>
        <v>0</v>
      </c>
      <c r="AU37" s="342"/>
      <c r="AV37" s="342"/>
      <c r="AW37" s="342"/>
      <c r="AX37" s="342"/>
      <c r="AY37" s="342"/>
      <c r="AZ37" s="342"/>
      <c r="BA37" s="343"/>
      <c r="BB37" s="343"/>
      <c r="BC37" s="343"/>
    </row>
    <row r="38" spans="1:55" s="346" customFormat="1" ht="28.5" customHeight="1" thickBot="1" x14ac:dyDescent="0.4">
      <c r="A38" s="397" t="str">
        <f t="shared" ca="1" si="0"/>
        <v/>
      </c>
      <c r="B38" s="77" t="str">
        <f t="shared" ca="1" si="1"/>
        <v/>
      </c>
      <c r="C38" s="76" t="str">
        <f t="shared" ca="1" si="2"/>
        <v/>
      </c>
      <c r="D38" s="185"/>
      <c r="E38" s="126" t="str">
        <f t="shared" ca="1" si="32"/>
        <v/>
      </c>
      <c r="F38" s="387" t="str">
        <f t="shared" ca="1" si="3"/>
        <v/>
      </c>
      <c r="G38" s="125" t="str">
        <f t="shared" ca="1" si="33"/>
        <v/>
      </c>
      <c r="H38" s="411"/>
      <c r="I38" s="412"/>
      <c r="J38" s="142" t="str">
        <f t="shared" ca="1" si="4"/>
        <v/>
      </c>
      <c r="K38" s="388">
        <f t="shared" ca="1" si="5"/>
        <v>0</v>
      </c>
      <c r="L38" s="542"/>
      <c r="M38" s="543"/>
      <c r="N38" s="543"/>
      <c r="O38" s="543"/>
      <c r="P38" s="544"/>
      <c r="Q38" s="110">
        <f t="shared" ca="1" si="34"/>
        <v>46084</v>
      </c>
      <c r="R38" s="115" t="b">
        <f t="shared" ca="1" si="6"/>
        <v>0</v>
      </c>
      <c r="S38" s="111" t="str">
        <f t="shared" si="7"/>
        <v/>
      </c>
      <c r="T38" s="62" t="str">
        <f t="shared" ca="1" si="8"/>
        <v/>
      </c>
      <c r="U38" s="62" t="str">
        <f t="shared" ca="1" si="9"/>
        <v/>
      </c>
      <c r="V38" s="97">
        <f t="shared" si="35"/>
        <v>0</v>
      </c>
      <c r="W38" s="58" t="str">
        <f t="shared" ca="1" si="36"/>
        <v/>
      </c>
      <c r="X38" s="165">
        <f t="shared" ca="1" si="10"/>
        <v>0</v>
      </c>
      <c r="Y38" s="116" t="b">
        <f t="shared" ca="1" si="11"/>
        <v>0</v>
      </c>
      <c r="Z38" s="116" t="b">
        <f t="shared" ca="1" si="12"/>
        <v>1</v>
      </c>
      <c r="AA38" s="116" t="b">
        <f t="shared" ca="1" si="13"/>
        <v>0</v>
      </c>
      <c r="AB38" s="79">
        <f t="shared" ca="1" si="14"/>
        <v>0</v>
      </c>
      <c r="AC38" s="86">
        <f t="shared" ca="1" si="15"/>
        <v>0</v>
      </c>
      <c r="AD38" s="89">
        <f t="shared" ca="1" si="16"/>
        <v>0</v>
      </c>
      <c r="AE38" s="86">
        <f t="shared" ca="1" si="17"/>
        <v>0</v>
      </c>
      <c r="AF38" s="83">
        <f t="shared" ca="1" si="18"/>
        <v>0.99930555555555556</v>
      </c>
      <c r="AG38" s="116" t="b">
        <f t="shared" si="19"/>
        <v>0</v>
      </c>
      <c r="AH38" s="116" t="b">
        <f t="shared" ca="1" si="20"/>
        <v>0</v>
      </c>
      <c r="AI38" s="116" t="b">
        <f t="shared" ca="1" si="21"/>
        <v>0</v>
      </c>
      <c r="AJ38" s="116" t="b">
        <f t="shared" ca="1" si="22"/>
        <v>0</v>
      </c>
      <c r="AK38" s="116" t="b">
        <f t="shared" si="23"/>
        <v>0</v>
      </c>
      <c r="AL38" s="114" t="str">
        <f t="shared" ca="1" si="24"/>
        <v/>
      </c>
      <c r="AM38" s="114" t="str">
        <f t="shared" ca="1" si="25"/>
        <v/>
      </c>
      <c r="AN38" s="114" t="str">
        <f t="shared" ca="1" si="37"/>
        <v/>
      </c>
      <c r="AO38" s="114" t="str">
        <f t="shared" ca="1" si="26"/>
        <v/>
      </c>
      <c r="AP38" s="116" t="b">
        <f t="shared" si="27"/>
        <v>1</v>
      </c>
      <c r="AQ38" s="116" t="b">
        <f t="shared" ca="1" si="28"/>
        <v>0</v>
      </c>
      <c r="AR38" s="116" t="b">
        <f t="shared" si="29"/>
        <v>1</v>
      </c>
      <c r="AS38" s="116" t="b">
        <f t="shared" ca="1" si="30"/>
        <v>0</v>
      </c>
      <c r="AT38" s="208">
        <f t="shared" si="31"/>
        <v>0</v>
      </c>
      <c r="AU38" s="342"/>
      <c r="AV38" s="342"/>
      <c r="AW38" s="342"/>
      <c r="AX38" s="342"/>
      <c r="AY38" s="342"/>
      <c r="AZ38" s="342"/>
      <c r="BA38" s="343"/>
      <c r="BB38" s="343"/>
      <c r="BC38" s="343"/>
    </row>
    <row r="39" spans="1:55" s="346" customFormat="1" ht="29.25" customHeight="1" thickTop="1" thickBot="1" x14ac:dyDescent="0.4">
      <c r="A39" s="310" t="s">
        <v>62</v>
      </c>
      <c r="B39" s="56">
        <f ca="1">COUNTIF(T$8:T$38,"A")</f>
        <v>20</v>
      </c>
      <c r="C39" s="569"/>
      <c r="D39" s="570"/>
      <c r="E39" s="575" t="str">
        <f>"Monat Std.-Saldo (~15min) &gt; "</f>
        <v xml:space="preserve">Monat Std.-Saldo (~15min) &gt; </v>
      </c>
      <c r="F39" s="576"/>
      <c r="G39" s="576"/>
      <c r="H39" s="576"/>
      <c r="I39" s="577"/>
      <c r="J39" s="144">
        <f ca="1">ROUND(SUM(J8:J38)*4,0)/4</f>
        <v>0</v>
      </c>
      <c r="K39" s="578"/>
      <c r="L39" s="579"/>
      <c r="M39" s="579"/>
      <c r="N39" s="579"/>
      <c r="O39" s="579"/>
      <c r="P39" s="580"/>
      <c r="Q39" s="389"/>
      <c r="R39" s="352"/>
      <c r="S39" s="352"/>
      <c r="T39" s="353"/>
      <c r="U39" s="354"/>
      <c r="V39" s="372"/>
      <c r="W39" s="355"/>
      <c r="X39" s="355"/>
      <c r="Y39" s="356"/>
      <c r="Z39" s="10"/>
      <c r="AA39" s="10"/>
      <c r="AB39" s="357"/>
      <c r="AC39" s="357"/>
      <c r="AD39" s="357"/>
      <c r="AE39" s="357"/>
      <c r="AF39" s="357"/>
      <c r="AG39" s="356"/>
      <c r="AH39" s="358"/>
      <c r="AI39" s="358"/>
      <c r="AJ39" s="359"/>
      <c r="AK39" s="356"/>
      <c r="AL39" s="359"/>
      <c r="AM39" s="359"/>
      <c r="AN39" s="359"/>
      <c r="AO39" s="359"/>
      <c r="AP39" s="359"/>
      <c r="AQ39" s="359"/>
      <c r="AR39" s="359"/>
      <c r="AS39" s="359"/>
      <c r="AT39" s="359"/>
      <c r="AU39" s="342"/>
      <c r="AV39" s="342"/>
      <c r="AW39" s="342"/>
      <c r="AX39" s="342"/>
      <c r="AY39" s="342"/>
      <c r="AZ39" s="342"/>
      <c r="BA39" s="343"/>
      <c r="BB39" s="343"/>
      <c r="BC39" s="343"/>
    </row>
    <row r="40" spans="1:55" s="346" customFormat="1" ht="29.25" customHeight="1" thickTop="1" thickBot="1" x14ac:dyDescent="0.4">
      <c r="A40" s="311" t="s">
        <v>59</v>
      </c>
      <c r="B40" s="124">
        <f>COUNTIF(D$8:D$38,"Z")</f>
        <v>0</v>
      </c>
      <c r="C40" s="571"/>
      <c r="D40" s="572"/>
      <c r="E40" s="587" t="s">
        <v>105</v>
      </c>
      <c r="F40" s="588"/>
      <c r="G40" s="588"/>
      <c r="H40" s="588"/>
      <c r="I40" s="589"/>
      <c r="J40" s="143">
        <f ca="1">$K5</f>
        <v>0</v>
      </c>
      <c r="K40" s="581"/>
      <c r="L40" s="582"/>
      <c r="M40" s="582"/>
      <c r="N40" s="582"/>
      <c r="O40" s="582"/>
      <c r="P40" s="583"/>
      <c r="Q40" s="188" t="s">
        <v>147</v>
      </c>
      <c r="R40" s="367"/>
      <c r="S40" s="368"/>
      <c r="T40" s="360"/>
      <c r="U40" s="361"/>
      <c r="V40" s="362"/>
      <c r="W40" s="363"/>
      <c r="X40" s="363"/>
      <c r="Y40" s="10"/>
      <c r="Z40" s="10"/>
      <c r="AA40" s="364"/>
      <c r="AB40" s="365"/>
      <c r="AC40" s="365"/>
      <c r="AD40" s="365"/>
      <c r="AE40" s="365"/>
      <c r="AF40" s="365"/>
      <c r="AG40" s="356"/>
      <c r="AH40" s="366"/>
      <c r="AI40" s="366"/>
      <c r="AJ40" s="359"/>
      <c r="AK40" s="356"/>
      <c r="AL40" s="359"/>
      <c r="AM40" s="359"/>
      <c r="AN40" s="359"/>
      <c r="AO40" s="359"/>
      <c r="AP40" s="359"/>
      <c r="AQ40" s="359"/>
      <c r="AR40" s="359"/>
      <c r="AS40" s="359"/>
      <c r="AT40" s="359"/>
      <c r="AU40" s="342"/>
      <c r="AV40" s="342"/>
      <c r="AW40" s="342"/>
      <c r="AX40" s="342"/>
      <c r="AY40" s="342"/>
      <c r="AZ40" s="342"/>
      <c r="BA40" s="343"/>
      <c r="BB40" s="343"/>
      <c r="BC40" s="343"/>
    </row>
    <row r="41" spans="1:55" s="346" customFormat="1" ht="29.25" customHeight="1" thickTop="1" thickBot="1" x14ac:dyDescent="0.4">
      <c r="A41" s="312" t="s">
        <v>58</v>
      </c>
      <c r="B41" s="130">
        <f>COUNTIF(D$8:D$38,"U")</f>
        <v>0</v>
      </c>
      <c r="C41" s="571"/>
      <c r="D41" s="572"/>
      <c r="E41" s="590" t="s">
        <v>106</v>
      </c>
      <c r="F41" s="591"/>
      <c r="G41" s="591"/>
      <c r="H41" s="591"/>
      <c r="I41" s="592"/>
      <c r="J41" s="187">
        <f ca="1">$J39+$J40</f>
        <v>0</v>
      </c>
      <c r="K41" s="584"/>
      <c r="L41" s="585"/>
      <c r="M41" s="585"/>
      <c r="N41" s="585"/>
      <c r="O41" s="585"/>
      <c r="P41" s="586"/>
      <c r="Q41" s="189" t="b">
        <f ca="1">AND($K$41&gt;=0,$K$41&lt;=$J$41,MOD($K$41,0.25)=0)</f>
        <v>1</v>
      </c>
      <c r="R41" s="369"/>
      <c r="S41" s="368"/>
      <c r="T41" s="360"/>
      <c r="U41" s="361"/>
      <c r="V41" s="362"/>
      <c r="W41" s="363"/>
      <c r="X41" s="363"/>
      <c r="Y41" s="10"/>
      <c r="Z41" s="10"/>
      <c r="AA41" s="364"/>
      <c r="AB41" s="365"/>
      <c r="AC41" s="365"/>
      <c r="AD41" s="365"/>
      <c r="AE41" s="365"/>
      <c r="AF41" s="365"/>
      <c r="AG41" s="356"/>
      <c r="AH41" s="366"/>
      <c r="AI41" s="366"/>
      <c r="AJ41" s="359"/>
      <c r="AK41" s="356"/>
      <c r="AL41" s="359"/>
      <c r="AM41" s="359"/>
      <c r="AN41" s="359"/>
      <c r="AO41" s="359"/>
      <c r="AP41" s="359"/>
      <c r="AQ41" s="359"/>
      <c r="AR41" s="359"/>
      <c r="AS41" s="359"/>
      <c r="AT41" s="359"/>
      <c r="AU41" s="342"/>
      <c r="AV41" s="342"/>
      <c r="AW41" s="342"/>
      <c r="AX41" s="342"/>
      <c r="AY41" s="342"/>
      <c r="AZ41" s="342"/>
      <c r="BA41" s="343"/>
      <c r="BB41" s="343"/>
      <c r="BC41" s="343"/>
    </row>
    <row r="42" spans="1:55" s="346" customFormat="1" ht="29.25" customHeight="1" thickTop="1" thickBot="1" x14ac:dyDescent="0.4">
      <c r="A42" s="312" t="s">
        <v>56</v>
      </c>
      <c r="B42" s="130">
        <f>COUNTIF(D$8:D$38,"K")</f>
        <v>0</v>
      </c>
      <c r="C42" s="573"/>
      <c r="D42" s="574"/>
      <c r="E42" s="593" t="s">
        <v>146</v>
      </c>
      <c r="F42" s="594"/>
      <c r="G42" s="594"/>
      <c r="H42" s="594"/>
      <c r="I42" s="595"/>
      <c r="J42" s="191">
        <f ca="1">$J41</f>
        <v>0</v>
      </c>
      <c r="K42" s="596" t="str">
        <f ca="1">" &lt; Dieser Stunden-Saldo wird in das nächste "&amp;IF($Q$3="Dezember","Jahr","Monat")&amp;" übertragen"</f>
        <v xml:space="preserve"> &lt; Dieser Stunden-Saldo wird in das nächste Monat übertragen</v>
      </c>
      <c r="L42" s="596"/>
      <c r="M42" s="596"/>
      <c r="N42" s="596"/>
      <c r="O42" s="596"/>
      <c r="P42" s="597"/>
      <c r="Q42" s="371"/>
      <c r="R42" s="368"/>
      <c r="S42" s="368"/>
      <c r="T42" s="360"/>
      <c r="U42" s="361"/>
      <c r="V42" s="362"/>
      <c r="W42" s="363"/>
      <c r="X42" s="363"/>
      <c r="Y42" s="10"/>
      <c r="Z42" s="10"/>
      <c r="AA42" s="364"/>
      <c r="AB42" s="365"/>
      <c r="AC42" s="365"/>
      <c r="AD42" s="365"/>
      <c r="AE42" s="365"/>
      <c r="AF42" s="365"/>
      <c r="AG42" s="356"/>
      <c r="AH42" s="366"/>
      <c r="AI42" s="366"/>
      <c r="AJ42" s="359"/>
      <c r="AK42" s="356"/>
      <c r="AL42" s="359"/>
      <c r="AM42" s="359"/>
      <c r="AN42" s="359"/>
      <c r="AO42" s="359"/>
      <c r="AP42" s="359"/>
      <c r="AQ42" s="359"/>
      <c r="AR42" s="359"/>
      <c r="AS42" s="359"/>
      <c r="AT42" s="359"/>
      <c r="AU42" s="342"/>
      <c r="AV42" s="342"/>
      <c r="AW42" s="342"/>
      <c r="AX42" s="342"/>
      <c r="AY42" s="342"/>
      <c r="AZ42" s="342"/>
      <c r="BA42" s="343"/>
      <c r="BB42" s="343"/>
      <c r="BC42" s="343"/>
    </row>
    <row r="43" spans="1:55" s="346" customFormat="1" ht="26.15" customHeight="1" thickTop="1" x14ac:dyDescent="0.35">
      <c r="A43" s="131"/>
      <c r="B43" s="132"/>
      <c r="C43" s="131"/>
      <c r="D43" s="290" t="s">
        <v>47</v>
      </c>
      <c r="E43" s="566"/>
      <c r="F43" s="566"/>
      <c r="G43" s="566"/>
      <c r="H43" s="566"/>
      <c r="I43" s="566"/>
      <c r="J43" s="133"/>
      <c r="K43" s="134"/>
      <c r="L43" s="134"/>
      <c r="M43" s="134"/>
      <c r="N43" s="134"/>
      <c r="O43" s="134"/>
      <c r="P43" s="134"/>
      <c r="Q43" s="128"/>
      <c r="R43" s="368"/>
      <c r="S43" s="368"/>
      <c r="T43" s="361"/>
      <c r="U43" s="361"/>
      <c r="V43" s="362"/>
      <c r="W43" s="363"/>
      <c r="X43" s="363"/>
      <c r="Y43" s="10"/>
      <c r="Z43" s="10"/>
      <c r="AA43" s="364"/>
      <c r="AB43" s="365"/>
      <c r="AC43" s="365"/>
      <c r="AD43" s="365"/>
      <c r="AE43" s="365"/>
      <c r="AF43" s="365"/>
      <c r="AG43" s="356"/>
      <c r="AH43" s="366"/>
      <c r="AI43" s="366"/>
      <c r="AJ43" s="359"/>
      <c r="AK43" s="356"/>
      <c r="AL43" s="359"/>
      <c r="AM43" s="359"/>
      <c r="AN43" s="359"/>
      <c r="AO43" s="359"/>
      <c r="AP43" s="359"/>
      <c r="AQ43" s="359"/>
      <c r="AR43" s="359"/>
      <c r="AS43" s="359"/>
      <c r="AT43" s="359"/>
      <c r="AU43" s="342"/>
      <c r="AV43" s="342"/>
      <c r="AW43" s="342"/>
      <c r="AX43" s="342"/>
      <c r="AY43" s="342"/>
      <c r="AZ43" s="342"/>
      <c r="BA43" s="343"/>
      <c r="BB43" s="343"/>
      <c r="BC43" s="343"/>
    </row>
    <row r="44" spans="1:55" ht="33" customHeight="1" x14ac:dyDescent="0.25">
      <c r="A44" s="4"/>
      <c r="B44" s="4"/>
      <c r="C44" s="4"/>
      <c r="D44" s="4"/>
      <c r="E44" s="567"/>
      <c r="F44" s="567"/>
      <c r="G44" s="567"/>
      <c r="H44" s="567"/>
      <c r="I44" s="567"/>
      <c r="J44" s="129"/>
      <c r="K44" s="5"/>
      <c r="L44" s="5"/>
      <c r="M44" s="5"/>
      <c r="N44" s="5"/>
      <c r="O44" s="5"/>
      <c r="V44" s="98"/>
      <c r="W44" s="355"/>
      <c r="X44" s="355"/>
      <c r="Y44" s="356"/>
      <c r="Z44" s="10"/>
      <c r="AA44" s="10"/>
      <c r="AB44" s="11"/>
      <c r="AC44" s="11"/>
      <c r="AD44" s="11"/>
      <c r="AE44" s="11"/>
      <c r="AF44" s="11"/>
      <c r="AG44" s="356"/>
      <c r="AH44" s="366"/>
      <c r="AI44" s="366"/>
      <c r="AJ44" s="359"/>
      <c r="AK44" s="356"/>
      <c r="AL44" s="359"/>
      <c r="AM44" s="359"/>
      <c r="AN44" s="359"/>
      <c r="AO44" s="359"/>
      <c r="AP44" s="359"/>
      <c r="AQ44" s="359"/>
      <c r="AR44" s="359"/>
      <c r="AS44" s="359"/>
      <c r="AT44" s="359"/>
    </row>
    <row r="45" spans="1:55" ht="17.25" customHeight="1" x14ac:dyDescent="0.35">
      <c r="A45" s="568" t="str">
        <f>"Unterschrift von "&amp;Vorgesetzter</f>
        <v>Unterschrift von Vorname Nachname</v>
      </c>
      <c r="B45" s="568"/>
      <c r="C45" s="568"/>
      <c r="D45" s="568"/>
      <c r="E45" s="55"/>
      <c r="F45" s="55"/>
      <c r="G45" s="55"/>
      <c r="H45" s="55"/>
      <c r="I45" s="9"/>
      <c r="J45" s="5"/>
      <c r="K45" s="5"/>
      <c r="L45" s="12"/>
      <c r="M45" s="568" t="str">
        <f>"Unterschrift von "&amp;Name</f>
        <v>Unterschrift von Vorname Nachname</v>
      </c>
      <c r="N45" s="568"/>
      <c r="O45" s="568"/>
      <c r="P45" s="568"/>
      <c r="Q45" s="24"/>
      <c r="R45" s="24"/>
      <c r="S45" s="24"/>
      <c r="T45" s="24"/>
      <c r="U45" s="24"/>
      <c r="V45" s="98"/>
      <c r="W45" s="355"/>
      <c r="X45" s="355"/>
      <c r="Y45" s="356"/>
      <c r="Z45" s="370"/>
      <c r="AA45" s="10"/>
      <c r="AB45" s="357"/>
      <c r="AC45" s="357"/>
      <c r="AD45" s="357"/>
      <c r="AE45" s="357"/>
      <c r="AF45" s="357"/>
      <c r="AG45" s="356"/>
      <c r="AH45" s="366"/>
      <c r="AI45" s="366"/>
      <c r="AJ45" s="359"/>
      <c r="AK45" s="356"/>
      <c r="AL45" s="359"/>
      <c r="AM45" s="359"/>
      <c r="AN45" s="359"/>
      <c r="AO45" s="359"/>
      <c r="AP45" s="359"/>
      <c r="AQ45" s="359"/>
      <c r="AR45" s="359"/>
      <c r="AS45" s="359"/>
      <c r="AT45" s="359"/>
    </row>
    <row r="46" spans="1:55" x14ac:dyDescent="0.25">
      <c r="A46" s="4"/>
      <c r="B46" s="4"/>
      <c r="C46" s="4"/>
      <c r="D46" s="4"/>
      <c r="E46" s="4"/>
      <c r="F46" s="5"/>
      <c r="G46" s="5"/>
      <c r="H46" s="5"/>
      <c r="I46" s="5"/>
      <c r="J46" s="5"/>
      <c r="K46" s="5"/>
      <c r="L46" s="5"/>
      <c r="M46" s="5"/>
      <c r="N46" s="5"/>
      <c r="O46" s="5"/>
      <c r="V46" s="98"/>
      <c r="W46" s="355"/>
      <c r="X46" s="355"/>
      <c r="Y46" s="356"/>
      <c r="Z46" s="10"/>
      <c r="AA46" s="10"/>
      <c r="AB46" s="11"/>
      <c r="AC46" s="11"/>
      <c r="AD46" s="11"/>
      <c r="AE46" s="11"/>
      <c r="AF46" s="11"/>
      <c r="AG46" s="356"/>
      <c r="AH46" s="366"/>
      <c r="AI46" s="366"/>
      <c r="AJ46" s="359"/>
      <c r="AK46" s="356"/>
      <c r="AL46" s="359"/>
      <c r="AM46" s="359"/>
      <c r="AN46" s="359"/>
      <c r="AO46" s="359"/>
      <c r="AP46" s="359"/>
      <c r="AQ46" s="359"/>
      <c r="AR46" s="359"/>
      <c r="AS46" s="359"/>
      <c r="AT46" s="359"/>
    </row>
    <row r="47" spans="1:55" x14ac:dyDescent="0.25">
      <c r="A47" s="4"/>
      <c r="B47" s="4"/>
      <c r="C47" s="4"/>
      <c r="D47" s="4"/>
      <c r="E47" s="4"/>
      <c r="F47" s="5"/>
      <c r="G47" s="5"/>
      <c r="H47" s="5"/>
      <c r="I47" s="5"/>
      <c r="J47" s="5"/>
      <c r="K47" s="5"/>
      <c r="L47" s="5"/>
      <c r="M47" s="5"/>
      <c r="N47" s="5"/>
      <c r="O47" s="5"/>
      <c r="V47" s="98"/>
      <c r="W47" s="355"/>
      <c r="X47" s="355"/>
      <c r="Y47" s="356"/>
      <c r="Z47" s="10"/>
      <c r="AA47" s="10"/>
      <c r="AB47" s="11"/>
      <c r="AC47" s="11"/>
      <c r="AD47" s="11"/>
      <c r="AE47" s="11"/>
      <c r="AF47" s="11"/>
      <c r="AG47" s="356"/>
      <c r="AH47" s="366"/>
      <c r="AI47" s="366"/>
      <c r="AJ47" s="359"/>
      <c r="AK47" s="356"/>
      <c r="AL47" s="359"/>
      <c r="AM47" s="359"/>
      <c r="AN47" s="359"/>
      <c r="AO47" s="359"/>
      <c r="AP47" s="359"/>
      <c r="AQ47" s="359"/>
      <c r="AR47" s="359"/>
      <c r="AS47" s="359"/>
      <c r="AT47" s="359"/>
    </row>
    <row r="48" spans="1:55" x14ac:dyDescent="0.25">
      <c r="A48" s="4"/>
      <c r="B48" s="4"/>
      <c r="C48" s="4"/>
      <c r="D48" s="4"/>
      <c r="E48" s="4"/>
      <c r="F48" s="5"/>
      <c r="G48" s="5"/>
      <c r="H48" s="5"/>
      <c r="I48" s="5"/>
      <c r="J48" s="5"/>
      <c r="K48" s="5"/>
      <c r="L48" s="5"/>
      <c r="M48" s="5"/>
      <c r="N48" s="5"/>
      <c r="O48" s="5"/>
      <c r="V48" s="98"/>
      <c r="W48" s="355"/>
      <c r="X48" s="355"/>
      <c r="Y48" s="356"/>
      <c r="Z48" s="10"/>
      <c r="AA48" s="10"/>
      <c r="AB48" s="11"/>
      <c r="AC48" s="11"/>
      <c r="AD48" s="11"/>
      <c r="AE48" s="11"/>
      <c r="AF48" s="11"/>
      <c r="AG48" s="356"/>
      <c r="AH48" s="366"/>
      <c r="AI48" s="366"/>
      <c r="AJ48" s="359"/>
      <c r="AK48" s="356"/>
      <c r="AL48" s="359"/>
      <c r="AM48" s="359"/>
      <c r="AN48" s="359"/>
      <c r="AO48" s="359"/>
      <c r="AP48" s="359"/>
      <c r="AQ48" s="359"/>
      <c r="AR48" s="359"/>
      <c r="AS48" s="359"/>
      <c r="AT48" s="359"/>
    </row>
    <row r="49" spans="1:46" x14ac:dyDescent="0.25">
      <c r="A49" s="6"/>
      <c r="B49" s="6"/>
      <c r="C49" s="6"/>
      <c r="D49" s="6"/>
      <c r="E49" s="6"/>
      <c r="F49" s="7"/>
      <c r="G49" s="7"/>
      <c r="H49" s="7"/>
      <c r="I49" s="7"/>
      <c r="J49" s="7"/>
      <c r="K49" s="7"/>
      <c r="L49" s="7"/>
      <c r="M49" s="7"/>
      <c r="N49" s="7"/>
      <c r="O49" s="7"/>
      <c r="V49" s="99"/>
      <c r="W49" s="11"/>
      <c r="X49" s="11"/>
      <c r="Y49" s="10"/>
      <c r="Z49" s="10"/>
      <c r="AA49" s="10"/>
      <c r="AB49" s="11"/>
      <c r="AC49" s="11"/>
      <c r="AD49" s="11"/>
      <c r="AE49" s="11"/>
      <c r="AF49" s="11"/>
      <c r="AG49" s="10"/>
      <c r="AH49" s="366"/>
      <c r="AI49" s="366"/>
      <c r="AJ49" s="359"/>
      <c r="AK49" s="10"/>
      <c r="AL49" s="359"/>
      <c r="AM49" s="359"/>
      <c r="AN49" s="359"/>
      <c r="AO49" s="359"/>
      <c r="AP49" s="359"/>
      <c r="AQ49" s="359"/>
      <c r="AR49" s="359"/>
      <c r="AS49" s="359"/>
      <c r="AT49" s="359"/>
    </row>
    <row r="50" spans="1:46" x14ac:dyDescent="0.25">
      <c r="A50" s="6"/>
      <c r="B50" s="6"/>
      <c r="C50" s="6"/>
      <c r="D50" s="6"/>
      <c r="E50" s="6"/>
      <c r="F50" s="7"/>
      <c r="G50" s="7"/>
      <c r="H50" s="7"/>
      <c r="I50" s="7"/>
      <c r="J50" s="7"/>
      <c r="K50" s="7"/>
      <c r="L50" s="7"/>
      <c r="M50" s="7"/>
      <c r="N50" s="7"/>
      <c r="O50" s="7"/>
      <c r="V50" s="99"/>
      <c r="W50" s="11"/>
      <c r="X50" s="11"/>
      <c r="Y50" s="10"/>
      <c r="Z50" s="10"/>
      <c r="AA50" s="10"/>
      <c r="AB50" s="11"/>
      <c r="AC50" s="11"/>
      <c r="AD50" s="11"/>
      <c r="AE50" s="11"/>
      <c r="AF50" s="11"/>
      <c r="AG50" s="10"/>
      <c r="AH50" s="366"/>
      <c r="AI50" s="366"/>
      <c r="AJ50" s="359"/>
      <c r="AK50" s="10"/>
      <c r="AL50" s="359"/>
      <c r="AM50" s="359"/>
      <c r="AN50" s="359"/>
      <c r="AO50" s="359"/>
      <c r="AP50" s="359"/>
      <c r="AQ50" s="359"/>
      <c r="AR50" s="359"/>
      <c r="AS50" s="359"/>
      <c r="AT50" s="359"/>
    </row>
    <row r="51" spans="1:46" x14ac:dyDescent="0.25">
      <c r="A51" s="6"/>
      <c r="B51" s="6"/>
      <c r="C51" s="6"/>
      <c r="D51" s="6"/>
      <c r="E51" s="6"/>
      <c r="F51" s="7"/>
      <c r="G51" s="7"/>
      <c r="H51" s="7"/>
      <c r="I51" s="7"/>
      <c r="J51" s="7"/>
      <c r="K51" s="7"/>
      <c r="L51" s="7"/>
      <c r="M51" s="7"/>
      <c r="N51" s="7"/>
      <c r="O51" s="7"/>
      <c r="V51" s="99"/>
      <c r="W51" s="11"/>
      <c r="X51" s="11"/>
      <c r="Y51" s="10"/>
      <c r="Z51" s="10"/>
      <c r="AA51" s="10"/>
      <c r="AB51" s="11"/>
      <c r="AC51" s="11"/>
      <c r="AD51" s="11"/>
      <c r="AE51" s="11"/>
      <c r="AF51" s="11"/>
      <c r="AG51" s="10"/>
      <c r="AH51" s="366"/>
      <c r="AI51" s="366"/>
      <c r="AJ51" s="359"/>
      <c r="AK51" s="10"/>
      <c r="AL51" s="359"/>
      <c r="AM51" s="359"/>
      <c r="AN51" s="359"/>
      <c r="AO51" s="359"/>
      <c r="AP51" s="359"/>
      <c r="AQ51" s="359"/>
      <c r="AR51" s="359"/>
      <c r="AS51" s="359"/>
      <c r="AT51" s="359"/>
    </row>
    <row r="52" spans="1:46" x14ac:dyDescent="0.25">
      <c r="A52" s="6"/>
      <c r="B52" s="6"/>
      <c r="C52" s="6"/>
      <c r="D52" s="6"/>
      <c r="E52" s="6"/>
      <c r="F52" s="7"/>
      <c r="G52" s="7"/>
      <c r="H52" s="7"/>
      <c r="I52" s="7"/>
      <c r="J52" s="7"/>
      <c r="K52" s="7"/>
      <c r="L52" s="7"/>
      <c r="M52" s="7"/>
      <c r="N52" s="7"/>
      <c r="O52" s="7"/>
      <c r="V52" s="99"/>
      <c r="W52" s="11"/>
      <c r="X52" s="11"/>
      <c r="Y52" s="10"/>
      <c r="Z52" s="10"/>
      <c r="AA52" s="10"/>
      <c r="AB52" s="11"/>
      <c r="AC52" s="11"/>
      <c r="AD52" s="11"/>
      <c r="AE52" s="11"/>
      <c r="AF52" s="11"/>
      <c r="AG52" s="10"/>
      <c r="AH52" s="366"/>
      <c r="AI52" s="366"/>
      <c r="AJ52" s="359"/>
      <c r="AK52" s="10"/>
      <c r="AL52" s="359"/>
      <c r="AM52" s="359"/>
      <c r="AN52" s="359"/>
      <c r="AO52" s="359"/>
      <c r="AP52" s="359"/>
      <c r="AQ52" s="359"/>
      <c r="AR52" s="359"/>
      <c r="AS52" s="359"/>
      <c r="AT52" s="359"/>
    </row>
    <row r="53" spans="1:46" x14ac:dyDescent="0.25">
      <c r="A53" s="6"/>
      <c r="B53" s="6"/>
      <c r="C53" s="6"/>
      <c r="D53" s="6"/>
      <c r="E53" s="6"/>
      <c r="F53" s="7"/>
      <c r="G53" s="7"/>
      <c r="H53" s="7"/>
      <c r="I53" s="7"/>
      <c r="J53" s="7"/>
      <c r="K53" s="7"/>
      <c r="L53" s="7"/>
      <c r="M53" s="7"/>
      <c r="N53" s="7"/>
      <c r="O53" s="7"/>
      <c r="V53" s="99"/>
      <c r="W53" s="11"/>
      <c r="X53" s="11"/>
      <c r="Y53" s="10"/>
      <c r="Z53" s="10"/>
      <c r="AA53" s="10"/>
      <c r="AB53" s="11"/>
      <c r="AC53" s="11"/>
      <c r="AD53" s="11"/>
      <c r="AE53" s="11"/>
      <c r="AF53" s="11"/>
      <c r="AG53" s="10"/>
      <c r="AH53" s="366"/>
      <c r="AI53" s="366"/>
      <c r="AJ53" s="359"/>
      <c r="AK53" s="10"/>
      <c r="AL53" s="359"/>
      <c r="AM53" s="359"/>
      <c r="AN53" s="359"/>
      <c r="AO53" s="359"/>
      <c r="AP53" s="359"/>
      <c r="AQ53" s="359"/>
      <c r="AR53" s="359"/>
      <c r="AS53" s="359"/>
      <c r="AT53" s="359"/>
    </row>
    <row r="54" spans="1:46" x14ac:dyDescent="0.25">
      <c r="A54" s="6"/>
      <c r="B54" s="6"/>
      <c r="C54" s="6"/>
      <c r="D54" s="6"/>
      <c r="E54" s="6"/>
      <c r="F54" s="7"/>
      <c r="G54" s="7"/>
      <c r="H54" s="7"/>
      <c r="I54" s="7"/>
      <c r="J54" s="7"/>
      <c r="K54" s="7"/>
      <c r="L54" s="7"/>
      <c r="M54" s="7"/>
      <c r="N54" s="7"/>
      <c r="O54" s="7"/>
      <c r="V54" s="99"/>
      <c r="W54" s="11"/>
      <c r="X54" s="11"/>
      <c r="Y54" s="10"/>
      <c r="Z54" s="10"/>
      <c r="AA54" s="10"/>
      <c r="AB54" s="11"/>
      <c r="AC54" s="11"/>
      <c r="AD54" s="11"/>
      <c r="AE54" s="11"/>
      <c r="AF54" s="11"/>
      <c r="AG54" s="10"/>
      <c r="AH54" s="366"/>
      <c r="AI54" s="366"/>
      <c r="AJ54" s="359"/>
      <c r="AK54" s="10"/>
      <c r="AL54" s="359"/>
      <c r="AM54" s="359"/>
      <c r="AN54" s="359"/>
      <c r="AO54" s="359"/>
      <c r="AP54" s="359"/>
      <c r="AQ54" s="359"/>
      <c r="AR54" s="359"/>
      <c r="AS54" s="359"/>
      <c r="AT54" s="359"/>
    </row>
    <row r="55" spans="1:46" x14ac:dyDescent="0.25">
      <c r="A55" s="6"/>
      <c r="B55" s="6"/>
      <c r="C55" s="6"/>
      <c r="D55" s="6"/>
      <c r="E55" s="6"/>
      <c r="F55" s="7"/>
      <c r="G55" s="7"/>
      <c r="H55" s="7"/>
      <c r="I55" s="7"/>
      <c r="J55" s="7"/>
      <c r="K55" s="7"/>
      <c r="L55" s="7"/>
      <c r="M55" s="7"/>
      <c r="N55" s="7"/>
      <c r="O55" s="7"/>
      <c r="V55" s="99"/>
      <c r="W55" s="11"/>
      <c r="X55" s="11"/>
      <c r="Y55" s="10"/>
      <c r="Z55" s="10"/>
      <c r="AA55" s="10"/>
      <c r="AB55" s="11"/>
      <c r="AC55" s="11"/>
      <c r="AD55" s="11"/>
      <c r="AE55" s="11"/>
      <c r="AF55" s="11"/>
      <c r="AG55" s="10"/>
      <c r="AH55" s="366"/>
      <c r="AI55" s="366"/>
      <c r="AJ55" s="359"/>
      <c r="AK55" s="10"/>
      <c r="AL55" s="359"/>
      <c r="AM55" s="359"/>
      <c r="AN55" s="359"/>
      <c r="AO55" s="359"/>
      <c r="AP55" s="359"/>
      <c r="AQ55" s="359"/>
      <c r="AR55" s="359"/>
      <c r="AS55" s="359"/>
      <c r="AT55" s="359"/>
    </row>
    <row r="56" spans="1:46" x14ac:dyDescent="0.25">
      <c r="A56" s="6"/>
      <c r="B56" s="6"/>
      <c r="C56" s="6"/>
      <c r="D56" s="6"/>
      <c r="E56" s="6"/>
      <c r="F56" s="7"/>
      <c r="G56" s="7"/>
      <c r="H56" s="7"/>
      <c r="I56" s="7"/>
      <c r="J56" s="7"/>
      <c r="K56" s="7"/>
      <c r="L56" s="7"/>
      <c r="M56" s="7"/>
      <c r="N56" s="7"/>
      <c r="O56" s="7"/>
      <c r="V56" s="99"/>
      <c r="W56" s="11"/>
      <c r="X56" s="11"/>
      <c r="Y56" s="10"/>
      <c r="Z56" s="10"/>
      <c r="AA56" s="10"/>
      <c r="AB56" s="11"/>
      <c r="AC56" s="11"/>
      <c r="AD56" s="11"/>
      <c r="AE56" s="11"/>
      <c r="AF56" s="11"/>
      <c r="AG56" s="10"/>
      <c r="AH56" s="366"/>
      <c r="AI56" s="366"/>
      <c r="AJ56" s="359"/>
      <c r="AK56" s="10"/>
      <c r="AL56" s="359"/>
      <c r="AM56" s="359"/>
      <c r="AN56" s="359"/>
      <c r="AO56" s="359"/>
      <c r="AP56" s="359"/>
      <c r="AQ56" s="359"/>
      <c r="AR56" s="359"/>
      <c r="AS56" s="359"/>
      <c r="AT56" s="359"/>
    </row>
    <row r="57" spans="1:46" x14ac:dyDescent="0.25">
      <c r="A57" s="6"/>
      <c r="B57" s="6"/>
      <c r="C57" s="6"/>
      <c r="D57" s="6"/>
      <c r="E57" s="6"/>
      <c r="F57" s="7"/>
      <c r="G57" s="7"/>
      <c r="H57" s="7"/>
      <c r="I57" s="7"/>
      <c r="J57" s="7"/>
      <c r="K57" s="7"/>
      <c r="L57" s="7"/>
      <c r="M57" s="7"/>
      <c r="N57" s="7"/>
      <c r="O57" s="7"/>
      <c r="V57" s="99"/>
      <c r="W57" s="11"/>
      <c r="X57" s="11"/>
      <c r="Y57" s="10"/>
      <c r="Z57" s="10"/>
      <c r="AA57" s="10"/>
      <c r="AB57" s="11"/>
      <c r="AC57" s="11"/>
      <c r="AD57" s="11"/>
      <c r="AE57" s="11"/>
      <c r="AF57" s="11"/>
      <c r="AG57" s="10"/>
      <c r="AH57" s="366"/>
      <c r="AI57" s="366"/>
      <c r="AJ57" s="359"/>
      <c r="AK57" s="10"/>
      <c r="AL57" s="359"/>
      <c r="AM57" s="359"/>
      <c r="AN57" s="359"/>
      <c r="AO57" s="359"/>
      <c r="AP57" s="359"/>
      <c r="AQ57" s="359"/>
      <c r="AR57" s="359"/>
      <c r="AS57" s="359"/>
      <c r="AT57" s="359"/>
    </row>
    <row r="58" spans="1:46" x14ac:dyDescent="0.25">
      <c r="A58" s="6"/>
      <c r="B58" s="6"/>
      <c r="C58" s="6"/>
      <c r="D58" s="6"/>
      <c r="E58" s="6"/>
      <c r="F58" s="7"/>
      <c r="G58" s="7"/>
      <c r="H58" s="7"/>
      <c r="I58" s="7"/>
      <c r="J58" s="7"/>
      <c r="K58" s="7"/>
      <c r="L58" s="7"/>
      <c r="M58" s="7"/>
      <c r="N58" s="7"/>
      <c r="O58" s="7"/>
      <c r="V58" s="99"/>
      <c r="W58" s="11"/>
      <c r="X58" s="11"/>
      <c r="Y58" s="10"/>
      <c r="Z58" s="10"/>
      <c r="AA58" s="10"/>
      <c r="AB58" s="11"/>
      <c r="AC58" s="11"/>
      <c r="AD58" s="11"/>
      <c r="AE58" s="11"/>
      <c r="AF58" s="11"/>
      <c r="AG58" s="10"/>
      <c r="AH58" s="366"/>
      <c r="AI58" s="366"/>
      <c r="AJ58" s="359"/>
      <c r="AK58" s="10"/>
      <c r="AL58" s="359"/>
      <c r="AM58" s="359"/>
      <c r="AN58" s="359"/>
      <c r="AO58" s="359"/>
      <c r="AP58" s="359"/>
      <c r="AQ58" s="359"/>
      <c r="AR58" s="359"/>
      <c r="AS58" s="359"/>
      <c r="AT58" s="359"/>
    </row>
    <row r="59" spans="1:46" x14ac:dyDescent="0.25">
      <c r="A59" s="6"/>
      <c r="B59" s="6"/>
      <c r="C59" s="6"/>
      <c r="D59" s="6"/>
      <c r="E59" s="6"/>
      <c r="F59" s="7"/>
      <c r="G59" s="7"/>
      <c r="H59" s="7"/>
      <c r="I59" s="7"/>
      <c r="J59" s="7"/>
      <c r="K59" s="7"/>
      <c r="L59" s="7"/>
      <c r="M59" s="7"/>
      <c r="N59" s="7"/>
      <c r="O59" s="7"/>
      <c r="V59" s="99"/>
      <c r="W59" s="11"/>
      <c r="X59" s="11"/>
      <c r="Y59" s="10"/>
      <c r="Z59" s="10"/>
      <c r="AA59" s="10"/>
      <c r="AB59" s="11"/>
      <c r="AC59" s="11"/>
      <c r="AD59" s="11"/>
      <c r="AE59" s="11"/>
      <c r="AF59" s="11"/>
      <c r="AG59" s="10"/>
      <c r="AH59" s="366"/>
      <c r="AI59" s="366"/>
      <c r="AJ59" s="359"/>
      <c r="AK59" s="10"/>
      <c r="AL59" s="359"/>
      <c r="AM59" s="359"/>
      <c r="AN59" s="359"/>
      <c r="AO59" s="359"/>
      <c r="AP59" s="359"/>
      <c r="AQ59" s="359"/>
      <c r="AR59" s="359"/>
      <c r="AS59" s="359"/>
      <c r="AT59" s="359"/>
    </row>
    <row r="60" spans="1:46" x14ac:dyDescent="0.25">
      <c r="A60" s="6"/>
      <c r="B60" s="6"/>
      <c r="C60" s="6"/>
      <c r="D60" s="6"/>
      <c r="E60" s="6"/>
      <c r="F60" s="7"/>
      <c r="G60" s="7"/>
      <c r="H60" s="7"/>
      <c r="I60" s="7"/>
      <c r="J60" s="7"/>
      <c r="K60" s="7"/>
      <c r="L60" s="7"/>
      <c r="M60" s="7"/>
      <c r="N60" s="7"/>
      <c r="O60" s="7"/>
      <c r="V60" s="99"/>
      <c r="W60" s="11"/>
      <c r="X60" s="11"/>
      <c r="Y60" s="10"/>
      <c r="Z60" s="10"/>
      <c r="AA60" s="10"/>
      <c r="AB60" s="11"/>
      <c r="AC60" s="11"/>
      <c r="AD60" s="11"/>
      <c r="AE60" s="11"/>
      <c r="AF60" s="11"/>
      <c r="AG60" s="10"/>
      <c r="AH60" s="366"/>
      <c r="AI60" s="366"/>
      <c r="AJ60" s="359"/>
      <c r="AK60" s="10"/>
      <c r="AL60" s="359"/>
      <c r="AM60" s="359"/>
      <c r="AN60" s="359"/>
      <c r="AO60" s="359"/>
      <c r="AP60" s="359"/>
      <c r="AQ60" s="359"/>
      <c r="AR60" s="359"/>
      <c r="AS60" s="359"/>
      <c r="AT60" s="359"/>
    </row>
    <row r="61" spans="1:46" x14ac:dyDescent="0.25">
      <c r="A61" s="6"/>
      <c r="B61" s="6"/>
      <c r="C61" s="6"/>
      <c r="D61" s="6"/>
      <c r="E61" s="6"/>
      <c r="F61" s="7"/>
      <c r="G61" s="7"/>
      <c r="H61" s="7"/>
      <c r="I61" s="7"/>
      <c r="J61" s="7"/>
      <c r="K61" s="7"/>
      <c r="L61" s="7"/>
      <c r="M61" s="7"/>
      <c r="N61" s="7"/>
      <c r="O61" s="7"/>
      <c r="V61" s="99"/>
      <c r="W61" s="11"/>
      <c r="X61" s="11"/>
      <c r="Y61" s="10"/>
      <c r="Z61" s="10"/>
      <c r="AA61" s="10"/>
      <c r="AB61" s="11"/>
      <c r="AC61" s="11"/>
      <c r="AD61" s="11"/>
      <c r="AE61" s="11"/>
      <c r="AF61" s="11"/>
      <c r="AG61" s="10"/>
      <c r="AH61" s="366"/>
      <c r="AI61" s="366"/>
      <c r="AJ61" s="359"/>
      <c r="AK61" s="10"/>
      <c r="AL61" s="359"/>
      <c r="AM61" s="359"/>
      <c r="AN61" s="359"/>
      <c r="AO61" s="359"/>
      <c r="AP61" s="359"/>
      <c r="AQ61" s="359"/>
      <c r="AR61" s="359"/>
      <c r="AS61" s="359"/>
      <c r="AT61" s="359"/>
    </row>
    <row r="62" spans="1:46" x14ac:dyDescent="0.25">
      <c r="A62" s="6"/>
      <c r="B62" s="6"/>
      <c r="C62" s="6"/>
      <c r="D62" s="6"/>
      <c r="E62" s="6"/>
      <c r="F62" s="7"/>
      <c r="G62" s="7"/>
      <c r="H62" s="7"/>
      <c r="I62" s="7"/>
      <c r="J62" s="7"/>
      <c r="K62" s="7"/>
      <c r="L62" s="7"/>
      <c r="M62" s="7"/>
      <c r="N62" s="7"/>
      <c r="O62" s="7"/>
      <c r="V62" s="99"/>
      <c r="W62" s="11"/>
      <c r="X62" s="11"/>
      <c r="Y62" s="10"/>
      <c r="Z62" s="10"/>
      <c r="AA62" s="10"/>
      <c r="AB62" s="11"/>
      <c r="AC62" s="11"/>
      <c r="AD62" s="11"/>
      <c r="AE62" s="11"/>
      <c r="AF62" s="11"/>
      <c r="AG62" s="10"/>
      <c r="AH62" s="366"/>
      <c r="AI62" s="366"/>
      <c r="AJ62" s="359"/>
      <c r="AK62" s="10"/>
      <c r="AL62" s="359"/>
      <c r="AM62" s="359"/>
      <c r="AN62" s="359"/>
      <c r="AO62" s="359"/>
      <c r="AP62" s="359"/>
      <c r="AQ62" s="359"/>
      <c r="AR62" s="359"/>
      <c r="AS62" s="359"/>
      <c r="AT62" s="359"/>
    </row>
    <row r="63" spans="1:46" x14ac:dyDescent="0.25">
      <c r="A63" s="6"/>
      <c r="B63" s="6"/>
      <c r="C63" s="6"/>
      <c r="D63" s="6"/>
      <c r="E63" s="6"/>
      <c r="F63" s="7"/>
      <c r="G63" s="7"/>
      <c r="H63" s="7"/>
      <c r="I63" s="7"/>
      <c r="J63" s="7"/>
      <c r="K63" s="7"/>
      <c r="L63" s="7"/>
      <c r="M63" s="7"/>
      <c r="N63" s="7"/>
      <c r="O63" s="7"/>
      <c r="V63" s="99"/>
      <c r="W63" s="11"/>
      <c r="X63" s="11"/>
      <c r="Y63" s="10"/>
      <c r="Z63" s="10"/>
      <c r="AA63" s="10"/>
      <c r="AB63" s="11"/>
      <c r="AC63" s="11"/>
      <c r="AD63" s="11"/>
      <c r="AE63" s="11"/>
      <c r="AF63" s="11"/>
      <c r="AG63" s="10"/>
      <c r="AH63" s="366"/>
      <c r="AI63" s="366"/>
      <c r="AJ63" s="359"/>
      <c r="AK63" s="10"/>
      <c r="AL63" s="359"/>
      <c r="AM63" s="359"/>
      <c r="AN63" s="359"/>
      <c r="AO63" s="359"/>
      <c r="AP63" s="359"/>
      <c r="AQ63" s="359"/>
      <c r="AR63" s="359"/>
      <c r="AS63" s="359"/>
      <c r="AT63" s="359"/>
    </row>
    <row r="64" spans="1:46" x14ac:dyDescent="0.25">
      <c r="A64" s="6"/>
      <c r="B64" s="6"/>
      <c r="C64" s="6"/>
      <c r="D64" s="6"/>
      <c r="E64" s="6"/>
      <c r="F64" s="7"/>
      <c r="G64" s="7"/>
      <c r="H64" s="7"/>
      <c r="I64" s="7"/>
      <c r="J64" s="7"/>
      <c r="K64" s="7"/>
      <c r="L64" s="7"/>
      <c r="M64" s="7"/>
      <c r="N64" s="7"/>
      <c r="O64" s="7"/>
      <c r="V64" s="99"/>
      <c r="W64" s="11"/>
      <c r="X64" s="11"/>
      <c r="Y64" s="10"/>
      <c r="Z64" s="10"/>
      <c r="AA64" s="10"/>
      <c r="AB64" s="11"/>
      <c r="AC64" s="11"/>
      <c r="AD64" s="11"/>
      <c r="AE64" s="11"/>
      <c r="AF64" s="11"/>
      <c r="AG64" s="10"/>
      <c r="AH64" s="366"/>
      <c r="AI64" s="366"/>
      <c r="AJ64" s="359"/>
      <c r="AK64" s="10"/>
      <c r="AL64" s="359"/>
      <c r="AM64" s="359"/>
      <c r="AN64" s="359"/>
      <c r="AO64" s="359"/>
      <c r="AP64" s="359"/>
      <c r="AQ64" s="359"/>
      <c r="AR64" s="359"/>
      <c r="AS64" s="359"/>
      <c r="AT64" s="359"/>
    </row>
    <row r="65" spans="1:46" x14ac:dyDescent="0.25">
      <c r="A65" s="6"/>
      <c r="B65" s="6"/>
      <c r="C65" s="6"/>
      <c r="D65" s="6"/>
      <c r="E65" s="6"/>
      <c r="F65" s="7"/>
      <c r="G65" s="7"/>
      <c r="H65" s="7"/>
      <c r="I65" s="7"/>
      <c r="J65" s="7"/>
      <c r="K65" s="7"/>
      <c r="L65" s="7"/>
      <c r="M65" s="7"/>
      <c r="N65" s="7"/>
      <c r="O65" s="7"/>
      <c r="V65" s="99"/>
      <c r="W65" s="11"/>
      <c r="X65" s="11"/>
      <c r="Y65" s="10"/>
      <c r="Z65" s="10"/>
      <c r="AA65" s="10"/>
      <c r="AB65" s="11"/>
      <c r="AC65" s="11"/>
      <c r="AD65" s="11"/>
      <c r="AE65" s="11"/>
      <c r="AF65" s="11"/>
      <c r="AG65" s="10"/>
      <c r="AH65" s="366"/>
      <c r="AI65" s="366"/>
      <c r="AJ65" s="359"/>
      <c r="AK65" s="10"/>
      <c r="AL65" s="359"/>
      <c r="AM65" s="359"/>
      <c r="AN65" s="359"/>
      <c r="AO65" s="359"/>
      <c r="AP65" s="359"/>
      <c r="AQ65" s="359"/>
      <c r="AR65" s="359"/>
      <c r="AS65" s="359"/>
      <c r="AT65" s="359"/>
    </row>
    <row r="66" spans="1:46" x14ac:dyDescent="0.25">
      <c r="A66" s="6"/>
      <c r="B66" s="6"/>
      <c r="C66" s="6"/>
      <c r="D66" s="6"/>
      <c r="E66" s="6"/>
      <c r="F66" s="7"/>
      <c r="G66" s="7"/>
      <c r="H66" s="7"/>
      <c r="I66" s="7"/>
      <c r="J66" s="7"/>
      <c r="K66" s="7"/>
      <c r="L66" s="7"/>
      <c r="M66" s="7"/>
      <c r="N66" s="7"/>
      <c r="O66" s="7"/>
      <c r="V66" s="99"/>
      <c r="W66" s="11"/>
      <c r="X66" s="11"/>
      <c r="Y66" s="10"/>
      <c r="Z66" s="10"/>
      <c r="AA66" s="10"/>
      <c r="AB66" s="11"/>
      <c r="AC66" s="11"/>
      <c r="AD66" s="11"/>
      <c r="AE66" s="11"/>
      <c r="AF66" s="11"/>
      <c r="AG66" s="10"/>
      <c r="AH66" s="366"/>
      <c r="AI66" s="366"/>
      <c r="AJ66" s="359"/>
      <c r="AK66" s="10"/>
      <c r="AL66" s="359"/>
      <c r="AM66" s="359"/>
      <c r="AN66" s="359"/>
      <c r="AO66" s="359"/>
      <c r="AP66" s="359"/>
      <c r="AQ66" s="359"/>
      <c r="AR66" s="359"/>
      <c r="AS66" s="359"/>
      <c r="AT66" s="359"/>
    </row>
    <row r="67" spans="1:46" x14ac:dyDescent="0.25">
      <c r="A67" s="6"/>
      <c r="B67" s="6"/>
      <c r="C67" s="6"/>
      <c r="D67" s="6"/>
      <c r="E67" s="6"/>
      <c r="F67" s="7"/>
      <c r="G67" s="7"/>
      <c r="H67" s="7"/>
      <c r="I67" s="7"/>
      <c r="J67" s="7"/>
      <c r="K67" s="7"/>
      <c r="L67" s="7"/>
      <c r="M67" s="7"/>
      <c r="N67" s="7"/>
      <c r="O67" s="7"/>
      <c r="V67" s="99"/>
      <c r="W67" s="11"/>
      <c r="X67" s="11"/>
      <c r="Y67" s="10"/>
      <c r="Z67" s="10"/>
      <c r="AA67" s="10"/>
      <c r="AB67" s="11"/>
      <c r="AC67" s="11"/>
      <c r="AD67" s="11"/>
      <c r="AE67" s="11"/>
      <c r="AF67" s="11"/>
      <c r="AG67" s="10"/>
      <c r="AH67" s="366"/>
      <c r="AI67" s="366"/>
      <c r="AJ67" s="359"/>
      <c r="AK67" s="10"/>
      <c r="AL67" s="359"/>
      <c r="AM67" s="359"/>
      <c r="AN67" s="359"/>
      <c r="AO67" s="359"/>
      <c r="AP67" s="359"/>
      <c r="AQ67" s="359"/>
      <c r="AR67" s="359"/>
      <c r="AS67" s="359"/>
      <c r="AT67" s="359"/>
    </row>
    <row r="68" spans="1:46" x14ac:dyDescent="0.25">
      <c r="A68" s="6"/>
      <c r="B68" s="6"/>
      <c r="C68" s="6"/>
      <c r="D68" s="6"/>
      <c r="E68" s="6"/>
      <c r="F68" s="7"/>
      <c r="G68" s="7"/>
      <c r="H68" s="7"/>
      <c r="I68" s="7"/>
      <c r="J68" s="7"/>
      <c r="K68" s="7"/>
      <c r="L68" s="7"/>
      <c r="M68" s="7"/>
      <c r="N68" s="7"/>
      <c r="O68" s="7"/>
      <c r="V68" s="99"/>
      <c r="W68" s="11"/>
      <c r="X68" s="11"/>
      <c r="Y68" s="10"/>
      <c r="Z68" s="10"/>
      <c r="AA68" s="10"/>
      <c r="AB68" s="11"/>
      <c r="AC68" s="11"/>
      <c r="AD68" s="11"/>
      <c r="AE68" s="11"/>
      <c r="AF68" s="11"/>
      <c r="AG68" s="10"/>
      <c r="AH68" s="366"/>
      <c r="AI68" s="366"/>
      <c r="AJ68" s="359"/>
      <c r="AK68" s="10"/>
      <c r="AL68" s="359"/>
      <c r="AM68" s="359"/>
      <c r="AN68" s="359"/>
      <c r="AO68" s="359"/>
      <c r="AP68" s="359"/>
      <c r="AQ68" s="359"/>
      <c r="AR68" s="359"/>
      <c r="AS68" s="359"/>
      <c r="AT68" s="359"/>
    </row>
    <row r="69" spans="1:46" x14ac:dyDescent="0.25">
      <c r="A69" s="6"/>
      <c r="B69" s="6"/>
      <c r="C69" s="6"/>
      <c r="D69" s="6"/>
      <c r="E69" s="6"/>
      <c r="F69" s="7"/>
      <c r="G69" s="7"/>
      <c r="H69" s="7"/>
      <c r="I69" s="7"/>
      <c r="J69" s="7"/>
      <c r="K69" s="7"/>
      <c r="L69" s="7"/>
      <c r="M69" s="7"/>
      <c r="N69" s="7"/>
      <c r="O69" s="7"/>
      <c r="V69" s="99"/>
      <c r="W69" s="11"/>
      <c r="X69" s="11"/>
      <c r="Y69" s="10"/>
      <c r="Z69" s="10"/>
      <c r="AA69" s="10"/>
      <c r="AB69" s="11"/>
      <c r="AC69" s="11"/>
      <c r="AD69" s="11"/>
      <c r="AE69" s="11"/>
      <c r="AF69" s="11"/>
      <c r="AG69" s="10"/>
      <c r="AH69" s="366"/>
      <c r="AI69" s="366"/>
      <c r="AJ69" s="359"/>
      <c r="AK69" s="10"/>
      <c r="AL69" s="359"/>
      <c r="AM69" s="359"/>
      <c r="AN69" s="359"/>
      <c r="AO69" s="359"/>
      <c r="AP69" s="359"/>
      <c r="AQ69" s="359"/>
      <c r="AR69" s="359"/>
      <c r="AS69" s="359"/>
      <c r="AT69" s="359"/>
    </row>
    <row r="70" spans="1:46" x14ac:dyDescent="0.25">
      <c r="A70" s="6"/>
      <c r="B70" s="6"/>
      <c r="C70" s="6"/>
      <c r="D70" s="6"/>
      <c r="E70" s="6"/>
      <c r="F70" s="7"/>
      <c r="G70" s="7"/>
      <c r="H70" s="7"/>
      <c r="I70" s="7"/>
      <c r="J70" s="7"/>
      <c r="K70" s="7"/>
      <c r="L70" s="7"/>
      <c r="M70" s="7"/>
      <c r="N70" s="7"/>
      <c r="O70" s="7"/>
      <c r="V70" s="99"/>
      <c r="W70" s="11"/>
      <c r="X70" s="11"/>
      <c r="Y70" s="10"/>
      <c r="Z70" s="10"/>
      <c r="AA70" s="10"/>
      <c r="AB70" s="11"/>
      <c r="AC70" s="11"/>
      <c r="AD70" s="11"/>
      <c r="AE70" s="11"/>
      <c r="AF70" s="11"/>
      <c r="AG70" s="10"/>
      <c r="AH70" s="366"/>
      <c r="AI70" s="366"/>
      <c r="AJ70" s="359"/>
      <c r="AK70" s="10"/>
      <c r="AL70" s="359"/>
      <c r="AM70" s="359"/>
      <c r="AN70" s="359"/>
      <c r="AO70" s="359"/>
      <c r="AP70" s="359"/>
      <c r="AQ70" s="359"/>
      <c r="AR70" s="359"/>
      <c r="AS70" s="359"/>
      <c r="AT70" s="359"/>
    </row>
    <row r="71" spans="1:46" x14ac:dyDescent="0.25">
      <c r="A71" s="6"/>
      <c r="B71" s="6"/>
      <c r="C71" s="6"/>
      <c r="D71" s="6"/>
      <c r="E71" s="6"/>
      <c r="F71" s="7"/>
      <c r="G71" s="7"/>
      <c r="H71" s="7"/>
      <c r="I71" s="7"/>
      <c r="J71" s="7"/>
      <c r="K71" s="7"/>
      <c r="L71" s="7"/>
      <c r="M71" s="7"/>
      <c r="N71" s="7"/>
      <c r="O71" s="7"/>
      <c r="V71" s="99"/>
      <c r="W71" s="11"/>
      <c r="X71" s="11"/>
      <c r="Y71" s="10"/>
      <c r="Z71" s="10"/>
      <c r="AA71" s="10"/>
      <c r="AB71" s="11"/>
      <c r="AC71" s="11"/>
      <c r="AD71" s="11"/>
      <c r="AE71" s="11"/>
      <c r="AF71" s="11"/>
      <c r="AG71" s="10"/>
      <c r="AH71" s="366"/>
      <c r="AI71" s="366"/>
      <c r="AJ71" s="359"/>
      <c r="AK71" s="10"/>
      <c r="AL71" s="359"/>
      <c r="AM71" s="359"/>
      <c r="AN71" s="359"/>
      <c r="AO71" s="359"/>
      <c r="AP71" s="359"/>
      <c r="AQ71" s="359"/>
      <c r="AR71" s="359"/>
      <c r="AS71" s="359"/>
      <c r="AT71" s="359"/>
    </row>
    <row r="72" spans="1:46" x14ac:dyDescent="0.25">
      <c r="V72" s="99"/>
      <c r="W72" s="11"/>
      <c r="X72" s="11"/>
      <c r="Y72" s="10"/>
      <c r="Z72" s="10"/>
      <c r="AA72" s="10"/>
      <c r="AB72" s="11"/>
      <c r="AC72" s="11"/>
      <c r="AD72" s="11"/>
      <c r="AE72" s="11"/>
      <c r="AF72" s="11"/>
      <c r="AG72" s="10"/>
      <c r="AH72" s="366"/>
      <c r="AI72" s="366"/>
      <c r="AJ72" s="359"/>
      <c r="AK72" s="10"/>
      <c r="AL72" s="359"/>
      <c r="AM72" s="359"/>
      <c r="AN72" s="359"/>
      <c r="AO72" s="359"/>
      <c r="AP72" s="359"/>
      <c r="AQ72" s="359"/>
      <c r="AR72" s="359"/>
      <c r="AS72" s="359"/>
      <c r="AT72" s="359"/>
    </row>
  </sheetData>
  <sheetProtection sheet="1" objects="1" scenarios="1" selectLockedCells="1"/>
  <mergeCells count="61">
    <mergeCell ref="E43:I43"/>
    <mergeCell ref="E44:I44"/>
    <mergeCell ref="A45:D45"/>
    <mergeCell ref="M45:P45"/>
    <mergeCell ref="L37:P37"/>
    <mergeCell ref="L38:P38"/>
    <mergeCell ref="C39:D42"/>
    <mergeCell ref="E39:I39"/>
    <mergeCell ref="K39:P41"/>
    <mergeCell ref="E40:I40"/>
    <mergeCell ref="E41:I41"/>
    <mergeCell ref="E42:I42"/>
    <mergeCell ref="K42:P42"/>
    <mergeCell ref="L36:P36"/>
    <mergeCell ref="L25:P25"/>
    <mergeCell ref="L26:P26"/>
    <mergeCell ref="L27:P27"/>
    <mergeCell ref="L28:P28"/>
    <mergeCell ref="L29:P29"/>
    <mergeCell ref="L30:P30"/>
    <mergeCell ref="L31:P31"/>
    <mergeCell ref="L32:P32"/>
    <mergeCell ref="L33:P33"/>
    <mergeCell ref="L34:P34"/>
    <mergeCell ref="L35:P35"/>
    <mergeCell ref="L24:P24"/>
    <mergeCell ref="L13:P13"/>
    <mergeCell ref="L14:P14"/>
    <mergeCell ref="L15:P15"/>
    <mergeCell ref="L16:P16"/>
    <mergeCell ref="L17:P17"/>
    <mergeCell ref="L18:P18"/>
    <mergeCell ref="L19:P19"/>
    <mergeCell ref="L20:P20"/>
    <mergeCell ref="L21:P21"/>
    <mergeCell ref="L22:P22"/>
    <mergeCell ref="L23:P23"/>
    <mergeCell ref="AB6:AF6"/>
    <mergeCell ref="L8:P8"/>
    <mergeCell ref="L9:P9"/>
    <mergeCell ref="L10:P10"/>
    <mergeCell ref="L11:P11"/>
    <mergeCell ref="L12:P12"/>
    <mergeCell ref="E5:G5"/>
    <mergeCell ref="H5:J5"/>
    <mergeCell ref="C6:C7"/>
    <mergeCell ref="D6:D7"/>
    <mergeCell ref="F6:F7"/>
    <mergeCell ref="G6:G7"/>
    <mergeCell ref="H6:H7"/>
    <mergeCell ref="I6:I7"/>
    <mergeCell ref="P1:P3"/>
    <mergeCell ref="F2:I2"/>
    <mergeCell ref="F3:I3"/>
    <mergeCell ref="A4:D4"/>
    <mergeCell ref="E4:G4"/>
    <mergeCell ref="H4:J4"/>
    <mergeCell ref="L4:P7"/>
    <mergeCell ref="A5:A7"/>
    <mergeCell ref="B5:B7"/>
    <mergeCell ref="C5:D5"/>
  </mergeCells>
  <conditionalFormatting sqref="L8:L38">
    <cfRule type="expression" dxfId="406" priority="6" stopIfTrue="1">
      <formula>NOT($R8)</formula>
    </cfRule>
  </conditionalFormatting>
  <conditionalFormatting sqref="C8:C38">
    <cfRule type="cellIs" dxfId="405" priority="7" stopIfTrue="1" operator="equal">
      <formula>""</formula>
    </cfRule>
    <cfRule type="expression" dxfId="404" priority="8" stopIfTrue="1">
      <formula>OR($T8="F",$D8="U",$D8="Z",$D8="K")</formula>
    </cfRule>
    <cfRule type="expression" dxfId="403" priority="9" stopIfTrue="1">
      <formula>$C8&lt;&gt;""</formula>
    </cfRule>
  </conditionalFormatting>
  <conditionalFormatting sqref="J8:J38">
    <cfRule type="expression" dxfId="402" priority="10" stopIfTrue="1">
      <formula>NOT($R8)</formula>
    </cfRule>
    <cfRule type="cellIs" dxfId="401" priority="11" stopIfTrue="1" operator="greaterThan">
      <formula>0</formula>
    </cfRule>
  </conditionalFormatting>
  <conditionalFormatting sqref="J43:J44">
    <cfRule type="expression" dxfId="400" priority="12" stopIfTrue="1">
      <formula>OR($J43&lt;=NormalUG,$J43&gt;=NormalOG)</formula>
    </cfRule>
    <cfRule type="cellIs" dxfId="399" priority="13" stopIfTrue="1" operator="greaterThan">
      <formula>0</formula>
    </cfRule>
  </conditionalFormatting>
  <conditionalFormatting sqref="A8:B38">
    <cfRule type="cellIs" dxfId="398" priority="14" stopIfTrue="1" operator="equal">
      <formula>""</formula>
    </cfRule>
    <cfRule type="expression" dxfId="397" priority="15" stopIfTrue="1">
      <formula>$T8="F"</formula>
    </cfRule>
  </conditionalFormatting>
  <conditionalFormatting sqref="K8:K38">
    <cfRule type="expression" dxfId="396" priority="16" stopIfTrue="1">
      <formula>NOT($R8)</formula>
    </cfRule>
    <cfRule type="cellIs" dxfId="395" priority="17" stopIfTrue="1" operator="equal">
      <formula>0</formula>
    </cfRule>
  </conditionalFormatting>
  <conditionalFormatting sqref="AT8:AT38">
    <cfRule type="cellIs" dxfId="394" priority="18" stopIfTrue="1" operator="equal">
      <formula>1</formula>
    </cfRule>
  </conditionalFormatting>
  <conditionalFormatting sqref="AP8:AS38 AG8:AK38 Y8:AA38 R8:R38">
    <cfRule type="cellIs" dxfId="393" priority="19" stopIfTrue="1" operator="equal">
      <formula>FALSE</formula>
    </cfRule>
  </conditionalFormatting>
  <conditionalFormatting sqref="V39">
    <cfRule type="cellIs" dxfId="392" priority="20" stopIfTrue="1" operator="equal">
      <formula>0</formula>
    </cfRule>
  </conditionalFormatting>
  <conditionalFormatting sqref="T8:U38">
    <cfRule type="cellIs" dxfId="391" priority="21" stopIfTrue="1" operator="equal">
      <formula>"F"</formula>
    </cfRule>
  </conditionalFormatting>
  <conditionalFormatting sqref="F8:F38">
    <cfRule type="cellIs" dxfId="390" priority="22" stopIfTrue="1" operator="equal">
      <formula>""</formula>
    </cfRule>
    <cfRule type="cellIs" dxfId="389" priority="23" stopIfTrue="1" operator="equal">
      <formula>0</formula>
    </cfRule>
  </conditionalFormatting>
  <conditionalFormatting sqref="J2 E5">
    <cfRule type="expression" dxfId="388" priority="24" stopIfTrue="1">
      <formula>Zeitmodell="Teilzeit"</formula>
    </cfRule>
  </conditionalFormatting>
  <conditionalFormatting sqref="S2:S3">
    <cfRule type="cellIs" dxfId="387" priority="25" stopIfTrue="1" operator="greaterThan">
      <formula>0</formula>
    </cfRule>
  </conditionalFormatting>
  <conditionalFormatting sqref="K5 J39:J42">
    <cfRule type="cellIs" dxfId="386" priority="26" stopIfTrue="1" operator="greaterThan">
      <formula>0</formula>
    </cfRule>
  </conditionalFormatting>
  <conditionalFormatting sqref="E8:E38">
    <cfRule type="expression" dxfId="385" priority="27" stopIfTrue="1">
      <formula>NOT($R8)</formula>
    </cfRule>
    <cfRule type="expression" dxfId="384" priority="28" stopIfTrue="1">
      <formula>AND($AC8=$AE8,$AK8)</formula>
    </cfRule>
    <cfRule type="expression" dxfId="383" priority="29" stopIfTrue="1">
      <formula>AND($AC8=$AE8,NOT($AK8))</formula>
    </cfRule>
  </conditionalFormatting>
  <conditionalFormatting sqref="G8:G38">
    <cfRule type="expression" dxfId="382" priority="30" stopIfTrue="1">
      <formula>NOT($R8)</formula>
    </cfRule>
    <cfRule type="cellIs" dxfId="381" priority="31" stopIfTrue="1" operator="equal">
      <formula>0</formula>
    </cfRule>
  </conditionalFormatting>
  <conditionalFormatting sqref="D8:D38">
    <cfRule type="expression" dxfId="380" priority="3" stopIfTrue="1">
      <formula>NOT($R8)</formula>
    </cfRule>
    <cfRule type="expression" dxfId="379" priority="4" stopIfTrue="1">
      <formula>$AH8</formula>
    </cfRule>
    <cfRule type="cellIs" dxfId="378" priority="5" stopIfTrue="1" operator="equal">
      <formula>"ZK"</formula>
    </cfRule>
  </conditionalFormatting>
  <conditionalFormatting sqref="H8:I38">
    <cfRule type="expression" dxfId="377" priority="1" stopIfTrue="1">
      <formula>NOT($R8)</formula>
    </cfRule>
    <cfRule type="expression" dxfId="376" priority="2" stopIfTrue="1">
      <formula>$AJ8</formula>
    </cfRule>
  </conditionalFormatting>
  <dataValidations count="4">
    <dataValidation type="custom" showErrorMessage="1" errorTitle="Fehle: Normalstunden-Bis-Wert" error="1) Zeitwert in der Form &quot;hh:mm&quot; eingeben_x000a_2) Zeitwert darf nicht kleiner als 00:00 und nicht grösser als 23:59 sein_x000a_3) Zeitwert darf nicht kleiner als der Von-Wert sein._x000a_4) Eingaben immer mit 'Return' abschließen" promptTitle="Beginnzeit für Mo" prompt="Bitte geben Sie hier die Tagesarbeits-Beginnzeit für Montag in der Form eines Zeitwertes ein (z.B. 08:00)" sqref="I8:I38" xr:uid="{828F120F-41E7-4108-AA0A-5C4AAE997220}">
      <formula1>$AS8</formula1>
    </dataValidation>
    <dataValidation type="custom" showErrorMessage="1" errorTitle="Fehler: Normalstunden-Von-Wert" error="1) Zeitwert in der Form &quot;hh:mm&quot; eingeben_x000a_2) Zeitwert darf nicht kleiner als 00:00 und nicht grösser als 23:59 sein_x000a_3) Zeitwert darf nicht grösser als der Bis-Wert sein._x000a_4) Eingaben immer mit 'Return' abschließen" promptTitle="Beginnzeit für Mo" prompt="Bitte geben Sie hier die Tagesarbeits-Beginnzeit für Montag in der Form eines Zeitwertes ein (z.B. 08:00)" sqref="H8:H38" xr:uid="{57B001D4-55AD-4F1D-8969-7C4F690A06C6}">
      <formula1>$AQ8</formula1>
    </dataValidation>
    <dataValidation type="custom" showErrorMessage="1" errorTitle="Fehler: [U}rlaub, [Z]A, [K]rank" error="1) Folgende Eingaben zulässig: &quot;U&quot; für Urlaub, &quot;Z&quot; für Zeitausgleich, &quot;K&quot; für Krank._x000a_2) Lassen Sie die Zelle leer, wenn keines davon zutrifft._x000a_3) Eingaben immer mit 'Return' abschließen" sqref="D8:D38" xr:uid="{469868E9-E11A-4810-8459-78AC23CCB9EC}">
      <formula1>$AI8</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F0700BD7-4107-4D39-9D73-98984817F5ED}"/>
  </dataValidations>
  <printOptions horizontalCentered="1"/>
  <pageMargins left="0.27559055118110237" right="0.23622047244094491" top="0.28999999999999998" bottom="0.19685039370078741" header="0.19685039370078741" footer="0.55118110236220474"/>
  <pageSetup paperSize="9" scale="63" orientation="portrait" horizontalDpi="300" verticalDpi="36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2C486-D8C1-4DF8-9550-86D1C8F80483}">
  <sheetPr codeName="Tabelle33"/>
  <dimension ref="A1:BC72"/>
  <sheetViews>
    <sheetView zoomScaleNormal="100" zoomScaleSheetLayoutView="100" workbookViewId="0">
      <pane ySplit="7" topLeftCell="A8" activePane="bottomLeft" state="frozen"/>
      <selection activeCell="L61" sqref="L61"/>
      <selection pane="bottomLeft" activeCell="H9" sqref="H9"/>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9" width="6.7265625" style="2" customWidth="1"/>
    <col min="10" max="10" width="8.54296875" style="2" customWidth="1"/>
    <col min="11" max="11" width="11.1796875" style="2" customWidth="1"/>
    <col min="12" max="13" width="6.7265625" style="2" customWidth="1"/>
    <col min="14" max="14" width="8.1796875" style="2" customWidth="1"/>
    <col min="15" max="15" width="8" style="2" customWidth="1"/>
    <col min="16" max="16" width="28.54296875" style="3" customWidth="1"/>
    <col min="17" max="17" width="12.81640625" style="112" hidden="1" customWidth="1"/>
    <col min="18" max="18" width="19.81640625" style="112" hidden="1" customWidth="1"/>
    <col min="19" max="19" width="17.1796875" style="112" hidden="1" customWidth="1"/>
    <col min="20" max="21" width="8.7265625" style="23" hidden="1" customWidth="1"/>
    <col min="22" max="22" width="7.7265625" style="100" hidden="1" customWidth="1"/>
    <col min="23" max="24" width="12.54296875" style="27" hidden="1" customWidth="1"/>
    <col min="25" max="27" width="12" style="26" hidden="1" customWidth="1"/>
    <col min="28" max="32" width="6" style="27" hidden="1" customWidth="1"/>
    <col min="33" max="33" width="12.1796875" style="26" hidden="1" customWidth="1"/>
    <col min="34" max="35" width="12.1796875" style="105" hidden="1" customWidth="1"/>
    <col min="36" max="36" width="12.1796875" style="104" hidden="1" customWidth="1"/>
    <col min="37" max="37" width="12.54296875" style="26" hidden="1" customWidth="1"/>
    <col min="38" max="46" width="12.1796875" style="104" hidden="1" customWidth="1"/>
    <col min="47" max="47" width="13" style="342" customWidth="1"/>
    <col min="48" max="52" width="11.453125" style="342"/>
    <col min="53" max="55" width="11.453125" style="343"/>
    <col min="56" max="16384" width="11.453125" style="351"/>
  </cols>
  <sheetData>
    <row r="1" spans="1:55" s="3" customFormat="1" ht="33" customHeight="1" thickTop="1" thickBot="1" x14ac:dyDescent="0.3">
      <c r="A1" s="291" t="str">
        <f>Konfig!$A$1</f>
        <v xml:space="preserve"> BOKU-Zeiterfassung für Wissenschaftliches Personal</v>
      </c>
      <c r="B1" s="292"/>
      <c r="C1" s="292"/>
      <c r="D1" s="292"/>
      <c r="E1" s="292"/>
      <c r="F1" s="292"/>
      <c r="G1" s="292"/>
      <c r="H1" s="292"/>
      <c r="I1" s="292"/>
      <c r="J1" s="292"/>
      <c r="K1" s="292"/>
      <c r="L1" s="292"/>
      <c r="M1" s="292"/>
      <c r="N1" s="292"/>
      <c r="O1" s="293"/>
      <c r="P1" s="517"/>
      <c r="Q1" s="156" t="s">
        <v>61</v>
      </c>
      <c r="R1" s="190" t="s">
        <v>149</v>
      </c>
      <c r="S1" s="209" t="s">
        <v>156</v>
      </c>
      <c r="T1" s="28"/>
      <c r="U1" s="28"/>
      <c r="V1" s="94"/>
      <c r="W1" s="13"/>
      <c r="X1" s="13"/>
      <c r="Y1" s="101"/>
      <c r="Z1" s="102"/>
      <c r="AA1" s="102"/>
      <c r="AB1" s="25"/>
      <c r="AC1" s="25"/>
      <c r="AD1" s="25"/>
      <c r="AE1" s="25"/>
      <c r="AF1" s="25"/>
      <c r="AG1" s="101"/>
      <c r="AH1" s="104"/>
      <c r="AI1" s="104"/>
      <c r="AJ1" s="104"/>
      <c r="AK1" s="101"/>
      <c r="AL1" s="104"/>
      <c r="AM1" s="104"/>
      <c r="AN1" s="104"/>
      <c r="AO1" s="104"/>
      <c r="AP1" s="104"/>
      <c r="AQ1" s="104"/>
      <c r="AR1" s="104"/>
      <c r="AS1" s="104"/>
      <c r="AT1" s="104"/>
      <c r="AU1" s="342"/>
      <c r="AV1" s="342"/>
      <c r="AW1" s="342"/>
      <c r="AX1" s="342"/>
      <c r="AY1" s="342"/>
      <c r="AZ1" s="342"/>
      <c r="BA1" s="342"/>
      <c r="BB1" s="342"/>
      <c r="BC1" s="342"/>
    </row>
    <row r="2" spans="1:55" s="344" customFormat="1" ht="21" customHeight="1" thickTop="1" x14ac:dyDescent="0.3">
      <c r="A2" s="294" t="str">
        <f>" Org.-Einh. : "&amp;OrgEinheit</f>
        <v xml:space="preserve"> Org.-Einh. : xxxxx</v>
      </c>
      <c r="B2" s="295"/>
      <c r="C2" s="295"/>
      <c r="D2" s="295"/>
      <c r="E2" s="295"/>
      <c r="F2" s="520" t="s">
        <v>60</v>
      </c>
      <c r="G2" s="520"/>
      <c r="H2" s="520"/>
      <c r="I2" s="520"/>
      <c r="J2" s="317" t="str">
        <f>" "&amp;Zeitmodell</f>
        <v xml:space="preserve"> Vollzeit</v>
      </c>
      <c r="K2" s="296"/>
      <c r="L2" s="296"/>
      <c r="M2" s="296"/>
      <c r="N2" s="296"/>
      <c r="O2" s="297"/>
      <c r="P2" s="518"/>
      <c r="Q2" s="155">
        <f ca="1">IF(ISNA($Q$4),1,$Q$4)</f>
        <v>3</v>
      </c>
      <c r="R2" s="219">
        <v>0</v>
      </c>
      <c r="S2" s="210">
        <f>SUM($AT8:$AT38)</f>
        <v>0</v>
      </c>
      <c r="T2"/>
      <c r="U2" s="28"/>
      <c r="V2" s="95"/>
      <c r="W2" s="15"/>
      <c r="X2" s="15"/>
      <c r="Y2" s="103"/>
      <c r="Z2" s="26"/>
      <c r="AA2" s="26"/>
      <c r="AB2" s="26"/>
      <c r="AC2" s="26"/>
      <c r="AD2" s="26"/>
      <c r="AE2" s="26"/>
      <c r="AF2" s="26"/>
      <c r="AG2" s="103"/>
      <c r="AH2" s="105"/>
      <c r="AI2" s="105"/>
      <c r="AJ2" s="104"/>
      <c r="AK2" s="103"/>
      <c r="AL2" s="104"/>
      <c r="AM2" s="104"/>
      <c r="AN2" s="104"/>
      <c r="AO2" s="104"/>
      <c r="AP2" s="104"/>
      <c r="AQ2" s="104"/>
      <c r="AR2" s="104"/>
      <c r="AS2" s="104"/>
      <c r="AT2" s="104"/>
      <c r="AU2" s="342"/>
      <c r="AV2" s="342"/>
      <c r="AW2" s="342"/>
      <c r="AX2" s="342"/>
      <c r="AY2" s="342"/>
      <c r="AZ2" s="342"/>
      <c r="BA2" s="343"/>
      <c r="BB2" s="343"/>
      <c r="BC2" s="343"/>
    </row>
    <row r="3" spans="1:55" s="344" customFormat="1" ht="22.5" customHeight="1" thickBot="1" x14ac:dyDescent="0.35">
      <c r="A3" s="298" t="str">
        <f xml:space="preserve"> " Mitarbeiter: "&amp;Name</f>
        <v xml:space="preserve"> Mitarbeiter: Vorname Nachname</v>
      </c>
      <c r="B3" s="299"/>
      <c r="C3" s="299"/>
      <c r="D3" s="299"/>
      <c r="E3" s="299"/>
      <c r="F3" s="521" t="s">
        <v>104</v>
      </c>
      <c r="G3" s="521"/>
      <c r="H3" s="521"/>
      <c r="I3" s="521"/>
      <c r="J3" s="300" t="str">
        <f>" "&amp;Vorgesetzter</f>
        <v xml:space="preserve"> Vorname Nachname</v>
      </c>
      <c r="K3" s="300"/>
      <c r="L3" s="300"/>
      <c r="M3" s="300"/>
      <c r="N3" s="300"/>
      <c r="O3" s="301"/>
      <c r="P3" s="519"/>
      <c r="Q3" s="160" t="str" cm="1">
        <f t="array" aca="1" ref="Q3" ca="1">RIGHT(CELL("filename",A1),LEN(CELL("filename",A1))-SEARCH("]",CELL("filename",A1),1))</f>
        <v>März</v>
      </c>
      <c r="R3" s="390"/>
      <c r="S3" s="218" cm="1">
        <f t="array" aca="1" ref="S3" ca="1">IF($Q$2=1,$S$2,$S$2+INDIRECT($S$5))</f>
        <v>0</v>
      </c>
      <c r="T3" s="28"/>
      <c r="U3" s="28"/>
      <c r="V3" s="95"/>
      <c r="W3" s="15"/>
      <c r="X3" s="15"/>
      <c r="Y3" s="103"/>
      <c r="Z3" s="26"/>
      <c r="AA3" s="26"/>
      <c r="AB3" s="26"/>
      <c r="AC3" s="26"/>
      <c r="AD3" s="26"/>
      <c r="AE3" s="26"/>
      <c r="AF3" s="26"/>
      <c r="AG3" s="103"/>
      <c r="AH3" s="105"/>
      <c r="AI3" s="105"/>
      <c r="AJ3" s="104"/>
      <c r="AK3" s="103"/>
      <c r="AL3" s="104"/>
      <c r="AM3" s="104"/>
      <c r="AN3" s="104"/>
      <c r="AO3" s="104"/>
      <c r="AP3" s="104"/>
      <c r="AQ3" s="104"/>
      <c r="AR3" s="104"/>
      <c r="AS3" s="104"/>
      <c r="AT3" s="104"/>
      <c r="AU3" s="342"/>
      <c r="AV3" s="342"/>
      <c r="AW3" s="342"/>
      <c r="AX3" s="342"/>
      <c r="AY3" s="342"/>
      <c r="AZ3" s="342"/>
      <c r="BA3" s="343"/>
      <c r="BB3" s="343"/>
      <c r="BC3" s="343"/>
    </row>
    <row r="4" spans="1:55" s="346" customFormat="1" ht="32.25" customHeight="1" thickTop="1" thickBot="1" x14ac:dyDescent="0.4">
      <c r="A4" s="522" t="str">
        <f ca="1" xml:space="preserve"> " Monat: "&amp;$Q$3&amp;" "&amp;Jahr</f>
        <v xml:space="preserve"> Monat: März 2026</v>
      </c>
      <c r="B4" s="523"/>
      <c r="C4" s="523"/>
      <c r="D4" s="524"/>
      <c r="E4" s="525" t="s">
        <v>113</v>
      </c>
      <c r="F4" s="526"/>
      <c r="G4" s="527"/>
      <c r="H4" s="525" t="s">
        <v>114</v>
      </c>
      <c r="I4" s="526"/>
      <c r="J4" s="527"/>
      <c r="K4" s="302" t="s">
        <v>118</v>
      </c>
      <c r="L4" s="528" t="s">
        <v>230</v>
      </c>
      <c r="M4" s="529"/>
      <c r="N4" s="529"/>
      <c r="O4" s="529"/>
      <c r="P4" s="530"/>
      <c r="Q4" s="162">
        <f ca="1">IF(ISNA(VLOOKUP($Q$3,MTab,2,FALSE)),1,VLOOKUP($Q$3,MTab,2,FALSE))</f>
        <v>3</v>
      </c>
      <c r="R4" s="135"/>
      <c r="S4" s="220" t="s">
        <v>160</v>
      </c>
      <c r="T4" s="135"/>
      <c r="U4" s="135"/>
      <c r="V4" s="135"/>
      <c r="W4" s="135"/>
      <c r="X4" s="135"/>
      <c r="Y4" s="135"/>
      <c r="Z4" s="135"/>
      <c r="AA4" s="135"/>
      <c r="AB4" s="135"/>
      <c r="AC4" s="135"/>
      <c r="AD4" s="135"/>
      <c r="AE4" s="135"/>
      <c r="AF4" s="135"/>
      <c r="AG4" s="135"/>
      <c r="AH4" s="136"/>
      <c r="AI4" s="136"/>
      <c r="AJ4" s="137"/>
      <c r="AK4" s="135"/>
      <c r="AL4" s="137"/>
      <c r="AM4" s="137"/>
      <c r="AN4" s="137"/>
      <c r="AO4" s="137"/>
      <c r="AP4" s="137"/>
      <c r="AQ4" s="137"/>
      <c r="AR4" s="137"/>
      <c r="AS4" s="137"/>
      <c r="AT4" s="137"/>
      <c r="AU4" s="345"/>
      <c r="AV4" s="342"/>
      <c r="AW4" s="342"/>
      <c r="AX4" s="342"/>
      <c r="AY4" s="342"/>
      <c r="AZ4" s="342"/>
      <c r="BA4" s="343"/>
      <c r="BB4" s="343"/>
      <c r="BC4" s="343"/>
    </row>
    <row r="5" spans="1:55" s="346" customFormat="1" ht="23.25" customHeight="1" thickTop="1" thickBot="1" x14ac:dyDescent="0.4">
      <c r="A5" s="534" t="s">
        <v>50</v>
      </c>
      <c r="B5" s="537" t="s">
        <v>107</v>
      </c>
      <c r="C5" s="540" t="s">
        <v>88</v>
      </c>
      <c r="D5" s="541"/>
      <c r="E5" s="545" t="str">
        <f>"Wochen-AZ"&amp;" "&amp;TEXT(WAZ,"[hh]:mm")</f>
        <v>Wochen-AZ 40:00</v>
      </c>
      <c r="F5" s="546"/>
      <c r="G5" s="547"/>
      <c r="H5" s="548" t="s">
        <v>115</v>
      </c>
      <c r="I5" s="549"/>
      <c r="J5" s="550"/>
      <c r="K5" s="303" cm="1">
        <f t="array" aca="1" ref="K5" ca="1">IF(ISNA($Q$5),Übertrag,INDIRECT($Q$5))</f>
        <v>0</v>
      </c>
      <c r="L5" s="528"/>
      <c r="M5" s="529"/>
      <c r="N5" s="529"/>
      <c r="O5" s="529"/>
      <c r="P5" s="530"/>
      <c r="Q5" s="161" t="str">
        <f ca="1">IF(ISNA(VLOOKUP($Q$3,MTab,3,FALSE)),"Übertrag",VLOOKUP($Q$3,MTab,3,FALSE))</f>
        <v>Februar!$J$42</v>
      </c>
      <c r="R5" s="135"/>
      <c r="S5" s="161" t="str">
        <f ca="1">IF(ISNA(VLOOKUP($Q$3,MTab,4,FALSE)),$Q$3&amp;"!$R$2",VLOOKUP($Q$3,MTab,4,FALSE))</f>
        <v>Februar!$S$3</v>
      </c>
      <c r="T5" s="135"/>
      <c r="U5" s="135"/>
      <c r="V5" s="135"/>
      <c r="W5" s="135"/>
      <c r="X5" s="135"/>
      <c r="Y5" s="135"/>
      <c r="Z5" s="135"/>
      <c r="AA5" s="135"/>
      <c r="AB5" s="167"/>
      <c r="AC5" s="167"/>
      <c r="AD5" s="167"/>
      <c r="AE5" s="167"/>
      <c r="AF5" s="167"/>
      <c r="AG5" s="135"/>
      <c r="AH5" s="136"/>
      <c r="AI5" s="136"/>
      <c r="AJ5" s="137"/>
      <c r="AK5" s="135"/>
      <c r="AL5" s="137"/>
      <c r="AM5" s="137"/>
      <c r="AN5" s="137"/>
      <c r="AO5" s="137"/>
      <c r="AP5" s="137"/>
      <c r="AQ5" s="137"/>
      <c r="AR5" s="137"/>
      <c r="AS5" s="137"/>
      <c r="AT5" s="137"/>
      <c r="AU5" s="345"/>
      <c r="AV5" s="342"/>
      <c r="AW5" s="342"/>
      <c r="AX5" s="342"/>
      <c r="AY5" s="342"/>
      <c r="AZ5" s="342"/>
      <c r="BA5" s="343"/>
      <c r="BB5" s="343"/>
      <c r="BC5" s="343"/>
    </row>
    <row r="6" spans="1:55" s="346" customFormat="1" ht="24" customHeight="1" thickTop="1" x14ac:dyDescent="0.35">
      <c r="A6" s="535"/>
      <c r="B6" s="538"/>
      <c r="C6" s="551" t="s">
        <v>117</v>
      </c>
      <c r="D6" s="553" t="s">
        <v>229</v>
      </c>
      <c r="E6" s="304" t="s">
        <v>116</v>
      </c>
      <c r="F6" s="555" t="s">
        <v>0</v>
      </c>
      <c r="G6" s="557" t="s">
        <v>222</v>
      </c>
      <c r="H6" s="559" t="s">
        <v>1</v>
      </c>
      <c r="I6" s="561" t="s">
        <v>2</v>
      </c>
      <c r="J6" s="305" t="s">
        <v>3</v>
      </c>
      <c r="K6" s="306" t="s">
        <v>111</v>
      </c>
      <c r="L6" s="528"/>
      <c r="M6" s="529"/>
      <c r="N6" s="529"/>
      <c r="O6" s="529"/>
      <c r="P6" s="530"/>
      <c r="Q6" s="120" t="s">
        <v>13</v>
      </c>
      <c r="R6" s="121"/>
      <c r="S6" s="121"/>
      <c r="T6" s="121"/>
      <c r="U6" s="121"/>
      <c r="V6" s="121"/>
      <c r="W6" s="121"/>
      <c r="X6" s="166" t="s">
        <v>142</v>
      </c>
      <c r="Y6" s="121"/>
      <c r="Z6" s="121"/>
      <c r="AA6" s="121"/>
      <c r="AB6" s="563" t="s">
        <v>89</v>
      </c>
      <c r="AC6" s="564"/>
      <c r="AD6" s="564"/>
      <c r="AE6" s="564"/>
      <c r="AF6" s="565"/>
      <c r="AG6" s="121" t="s">
        <v>69</v>
      </c>
      <c r="AH6" s="60"/>
      <c r="AI6" s="60"/>
      <c r="AJ6" s="106"/>
      <c r="AK6" s="121"/>
      <c r="AL6" s="106"/>
      <c r="AM6" s="106"/>
      <c r="AN6" s="106"/>
      <c r="AO6" s="106"/>
      <c r="AP6" s="106"/>
      <c r="AQ6" s="106"/>
      <c r="AR6" s="106"/>
      <c r="AS6" s="106"/>
      <c r="AT6" s="138"/>
      <c r="AU6" s="345"/>
      <c r="AV6" s="342"/>
      <c r="AW6" s="342"/>
      <c r="AX6" s="342"/>
      <c r="AY6" s="342"/>
      <c r="AZ6" s="342"/>
      <c r="BA6" s="343"/>
      <c r="BB6" s="343"/>
      <c r="BC6" s="343"/>
    </row>
    <row r="7" spans="1:55" s="349" customFormat="1" ht="27.75" customHeight="1" x14ac:dyDescent="0.35">
      <c r="A7" s="536"/>
      <c r="B7" s="539"/>
      <c r="C7" s="552"/>
      <c r="D7" s="554"/>
      <c r="E7" s="307" t="s">
        <v>108</v>
      </c>
      <c r="F7" s="556"/>
      <c r="G7" s="558"/>
      <c r="H7" s="560"/>
      <c r="I7" s="562"/>
      <c r="J7" s="308" t="s">
        <v>4</v>
      </c>
      <c r="K7" s="309" t="s">
        <v>112</v>
      </c>
      <c r="L7" s="531"/>
      <c r="M7" s="532"/>
      <c r="N7" s="532"/>
      <c r="O7" s="532"/>
      <c r="P7" s="533"/>
      <c r="Q7" s="107" t="s">
        <v>24</v>
      </c>
      <c r="R7" s="107" t="s">
        <v>91</v>
      </c>
      <c r="S7" s="107" t="s">
        <v>92</v>
      </c>
      <c r="T7" s="91" t="s">
        <v>57</v>
      </c>
      <c r="U7" s="90" t="s">
        <v>87</v>
      </c>
      <c r="V7" s="92" t="s">
        <v>65</v>
      </c>
      <c r="W7" s="93" t="s">
        <v>64</v>
      </c>
      <c r="X7" s="163" cm="1">
        <f t="array" aca="1" ref="X7" ca="1">IF(ISNA($Q$5),Übertrag,INDIRECT($Q$5))</f>
        <v>0</v>
      </c>
      <c r="Y7" s="64" t="s">
        <v>66</v>
      </c>
      <c r="Z7" s="64" t="s">
        <v>67</v>
      </c>
      <c r="AA7" s="64" t="s">
        <v>68</v>
      </c>
      <c r="AB7" s="80"/>
      <c r="AC7" s="84">
        <f>I_GAZNAZVon</f>
        <v>2</v>
      </c>
      <c r="AD7" s="87">
        <v>3</v>
      </c>
      <c r="AE7" s="84">
        <f>I_GAZNAZBis</f>
        <v>4</v>
      </c>
      <c r="AF7" s="81"/>
      <c r="AG7" s="119" t="s">
        <v>63</v>
      </c>
      <c r="AH7" s="122" t="s">
        <v>90</v>
      </c>
      <c r="AI7" s="122" t="s">
        <v>143</v>
      </c>
      <c r="AJ7" s="117" t="s">
        <v>94</v>
      </c>
      <c r="AK7" s="118" t="s">
        <v>93</v>
      </c>
      <c r="AL7" s="117" t="s">
        <v>97</v>
      </c>
      <c r="AM7" s="117" t="s">
        <v>98</v>
      </c>
      <c r="AN7" s="117" t="s">
        <v>99</v>
      </c>
      <c r="AO7" s="117" t="s">
        <v>100</v>
      </c>
      <c r="AP7" s="117" t="s">
        <v>109</v>
      </c>
      <c r="AQ7" s="117" t="s">
        <v>95</v>
      </c>
      <c r="AR7" s="117" t="s">
        <v>110</v>
      </c>
      <c r="AS7" s="117" t="s">
        <v>96</v>
      </c>
      <c r="AT7" s="139" t="s">
        <v>161</v>
      </c>
      <c r="AU7" s="347"/>
      <c r="AV7" s="348"/>
      <c r="AW7" s="342"/>
      <c r="AX7" s="342"/>
      <c r="AY7" s="342"/>
      <c r="AZ7" s="342"/>
      <c r="BA7" s="343"/>
      <c r="BB7" s="343"/>
      <c r="BC7" s="343"/>
    </row>
    <row r="8" spans="1:55" s="346" customFormat="1" ht="28.5" customHeight="1" x14ac:dyDescent="0.35">
      <c r="A8" s="397">
        <f t="shared" ref="A8:A38" ca="1" si="0">IF($R8,$Q8,"")</f>
        <v>46082</v>
      </c>
      <c r="B8" s="77" t="str">
        <f t="shared" ref="B8:B38" ca="1" si="1">IF($R8,VLOOKUP(WEEKDAY($Q8,2),WOTA,2,FALSE),"")</f>
        <v>So</v>
      </c>
      <c r="C8" s="76" t="str">
        <f t="shared" ref="C8:C38" ca="1" si="2">IF($R8," "&amp;IF($S8="",VLOOKUP($Q8,FListe,3,FALSE),$S8),"")</f>
        <v xml:space="preserve"> Wochenende</v>
      </c>
      <c r="D8" s="185"/>
      <c r="E8" s="126" t="str">
        <f ca="1">IF(AND($R8,$T8&lt;&gt;"F"),IF($AC8=$AE8,"keine NAZ",TEXT($AC8,"hh:mm")&amp;"-"&amp;TEXT($AC8+$F8+$G8,"hh:mm")),"")</f>
        <v/>
      </c>
      <c r="F8" s="386">
        <f t="shared" ref="F8:F38" ca="1" si="3">IF($R8,IF($T8="F",0,VLOOKUP($B8,GAZ,I_GAZNAZMP,FALSE)),"")</f>
        <v>0</v>
      </c>
      <c r="G8" s="125">
        <f ca="1">IF($R8,IF((I8-H8)*24&gt;6,$AD8,IF(F8*24&gt;6,$AD8,0)),"")</f>
        <v>0</v>
      </c>
      <c r="H8" s="184"/>
      <c r="I8" s="186"/>
      <c r="J8" s="141" t="str">
        <f t="shared" ref="J8:J38" ca="1" si="4">IF(AND($R8,$AK8,NOT($Y8)),ROUND(($V8-$F8-$G8)*24,2),IF($D8="Z",$F8*-24,""))</f>
        <v/>
      </c>
      <c r="K8" s="388">
        <f t="shared" ref="K8:K38" ca="1" si="5">$X8</f>
        <v>0</v>
      </c>
      <c r="L8" s="542"/>
      <c r="M8" s="543"/>
      <c r="N8" s="543"/>
      <c r="O8" s="543"/>
      <c r="P8" s="544"/>
      <c r="Q8" s="108">
        <f ca="1">DATE(Jahr,$Q2,1)</f>
        <v>46082</v>
      </c>
      <c r="R8" s="115" t="b">
        <f t="shared" ref="R8:R38" ca="1" si="6">$Q$2=MONTH($Q8)</f>
        <v>1</v>
      </c>
      <c r="S8" s="109" t="str">
        <f t="shared" ref="S8:S38" si="7">IF(OR($D8="U",$D8="Z",$D8="ZK",$D8="K"),VLOOKUP($D8,UZK,2,FALSE),"")</f>
        <v/>
      </c>
      <c r="T8" s="61" t="str">
        <f t="shared" ref="T8:T38" ca="1" si="8">IF($R8,VLOOKUP($Q8,FListe,4,FALSE),"")</f>
        <v>F</v>
      </c>
      <c r="U8" s="61" t="str">
        <f t="shared" ref="U8:U38" ca="1" si="9">IF($R8,VLOOKUP($Q8,FListe,5,FALSE),"")</f>
        <v>F</v>
      </c>
      <c r="V8" s="96">
        <f>$I8-$H8</f>
        <v>0</v>
      </c>
      <c r="W8" s="57">
        <f ca="1">IF($R8,ROUND($V8-$F8-$AD8,15),"")</f>
        <v>0</v>
      </c>
      <c r="X8" s="164">
        <f t="shared" ref="X8:X38" ca="1" si="10">IF($J8&lt;&gt;"",$X7+$J8,$X7)</f>
        <v>0</v>
      </c>
      <c r="Y8" s="115" t="b">
        <f t="shared" ref="Y8:Y38" ca="1" si="11">($W8=0)</f>
        <v>1</v>
      </c>
      <c r="Z8" s="115" t="b">
        <f t="shared" ref="Z8:Z38" ca="1" si="12">($W8&gt;0)</f>
        <v>0</v>
      </c>
      <c r="AA8" s="115" t="b">
        <f t="shared" ref="AA8:AA38" ca="1" si="13">($W8&lt;0)</f>
        <v>0</v>
      </c>
      <c r="AB8" s="78" t="str">
        <f t="shared" ref="AB8:AB38" ca="1" si="14">IF($U8="F","",TIME(0,0,0))</f>
        <v/>
      </c>
      <c r="AC8" s="85" t="str">
        <f t="shared" ref="AC8:AC38" ca="1" si="15">IF($U8="F","",IF(ISNA(VLOOKUP($B8,GAZ,AC$7,FALSE)),0,VLOOKUP($B8,GAZ,AC$7,FALSE)))</f>
        <v/>
      </c>
      <c r="AD8" s="88">
        <f t="shared" ref="AD8:AD38" ca="1" si="16">IF(OR($U8="F",$S8&lt;&gt;"",ISNA(VLOOKUP($B8,GAZ,AD$7,FALSE))),0,IF(NOT($AK8),VLOOKUP($B8,GAZ,11,FALSE),IF(($I8-$H8)*24&gt;6,VLOOKUP($B8,GAZ,3,FALSE),0)))</f>
        <v>0</v>
      </c>
      <c r="AE8" s="85" t="str">
        <f t="shared" ref="AE8:AE38" ca="1" si="17">IF($U8="F","",IF(ISNA(VLOOKUP($B8,GAZ,AE$7,FALSE)),0,VLOOKUP($B8,GAZ,AE$7,FALSE)))</f>
        <v/>
      </c>
      <c r="AF8" s="82" t="str">
        <f t="shared" ref="AF8:AF38" ca="1" si="18">IF($U8="F","",TIME(23,59,0))</f>
        <v/>
      </c>
      <c r="AG8" s="115" t="b">
        <f t="shared" ref="AG8:AG38" si="19">OR($H8&lt;&gt;"",$I8&lt;&gt;"")</f>
        <v>0</v>
      </c>
      <c r="AH8" s="115" t="b">
        <f t="shared" ref="AH8:AH38" ca="1" si="20">AND($T8&lt;&gt;"F",NOT($AG8),NOT($AC8=$AE8))</f>
        <v>0</v>
      </c>
      <c r="AI8" s="115" t="b">
        <f t="shared" ref="AI8:AI38" ca="1" si="21">AND($AH8,OR($D8="U",$D8="Z",$D8="K"))</f>
        <v>0</v>
      </c>
      <c r="AJ8" s="115" t="b">
        <f t="shared" ref="AJ8:AJ38" ca="1" si="22">AND($U8&lt;&gt;"F",$D8&lt;&gt;"U",$D8&lt;&gt;"Z",$D8&lt;&gt;"K",$R8)</f>
        <v>0</v>
      </c>
      <c r="AK8" s="115" t="b">
        <f t="shared" ref="AK8:AK38" si="23">AND($H8&lt;&gt;"",$I8&lt;&gt;"")</f>
        <v>0</v>
      </c>
      <c r="AL8" s="113" t="str">
        <f t="shared" ref="AL8:AL38" ca="1" si="24">IF($AJ8,TagUG,"")</f>
        <v/>
      </c>
      <c r="AM8" s="113" t="str">
        <f t="shared" ref="AM8:AM38" ca="1" si="25">IF($AJ8,IF($I8="",IF(AND($L8&lt;&gt;"",$L8&lt;$AF8),$L8,IF(AND($M8&lt;&gt;"",$M8&lt;$AF8),$M8,TagOG)),$I8),"")</f>
        <v/>
      </c>
      <c r="AN8" s="113" t="str">
        <f ca="1">IF($AJ8,IF($H8="",$AB8,$H8),"")</f>
        <v/>
      </c>
      <c r="AO8" s="113" t="str">
        <f t="shared" ref="AO8:AO38" ca="1" si="26">IF($AJ8,IF(AND($L8&lt;&gt;"",$L8&lt;$AF8),$L8,IF(AND($M8&lt;&gt;"",$M8&lt;$AF8),$M8,TagOG)),"")</f>
        <v/>
      </c>
      <c r="AP8" s="115" t="b">
        <f t="shared" ref="AP8:AP38" si="27">MOD($H8*24,0.25)=0</f>
        <v>1</v>
      </c>
      <c r="AQ8" s="115" t="b">
        <f t="shared" ref="AQ8:AQ38" ca="1" si="28">AND($AJ8,ISNUMBER($H8),$H8&gt;=$AB8,$H8&lt;=$AF8,OR($I8="",$H8&lt;=$I8))</f>
        <v>0</v>
      </c>
      <c r="AR8" s="115" t="b">
        <f t="shared" ref="AR8:AR38" si="29">MOD($I8*24,0.25)=0</f>
        <v>1</v>
      </c>
      <c r="AS8" s="115" t="b">
        <f t="shared" ref="AS8:AS38" ca="1" si="30">AND($AJ8,ISNUMBER($I8),$I8&gt;=$AB8,$I8&lt;=$AF8,OR($H8="",$I8&gt;=$H8))</f>
        <v>0</v>
      </c>
      <c r="AT8" s="140">
        <f t="shared" ref="AT8:AT38" si="31">IF(AND(ISBLANK($D8),ISBLANK($H8),ISBLANK($I8)),0,1)</f>
        <v>0</v>
      </c>
      <c r="AU8" s="350"/>
      <c r="AV8" s="342"/>
      <c r="AW8" s="342"/>
      <c r="AX8" s="342"/>
      <c r="AY8" s="342"/>
      <c r="AZ8" s="342"/>
      <c r="BA8" s="343"/>
      <c r="BB8" s="343"/>
      <c r="BC8" s="343"/>
    </row>
    <row r="9" spans="1:55" s="346" customFormat="1" ht="28.5" customHeight="1" x14ac:dyDescent="0.35">
      <c r="A9" s="397">
        <f t="shared" ca="1" si="0"/>
        <v>46083</v>
      </c>
      <c r="B9" s="77" t="str">
        <f t="shared" ca="1" si="1"/>
        <v>Mo</v>
      </c>
      <c r="C9" s="76" t="str">
        <f t="shared" ca="1" si="2"/>
        <v xml:space="preserve"> </v>
      </c>
      <c r="D9" s="171"/>
      <c r="E9" s="126" t="str">
        <f t="shared" ref="E9:E38" ca="1" si="32">IF(AND($R9,$T9&lt;&gt;"F"),IF($AC9=$AE9,"keine NAZ",TEXT($AC9,"hh:mm")&amp;"-"&amp;TEXT($AC9+$F9+$G9,"hh:mm")),"")</f>
        <v>08:00-16:00</v>
      </c>
      <c r="F9" s="386">
        <f t="shared" ca="1" si="3"/>
        <v>0.33333333333333331</v>
      </c>
      <c r="G9" s="125">
        <f t="shared" ref="G9:G38" ca="1" si="33">IF($R9,IF((I9-H9)*24&gt;6,$AD9,IF(F9*24&gt;6,$AD9,0)),"")</f>
        <v>0</v>
      </c>
      <c r="H9" s="127"/>
      <c r="I9" s="59"/>
      <c r="J9" s="141" t="str">
        <f t="shared" ca="1" si="4"/>
        <v/>
      </c>
      <c r="K9" s="388">
        <f t="shared" ca="1" si="5"/>
        <v>0</v>
      </c>
      <c r="L9" s="542"/>
      <c r="M9" s="543"/>
      <c r="N9" s="543"/>
      <c r="O9" s="543"/>
      <c r="P9" s="544"/>
      <c r="Q9" s="108">
        <f t="shared" ref="Q9:Q38" ca="1" si="34" xml:space="preserve"> Q8+1</f>
        <v>46083</v>
      </c>
      <c r="R9" s="115" t="b">
        <f t="shared" ca="1" si="6"/>
        <v>1</v>
      </c>
      <c r="S9" s="109" t="str">
        <f t="shared" si="7"/>
        <v/>
      </c>
      <c r="T9" s="61" t="str">
        <f t="shared" ca="1" si="8"/>
        <v>A</v>
      </c>
      <c r="U9" s="61" t="str">
        <f t="shared" ca="1" si="9"/>
        <v>A</v>
      </c>
      <c r="V9" s="96">
        <f t="shared" ref="V9:V38" si="35">$I9-$H9</f>
        <v>0</v>
      </c>
      <c r="W9" s="57">
        <f t="shared" ref="W9:W38" ca="1" si="36">IF($R9,ROUND($V9-$F9-$AD9,15),"")</f>
        <v>-0.33333333333333298</v>
      </c>
      <c r="X9" s="164">
        <f t="shared" ca="1" si="10"/>
        <v>0</v>
      </c>
      <c r="Y9" s="115" t="b">
        <f t="shared" ca="1" si="11"/>
        <v>0</v>
      </c>
      <c r="Z9" s="115" t="b">
        <f t="shared" ca="1" si="12"/>
        <v>0</v>
      </c>
      <c r="AA9" s="115" t="b">
        <f t="shared" ca="1" si="13"/>
        <v>1</v>
      </c>
      <c r="AB9" s="78">
        <f t="shared" ca="1" si="14"/>
        <v>0</v>
      </c>
      <c r="AC9" s="85">
        <f t="shared" ca="1" si="15"/>
        <v>0.33333333333333331</v>
      </c>
      <c r="AD9" s="88">
        <f t="shared" ca="1" si="16"/>
        <v>0</v>
      </c>
      <c r="AE9" s="85">
        <f t="shared" ca="1" si="17"/>
        <v>0.66666666666666663</v>
      </c>
      <c r="AF9" s="82">
        <f t="shared" ca="1" si="18"/>
        <v>0.99930555555555556</v>
      </c>
      <c r="AG9" s="115" t="b">
        <f t="shared" si="19"/>
        <v>0</v>
      </c>
      <c r="AH9" s="115" t="b">
        <f t="shared" ca="1" si="20"/>
        <v>1</v>
      </c>
      <c r="AI9" s="115" t="b">
        <f t="shared" ca="1" si="21"/>
        <v>0</v>
      </c>
      <c r="AJ9" s="115" t="b">
        <f t="shared" ca="1" si="22"/>
        <v>1</v>
      </c>
      <c r="AK9" s="115" t="b">
        <f t="shared" si="23"/>
        <v>0</v>
      </c>
      <c r="AL9" s="113">
        <f t="shared" ca="1" si="24"/>
        <v>0</v>
      </c>
      <c r="AM9" s="113">
        <f t="shared" ca="1" si="25"/>
        <v>0.99930555555555556</v>
      </c>
      <c r="AN9" s="113">
        <f t="shared" ref="AN9:AN38" ca="1" si="37">IF($AJ9,IF($H9="",TagUG,$H9),"")</f>
        <v>0</v>
      </c>
      <c r="AO9" s="113">
        <f t="shared" ca="1" si="26"/>
        <v>0.99930555555555556</v>
      </c>
      <c r="AP9" s="115" t="b">
        <f t="shared" si="27"/>
        <v>1</v>
      </c>
      <c r="AQ9" s="115" t="b">
        <f t="shared" ca="1" si="28"/>
        <v>0</v>
      </c>
      <c r="AR9" s="115" t="b">
        <f t="shared" si="29"/>
        <v>1</v>
      </c>
      <c r="AS9" s="115" t="b">
        <f t="shared" ca="1" si="30"/>
        <v>0</v>
      </c>
      <c r="AT9" s="140">
        <f t="shared" si="31"/>
        <v>0</v>
      </c>
      <c r="AU9" s="342"/>
      <c r="AV9" s="342"/>
      <c r="AW9" s="342"/>
      <c r="AX9" s="342"/>
      <c r="AY9" s="342"/>
      <c r="AZ9" s="342"/>
      <c r="BA9" s="343"/>
      <c r="BB9" s="343"/>
      <c r="BC9" s="343"/>
    </row>
    <row r="10" spans="1:55" s="346" customFormat="1" ht="28.5" customHeight="1" x14ac:dyDescent="0.35">
      <c r="A10" s="397">
        <f t="shared" ca="1" si="0"/>
        <v>46084</v>
      </c>
      <c r="B10" s="77" t="str">
        <f t="shared" ca="1" si="1"/>
        <v>Di</v>
      </c>
      <c r="C10" s="76" t="str">
        <f t="shared" ca="1" si="2"/>
        <v xml:space="preserve"> </v>
      </c>
      <c r="D10" s="171"/>
      <c r="E10" s="126" t="str">
        <f t="shared" ca="1" si="32"/>
        <v>08:00-16:00</v>
      </c>
      <c r="F10" s="386">
        <f t="shared" ca="1" si="3"/>
        <v>0.33333333333333331</v>
      </c>
      <c r="G10" s="125">
        <f t="shared" ca="1" si="33"/>
        <v>0</v>
      </c>
      <c r="H10" s="127"/>
      <c r="I10" s="59"/>
      <c r="J10" s="141" t="str">
        <f t="shared" ca="1" si="4"/>
        <v/>
      </c>
      <c r="K10" s="388">
        <f t="shared" ca="1" si="5"/>
        <v>0</v>
      </c>
      <c r="L10" s="542"/>
      <c r="M10" s="543"/>
      <c r="N10" s="543"/>
      <c r="O10" s="543"/>
      <c r="P10" s="544"/>
      <c r="Q10" s="108">
        <f t="shared" ca="1" si="34"/>
        <v>46084</v>
      </c>
      <c r="R10" s="115" t="b">
        <f t="shared" ca="1" si="6"/>
        <v>1</v>
      </c>
      <c r="S10" s="109" t="str">
        <f t="shared" si="7"/>
        <v/>
      </c>
      <c r="T10" s="61" t="str">
        <f t="shared" ca="1" si="8"/>
        <v>A</v>
      </c>
      <c r="U10" s="61" t="str">
        <f t="shared" ca="1" si="9"/>
        <v>A</v>
      </c>
      <c r="V10" s="96">
        <f t="shared" si="35"/>
        <v>0</v>
      </c>
      <c r="W10" s="57">
        <f t="shared" ca="1" si="36"/>
        <v>-0.33333333333333298</v>
      </c>
      <c r="X10" s="164">
        <f t="shared" ca="1" si="10"/>
        <v>0</v>
      </c>
      <c r="Y10" s="115" t="b">
        <f t="shared" ca="1" si="11"/>
        <v>0</v>
      </c>
      <c r="Z10" s="115" t="b">
        <f t="shared" ca="1" si="12"/>
        <v>0</v>
      </c>
      <c r="AA10" s="115" t="b">
        <f t="shared" ca="1" si="13"/>
        <v>1</v>
      </c>
      <c r="AB10" s="78">
        <f t="shared" ca="1" si="14"/>
        <v>0</v>
      </c>
      <c r="AC10" s="85">
        <f t="shared" ca="1" si="15"/>
        <v>0.33333333333333331</v>
      </c>
      <c r="AD10" s="88">
        <f t="shared" ca="1" si="16"/>
        <v>0</v>
      </c>
      <c r="AE10" s="85">
        <f t="shared" ca="1" si="17"/>
        <v>0.66666666666666663</v>
      </c>
      <c r="AF10" s="82">
        <f t="shared" ca="1" si="18"/>
        <v>0.99930555555555556</v>
      </c>
      <c r="AG10" s="115" t="b">
        <f t="shared" si="19"/>
        <v>0</v>
      </c>
      <c r="AH10" s="115" t="b">
        <f t="shared" ca="1" si="20"/>
        <v>1</v>
      </c>
      <c r="AI10" s="115" t="b">
        <f t="shared" ca="1" si="21"/>
        <v>0</v>
      </c>
      <c r="AJ10" s="115" t="b">
        <f t="shared" ca="1" si="22"/>
        <v>1</v>
      </c>
      <c r="AK10" s="115" t="b">
        <f t="shared" si="23"/>
        <v>0</v>
      </c>
      <c r="AL10" s="113">
        <f t="shared" ca="1" si="24"/>
        <v>0</v>
      </c>
      <c r="AM10" s="113">
        <f t="shared" ca="1" si="25"/>
        <v>0.99930555555555556</v>
      </c>
      <c r="AN10" s="113">
        <f t="shared" ca="1" si="37"/>
        <v>0</v>
      </c>
      <c r="AO10" s="113">
        <f t="shared" ca="1" si="26"/>
        <v>0.99930555555555556</v>
      </c>
      <c r="AP10" s="115" t="b">
        <f t="shared" si="27"/>
        <v>1</v>
      </c>
      <c r="AQ10" s="115" t="b">
        <f t="shared" ca="1" si="28"/>
        <v>0</v>
      </c>
      <c r="AR10" s="115" t="b">
        <f t="shared" si="29"/>
        <v>1</v>
      </c>
      <c r="AS10" s="115" t="b">
        <f t="shared" ca="1" si="30"/>
        <v>0</v>
      </c>
      <c r="AT10" s="140">
        <f t="shared" si="31"/>
        <v>0</v>
      </c>
      <c r="AU10" s="342"/>
      <c r="AV10" s="342"/>
      <c r="AW10" s="342"/>
      <c r="AX10" s="342"/>
      <c r="AY10" s="342"/>
      <c r="AZ10" s="342"/>
      <c r="BA10" s="343"/>
      <c r="BB10" s="343"/>
      <c r="BC10" s="343"/>
    </row>
    <row r="11" spans="1:55" s="346" customFormat="1" ht="28.5" customHeight="1" x14ac:dyDescent="0.35">
      <c r="A11" s="397">
        <f t="shared" ca="1" si="0"/>
        <v>46085</v>
      </c>
      <c r="B11" s="77" t="str">
        <f t="shared" ca="1" si="1"/>
        <v>Mi</v>
      </c>
      <c r="C11" s="76" t="str">
        <f t="shared" ca="1" si="2"/>
        <v xml:space="preserve"> </v>
      </c>
      <c r="D11" s="171"/>
      <c r="E11" s="126" t="str">
        <f t="shared" ca="1" si="32"/>
        <v>08:00-16:00</v>
      </c>
      <c r="F11" s="386">
        <f t="shared" ca="1" si="3"/>
        <v>0.33333333333333331</v>
      </c>
      <c r="G11" s="125">
        <f t="shared" ca="1" si="33"/>
        <v>0</v>
      </c>
      <c r="H11" s="127"/>
      <c r="I11" s="59"/>
      <c r="J11" s="141" t="str">
        <f t="shared" ca="1" si="4"/>
        <v/>
      </c>
      <c r="K11" s="388">
        <f t="shared" ca="1" si="5"/>
        <v>0</v>
      </c>
      <c r="L11" s="542"/>
      <c r="M11" s="543"/>
      <c r="N11" s="543"/>
      <c r="O11" s="543"/>
      <c r="P11" s="544"/>
      <c r="Q11" s="108">
        <f t="shared" ca="1" si="34"/>
        <v>46085</v>
      </c>
      <c r="R11" s="115" t="b">
        <f t="shared" ca="1" si="6"/>
        <v>1</v>
      </c>
      <c r="S11" s="109" t="str">
        <f t="shared" si="7"/>
        <v/>
      </c>
      <c r="T11" s="61" t="str">
        <f t="shared" ca="1" si="8"/>
        <v>A</v>
      </c>
      <c r="U11" s="61" t="str">
        <f t="shared" ca="1" si="9"/>
        <v>A</v>
      </c>
      <c r="V11" s="96">
        <f t="shared" si="35"/>
        <v>0</v>
      </c>
      <c r="W11" s="57">
        <f t="shared" ca="1" si="36"/>
        <v>-0.33333333333333298</v>
      </c>
      <c r="X11" s="164">
        <f t="shared" ca="1" si="10"/>
        <v>0</v>
      </c>
      <c r="Y11" s="115" t="b">
        <f t="shared" ca="1" si="11"/>
        <v>0</v>
      </c>
      <c r="Z11" s="115" t="b">
        <f t="shared" ca="1" si="12"/>
        <v>0</v>
      </c>
      <c r="AA11" s="115" t="b">
        <f t="shared" ca="1" si="13"/>
        <v>1</v>
      </c>
      <c r="AB11" s="78">
        <f t="shared" ca="1" si="14"/>
        <v>0</v>
      </c>
      <c r="AC11" s="85">
        <f t="shared" ca="1" si="15"/>
        <v>0.33333333333333331</v>
      </c>
      <c r="AD11" s="88">
        <f t="shared" ca="1" si="16"/>
        <v>0</v>
      </c>
      <c r="AE11" s="85">
        <f t="shared" ca="1" si="17"/>
        <v>0.66666666666666663</v>
      </c>
      <c r="AF11" s="82">
        <f t="shared" ca="1" si="18"/>
        <v>0.99930555555555556</v>
      </c>
      <c r="AG11" s="115" t="b">
        <f t="shared" si="19"/>
        <v>0</v>
      </c>
      <c r="AH11" s="115" t="b">
        <f t="shared" ca="1" si="20"/>
        <v>1</v>
      </c>
      <c r="AI11" s="115" t="b">
        <f t="shared" ca="1" si="21"/>
        <v>0</v>
      </c>
      <c r="AJ11" s="115" t="b">
        <f t="shared" ca="1" si="22"/>
        <v>1</v>
      </c>
      <c r="AK11" s="115" t="b">
        <f t="shared" si="23"/>
        <v>0</v>
      </c>
      <c r="AL11" s="113">
        <f t="shared" ca="1" si="24"/>
        <v>0</v>
      </c>
      <c r="AM11" s="113">
        <f t="shared" ca="1" si="25"/>
        <v>0.99930555555555556</v>
      </c>
      <c r="AN11" s="113">
        <f t="shared" ca="1" si="37"/>
        <v>0</v>
      </c>
      <c r="AO11" s="113">
        <f t="shared" ca="1" si="26"/>
        <v>0.99930555555555556</v>
      </c>
      <c r="AP11" s="115" t="b">
        <f t="shared" si="27"/>
        <v>1</v>
      </c>
      <c r="AQ11" s="115" t="b">
        <f t="shared" ca="1" si="28"/>
        <v>0</v>
      </c>
      <c r="AR11" s="115" t="b">
        <f t="shared" si="29"/>
        <v>1</v>
      </c>
      <c r="AS11" s="115" t="b">
        <f t="shared" ca="1" si="30"/>
        <v>0</v>
      </c>
      <c r="AT11" s="140">
        <f t="shared" si="31"/>
        <v>0</v>
      </c>
      <c r="AU11" s="342"/>
      <c r="AV11" s="342"/>
      <c r="AW11" s="342"/>
      <c r="AX11" s="342"/>
      <c r="AY11" s="342"/>
      <c r="AZ11" s="342"/>
      <c r="BA11" s="343"/>
      <c r="BB11" s="343"/>
      <c r="BC11" s="343"/>
    </row>
    <row r="12" spans="1:55" s="346" customFormat="1" ht="28.5" customHeight="1" x14ac:dyDescent="0.35">
      <c r="A12" s="397">
        <f t="shared" ca="1" si="0"/>
        <v>46086</v>
      </c>
      <c r="B12" s="77" t="str">
        <f t="shared" ca="1" si="1"/>
        <v>Do</v>
      </c>
      <c r="C12" s="76" t="str">
        <f t="shared" ca="1" si="2"/>
        <v xml:space="preserve"> </v>
      </c>
      <c r="D12" s="171"/>
      <c r="E12" s="126" t="str">
        <f t="shared" ca="1" si="32"/>
        <v>08:00-16:00</v>
      </c>
      <c r="F12" s="386">
        <f t="shared" ca="1" si="3"/>
        <v>0.33333333333333331</v>
      </c>
      <c r="G12" s="125">
        <f t="shared" ca="1" si="33"/>
        <v>0</v>
      </c>
      <c r="H12" s="127"/>
      <c r="I12" s="59"/>
      <c r="J12" s="141" t="str">
        <f t="shared" ca="1" si="4"/>
        <v/>
      </c>
      <c r="K12" s="388">
        <f t="shared" ca="1" si="5"/>
        <v>0</v>
      </c>
      <c r="L12" s="542"/>
      <c r="M12" s="543"/>
      <c r="N12" s="543"/>
      <c r="O12" s="543"/>
      <c r="P12" s="544"/>
      <c r="Q12" s="108">
        <f t="shared" ca="1" si="34"/>
        <v>46086</v>
      </c>
      <c r="R12" s="115" t="b">
        <f t="shared" ca="1" si="6"/>
        <v>1</v>
      </c>
      <c r="S12" s="109" t="str">
        <f t="shared" si="7"/>
        <v/>
      </c>
      <c r="T12" s="61" t="str">
        <f t="shared" ca="1" si="8"/>
        <v>A</v>
      </c>
      <c r="U12" s="61" t="str">
        <f t="shared" ca="1" si="9"/>
        <v>A</v>
      </c>
      <c r="V12" s="96">
        <f t="shared" si="35"/>
        <v>0</v>
      </c>
      <c r="W12" s="57">
        <f t="shared" ca="1" si="36"/>
        <v>-0.33333333333333298</v>
      </c>
      <c r="X12" s="164">
        <f t="shared" ca="1" si="10"/>
        <v>0</v>
      </c>
      <c r="Y12" s="115" t="b">
        <f t="shared" ca="1" si="11"/>
        <v>0</v>
      </c>
      <c r="Z12" s="115" t="b">
        <f t="shared" ca="1" si="12"/>
        <v>0</v>
      </c>
      <c r="AA12" s="115" t="b">
        <f t="shared" ca="1" si="13"/>
        <v>1</v>
      </c>
      <c r="AB12" s="78">
        <f t="shared" ca="1" si="14"/>
        <v>0</v>
      </c>
      <c r="AC12" s="85">
        <f t="shared" ca="1" si="15"/>
        <v>0.33333333333333331</v>
      </c>
      <c r="AD12" s="88">
        <f t="shared" ca="1" si="16"/>
        <v>0</v>
      </c>
      <c r="AE12" s="85">
        <f t="shared" ca="1" si="17"/>
        <v>0.66666666666666663</v>
      </c>
      <c r="AF12" s="82">
        <f t="shared" ca="1" si="18"/>
        <v>0.99930555555555556</v>
      </c>
      <c r="AG12" s="115" t="b">
        <f t="shared" si="19"/>
        <v>0</v>
      </c>
      <c r="AH12" s="115" t="b">
        <f t="shared" ca="1" si="20"/>
        <v>1</v>
      </c>
      <c r="AI12" s="115" t="b">
        <f t="shared" ca="1" si="21"/>
        <v>0</v>
      </c>
      <c r="AJ12" s="115" t="b">
        <f t="shared" ca="1" si="22"/>
        <v>1</v>
      </c>
      <c r="AK12" s="115" t="b">
        <f t="shared" si="23"/>
        <v>0</v>
      </c>
      <c r="AL12" s="113">
        <f t="shared" ca="1" si="24"/>
        <v>0</v>
      </c>
      <c r="AM12" s="113">
        <f t="shared" ca="1" si="25"/>
        <v>0.99930555555555556</v>
      </c>
      <c r="AN12" s="113">
        <f t="shared" ca="1" si="37"/>
        <v>0</v>
      </c>
      <c r="AO12" s="113">
        <f t="shared" ca="1" si="26"/>
        <v>0.99930555555555556</v>
      </c>
      <c r="AP12" s="115" t="b">
        <f t="shared" si="27"/>
        <v>1</v>
      </c>
      <c r="AQ12" s="115" t="b">
        <f t="shared" ca="1" si="28"/>
        <v>0</v>
      </c>
      <c r="AR12" s="115" t="b">
        <f t="shared" si="29"/>
        <v>1</v>
      </c>
      <c r="AS12" s="115" t="b">
        <f t="shared" ca="1" si="30"/>
        <v>0</v>
      </c>
      <c r="AT12" s="140">
        <f t="shared" si="31"/>
        <v>0</v>
      </c>
      <c r="AU12" s="342"/>
      <c r="AV12" s="342"/>
      <c r="AW12" s="342"/>
      <c r="AX12" s="342"/>
      <c r="AY12" s="342"/>
      <c r="AZ12" s="342"/>
      <c r="BA12" s="343"/>
      <c r="BB12" s="343"/>
      <c r="BC12" s="343"/>
    </row>
    <row r="13" spans="1:55" s="346" customFormat="1" ht="28.5" customHeight="1" x14ac:dyDescent="0.35">
      <c r="A13" s="397">
        <f t="shared" ca="1" si="0"/>
        <v>46087</v>
      </c>
      <c r="B13" s="77" t="str">
        <f t="shared" ca="1" si="1"/>
        <v>Fr</v>
      </c>
      <c r="C13" s="76" t="str">
        <f t="shared" ca="1" si="2"/>
        <v xml:space="preserve"> </v>
      </c>
      <c r="D13" s="171"/>
      <c r="E13" s="126" t="str">
        <f t="shared" ca="1" si="32"/>
        <v>08:00-16:00</v>
      </c>
      <c r="F13" s="386">
        <f t="shared" ca="1" si="3"/>
        <v>0.33333333333333331</v>
      </c>
      <c r="G13" s="125">
        <f t="shared" ca="1" si="33"/>
        <v>0</v>
      </c>
      <c r="H13" s="127"/>
      <c r="I13" s="59"/>
      <c r="J13" s="141" t="str">
        <f t="shared" ca="1" si="4"/>
        <v/>
      </c>
      <c r="K13" s="388">
        <f t="shared" ca="1" si="5"/>
        <v>0</v>
      </c>
      <c r="L13" s="542"/>
      <c r="M13" s="543"/>
      <c r="N13" s="543"/>
      <c r="O13" s="543"/>
      <c r="P13" s="544"/>
      <c r="Q13" s="108">
        <f t="shared" ca="1" si="34"/>
        <v>46087</v>
      </c>
      <c r="R13" s="115" t="b">
        <f t="shared" ca="1" si="6"/>
        <v>1</v>
      </c>
      <c r="S13" s="109" t="str">
        <f t="shared" si="7"/>
        <v/>
      </c>
      <c r="T13" s="61" t="str">
        <f t="shared" ca="1" si="8"/>
        <v>A</v>
      </c>
      <c r="U13" s="61" t="str">
        <f t="shared" ca="1" si="9"/>
        <v>A</v>
      </c>
      <c r="V13" s="96">
        <f t="shared" si="35"/>
        <v>0</v>
      </c>
      <c r="W13" s="57">
        <f t="shared" ca="1" si="36"/>
        <v>-0.33333333333333298</v>
      </c>
      <c r="X13" s="164">
        <f t="shared" ca="1" si="10"/>
        <v>0</v>
      </c>
      <c r="Y13" s="115" t="b">
        <f t="shared" ca="1" si="11"/>
        <v>0</v>
      </c>
      <c r="Z13" s="115" t="b">
        <f t="shared" ca="1" si="12"/>
        <v>0</v>
      </c>
      <c r="AA13" s="115" t="b">
        <f t="shared" ca="1" si="13"/>
        <v>1</v>
      </c>
      <c r="AB13" s="78">
        <f t="shared" ca="1" si="14"/>
        <v>0</v>
      </c>
      <c r="AC13" s="85">
        <f t="shared" ca="1" si="15"/>
        <v>0.33333333333333331</v>
      </c>
      <c r="AD13" s="88">
        <f t="shared" ca="1" si="16"/>
        <v>0</v>
      </c>
      <c r="AE13" s="85">
        <f t="shared" ca="1" si="17"/>
        <v>0.66666666666666663</v>
      </c>
      <c r="AF13" s="82">
        <f t="shared" ca="1" si="18"/>
        <v>0.99930555555555556</v>
      </c>
      <c r="AG13" s="115" t="b">
        <f t="shared" si="19"/>
        <v>0</v>
      </c>
      <c r="AH13" s="115" t="b">
        <f t="shared" ca="1" si="20"/>
        <v>1</v>
      </c>
      <c r="AI13" s="115" t="b">
        <f t="shared" ca="1" si="21"/>
        <v>0</v>
      </c>
      <c r="AJ13" s="115" t="b">
        <f t="shared" ca="1" si="22"/>
        <v>1</v>
      </c>
      <c r="AK13" s="115" t="b">
        <f t="shared" si="23"/>
        <v>0</v>
      </c>
      <c r="AL13" s="113">
        <f t="shared" ca="1" si="24"/>
        <v>0</v>
      </c>
      <c r="AM13" s="113">
        <f t="shared" ca="1" si="25"/>
        <v>0.99930555555555556</v>
      </c>
      <c r="AN13" s="113">
        <f t="shared" ca="1" si="37"/>
        <v>0</v>
      </c>
      <c r="AO13" s="113">
        <f t="shared" ca="1" si="26"/>
        <v>0.99930555555555556</v>
      </c>
      <c r="AP13" s="115" t="b">
        <f t="shared" si="27"/>
        <v>1</v>
      </c>
      <c r="AQ13" s="115" t="b">
        <f t="shared" ca="1" si="28"/>
        <v>0</v>
      </c>
      <c r="AR13" s="115" t="b">
        <f t="shared" si="29"/>
        <v>1</v>
      </c>
      <c r="AS13" s="115" t="b">
        <f t="shared" ca="1" si="30"/>
        <v>0</v>
      </c>
      <c r="AT13" s="140">
        <f t="shared" si="31"/>
        <v>0</v>
      </c>
      <c r="AU13" s="342"/>
      <c r="AV13" s="342"/>
      <c r="AW13" s="342"/>
      <c r="AX13" s="342"/>
      <c r="AY13" s="342"/>
      <c r="AZ13" s="342"/>
      <c r="BA13" s="343"/>
      <c r="BB13" s="343"/>
      <c r="BC13" s="343"/>
    </row>
    <row r="14" spans="1:55" s="346" customFormat="1" ht="28.5" customHeight="1" x14ac:dyDescent="0.35">
      <c r="A14" s="397">
        <f t="shared" ca="1" si="0"/>
        <v>46088</v>
      </c>
      <c r="B14" s="77" t="str">
        <f t="shared" ca="1" si="1"/>
        <v>Sa</v>
      </c>
      <c r="C14" s="76" t="str">
        <f t="shared" ca="1" si="2"/>
        <v xml:space="preserve"> Wochenende</v>
      </c>
      <c r="D14" s="185"/>
      <c r="E14" s="126" t="str">
        <f t="shared" ca="1" si="32"/>
        <v/>
      </c>
      <c r="F14" s="386">
        <f t="shared" ca="1" si="3"/>
        <v>0</v>
      </c>
      <c r="G14" s="125">
        <f t="shared" ca="1" si="33"/>
        <v>0</v>
      </c>
      <c r="H14" s="127"/>
      <c r="I14" s="59"/>
      <c r="J14" s="141" t="str">
        <f t="shared" ca="1" si="4"/>
        <v/>
      </c>
      <c r="K14" s="388">
        <f t="shared" ca="1" si="5"/>
        <v>0</v>
      </c>
      <c r="L14" s="542"/>
      <c r="M14" s="543"/>
      <c r="N14" s="543"/>
      <c r="O14" s="543"/>
      <c r="P14" s="544"/>
      <c r="Q14" s="108">
        <f t="shared" ca="1" si="34"/>
        <v>46088</v>
      </c>
      <c r="R14" s="115" t="b">
        <f t="shared" ca="1" si="6"/>
        <v>1</v>
      </c>
      <c r="S14" s="109" t="str">
        <f t="shared" si="7"/>
        <v/>
      </c>
      <c r="T14" s="61" t="str">
        <f t="shared" ca="1" si="8"/>
        <v>F</v>
      </c>
      <c r="U14" s="61" t="str">
        <f t="shared" ca="1" si="9"/>
        <v>A</v>
      </c>
      <c r="V14" s="96">
        <f t="shared" si="35"/>
        <v>0</v>
      </c>
      <c r="W14" s="57">
        <f t="shared" ca="1" si="36"/>
        <v>0</v>
      </c>
      <c r="X14" s="164">
        <f t="shared" ca="1" si="10"/>
        <v>0</v>
      </c>
      <c r="Y14" s="115" t="b">
        <f t="shared" ca="1" si="11"/>
        <v>1</v>
      </c>
      <c r="Z14" s="115" t="b">
        <f t="shared" ca="1" si="12"/>
        <v>0</v>
      </c>
      <c r="AA14" s="115" t="b">
        <f t="shared" ca="1" si="13"/>
        <v>0</v>
      </c>
      <c r="AB14" s="78">
        <f t="shared" ca="1" si="14"/>
        <v>0</v>
      </c>
      <c r="AC14" s="85">
        <f t="shared" ca="1" si="15"/>
        <v>0</v>
      </c>
      <c r="AD14" s="88">
        <f t="shared" ca="1" si="16"/>
        <v>0</v>
      </c>
      <c r="AE14" s="85">
        <f t="shared" ca="1" si="17"/>
        <v>0</v>
      </c>
      <c r="AF14" s="82">
        <f t="shared" ca="1" si="18"/>
        <v>0.99930555555555556</v>
      </c>
      <c r="AG14" s="115" t="b">
        <f t="shared" si="19"/>
        <v>0</v>
      </c>
      <c r="AH14" s="115" t="b">
        <f t="shared" ca="1" si="20"/>
        <v>0</v>
      </c>
      <c r="AI14" s="115" t="b">
        <f t="shared" ca="1" si="21"/>
        <v>0</v>
      </c>
      <c r="AJ14" s="115" t="b">
        <f t="shared" ca="1" si="22"/>
        <v>1</v>
      </c>
      <c r="AK14" s="115" t="b">
        <f t="shared" si="23"/>
        <v>0</v>
      </c>
      <c r="AL14" s="113">
        <f t="shared" ca="1" si="24"/>
        <v>0</v>
      </c>
      <c r="AM14" s="113">
        <f t="shared" ca="1" si="25"/>
        <v>0.99930555555555556</v>
      </c>
      <c r="AN14" s="113">
        <f t="shared" ca="1" si="37"/>
        <v>0</v>
      </c>
      <c r="AO14" s="113">
        <f t="shared" ca="1" si="26"/>
        <v>0.99930555555555556</v>
      </c>
      <c r="AP14" s="115" t="b">
        <f t="shared" si="27"/>
        <v>1</v>
      </c>
      <c r="AQ14" s="115" t="b">
        <f t="shared" ca="1" si="28"/>
        <v>0</v>
      </c>
      <c r="AR14" s="115" t="b">
        <f t="shared" si="29"/>
        <v>1</v>
      </c>
      <c r="AS14" s="115" t="b">
        <f t="shared" ca="1" si="30"/>
        <v>0</v>
      </c>
      <c r="AT14" s="140">
        <f t="shared" si="31"/>
        <v>0</v>
      </c>
      <c r="AU14" s="342"/>
      <c r="AV14" s="342"/>
      <c r="AW14" s="342"/>
      <c r="AX14" s="342"/>
      <c r="AY14" s="342"/>
      <c r="AZ14" s="342"/>
      <c r="BA14" s="343"/>
      <c r="BB14" s="343"/>
      <c r="BC14" s="343"/>
    </row>
    <row r="15" spans="1:55" s="346" customFormat="1" ht="28.5" customHeight="1" x14ac:dyDescent="0.35">
      <c r="A15" s="397">
        <f t="shared" ca="1" si="0"/>
        <v>46089</v>
      </c>
      <c r="B15" s="77" t="str">
        <f t="shared" ca="1" si="1"/>
        <v>So</v>
      </c>
      <c r="C15" s="76" t="str">
        <f t="shared" ca="1" si="2"/>
        <v xml:space="preserve"> Wochenende</v>
      </c>
      <c r="D15" s="185"/>
      <c r="E15" s="126" t="str">
        <f t="shared" ca="1" si="32"/>
        <v/>
      </c>
      <c r="F15" s="386">
        <f t="shared" ca="1" si="3"/>
        <v>0</v>
      </c>
      <c r="G15" s="125">
        <f t="shared" ca="1" si="33"/>
        <v>0</v>
      </c>
      <c r="H15" s="184"/>
      <c r="I15" s="186"/>
      <c r="J15" s="141" t="str">
        <f t="shared" ca="1" si="4"/>
        <v/>
      </c>
      <c r="K15" s="388">
        <f t="shared" ca="1" si="5"/>
        <v>0</v>
      </c>
      <c r="L15" s="542"/>
      <c r="M15" s="543"/>
      <c r="N15" s="543"/>
      <c r="O15" s="543"/>
      <c r="P15" s="544"/>
      <c r="Q15" s="108">
        <f t="shared" ca="1" si="34"/>
        <v>46089</v>
      </c>
      <c r="R15" s="115" t="b">
        <f t="shared" ca="1" si="6"/>
        <v>1</v>
      </c>
      <c r="S15" s="109" t="str">
        <f t="shared" si="7"/>
        <v/>
      </c>
      <c r="T15" s="61" t="str">
        <f t="shared" ca="1" si="8"/>
        <v>F</v>
      </c>
      <c r="U15" s="61" t="str">
        <f t="shared" ca="1" si="9"/>
        <v>F</v>
      </c>
      <c r="V15" s="96">
        <f t="shared" si="35"/>
        <v>0</v>
      </c>
      <c r="W15" s="57">
        <f t="shared" ca="1" si="36"/>
        <v>0</v>
      </c>
      <c r="X15" s="164">
        <f t="shared" ca="1" si="10"/>
        <v>0</v>
      </c>
      <c r="Y15" s="115" t="b">
        <f t="shared" ca="1" si="11"/>
        <v>1</v>
      </c>
      <c r="Z15" s="115" t="b">
        <f t="shared" ca="1" si="12"/>
        <v>0</v>
      </c>
      <c r="AA15" s="115" t="b">
        <f t="shared" ca="1" si="13"/>
        <v>0</v>
      </c>
      <c r="AB15" s="78" t="str">
        <f t="shared" ca="1" si="14"/>
        <v/>
      </c>
      <c r="AC15" s="85" t="str">
        <f t="shared" ca="1" si="15"/>
        <v/>
      </c>
      <c r="AD15" s="88">
        <f t="shared" ca="1" si="16"/>
        <v>0</v>
      </c>
      <c r="AE15" s="85" t="str">
        <f t="shared" ca="1" si="17"/>
        <v/>
      </c>
      <c r="AF15" s="82" t="str">
        <f t="shared" ca="1" si="18"/>
        <v/>
      </c>
      <c r="AG15" s="115" t="b">
        <f t="shared" si="19"/>
        <v>0</v>
      </c>
      <c r="AH15" s="115" t="b">
        <f t="shared" ca="1" si="20"/>
        <v>0</v>
      </c>
      <c r="AI15" s="115" t="b">
        <f t="shared" ca="1" si="21"/>
        <v>0</v>
      </c>
      <c r="AJ15" s="115" t="b">
        <f t="shared" ca="1" si="22"/>
        <v>0</v>
      </c>
      <c r="AK15" s="115" t="b">
        <f t="shared" si="23"/>
        <v>0</v>
      </c>
      <c r="AL15" s="113" t="str">
        <f t="shared" ca="1" si="24"/>
        <v/>
      </c>
      <c r="AM15" s="113" t="str">
        <f t="shared" ca="1" si="25"/>
        <v/>
      </c>
      <c r="AN15" s="113" t="str">
        <f t="shared" ca="1" si="37"/>
        <v/>
      </c>
      <c r="AO15" s="113" t="str">
        <f t="shared" ca="1" si="26"/>
        <v/>
      </c>
      <c r="AP15" s="115" t="b">
        <f t="shared" si="27"/>
        <v>1</v>
      </c>
      <c r="AQ15" s="115" t="b">
        <f t="shared" ca="1" si="28"/>
        <v>0</v>
      </c>
      <c r="AR15" s="115" t="b">
        <f t="shared" si="29"/>
        <v>1</v>
      </c>
      <c r="AS15" s="115" t="b">
        <f t="shared" ca="1" si="30"/>
        <v>0</v>
      </c>
      <c r="AT15" s="140">
        <f t="shared" si="31"/>
        <v>0</v>
      </c>
      <c r="AU15" s="342"/>
      <c r="AV15" s="342"/>
      <c r="AW15" s="342"/>
      <c r="AX15" s="342"/>
      <c r="AY15" s="342"/>
      <c r="AZ15" s="342"/>
      <c r="BA15" s="343"/>
      <c r="BB15" s="343"/>
      <c r="BC15" s="343"/>
    </row>
    <row r="16" spans="1:55" s="346" customFormat="1" ht="28.5" customHeight="1" x14ac:dyDescent="0.35">
      <c r="A16" s="397">
        <f t="shared" ca="1" si="0"/>
        <v>46090</v>
      </c>
      <c r="B16" s="77" t="str">
        <f t="shared" ca="1" si="1"/>
        <v>Mo</v>
      </c>
      <c r="C16" s="76" t="str">
        <f t="shared" ca="1" si="2"/>
        <v xml:space="preserve"> </v>
      </c>
      <c r="D16" s="171"/>
      <c r="E16" s="126" t="str">
        <f t="shared" ca="1" si="32"/>
        <v>08:00-16:00</v>
      </c>
      <c r="F16" s="386">
        <f t="shared" ca="1" si="3"/>
        <v>0.33333333333333331</v>
      </c>
      <c r="G16" s="125">
        <f t="shared" ca="1" si="33"/>
        <v>0</v>
      </c>
      <c r="H16" s="127"/>
      <c r="I16" s="59"/>
      <c r="J16" s="141" t="str">
        <f t="shared" ca="1" si="4"/>
        <v/>
      </c>
      <c r="K16" s="388">
        <f t="shared" ca="1" si="5"/>
        <v>0</v>
      </c>
      <c r="L16" s="542"/>
      <c r="M16" s="543"/>
      <c r="N16" s="543"/>
      <c r="O16" s="543"/>
      <c r="P16" s="544"/>
      <c r="Q16" s="108">
        <f t="shared" ca="1" si="34"/>
        <v>46090</v>
      </c>
      <c r="R16" s="115" t="b">
        <f t="shared" ca="1" si="6"/>
        <v>1</v>
      </c>
      <c r="S16" s="109" t="str">
        <f t="shared" si="7"/>
        <v/>
      </c>
      <c r="T16" s="61" t="str">
        <f t="shared" ca="1" si="8"/>
        <v>A</v>
      </c>
      <c r="U16" s="61" t="str">
        <f t="shared" ca="1" si="9"/>
        <v>A</v>
      </c>
      <c r="V16" s="96">
        <f t="shared" si="35"/>
        <v>0</v>
      </c>
      <c r="W16" s="57">
        <f t="shared" ca="1" si="36"/>
        <v>-0.33333333333333298</v>
      </c>
      <c r="X16" s="164">
        <f t="shared" ca="1" si="10"/>
        <v>0</v>
      </c>
      <c r="Y16" s="115" t="b">
        <f t="shared" ca="1" si="11"/>
        <v>0</v>
      </c>
      <c r="Z16" s="115" t="b">
        <f t="shared" ca="1" si="12"/>
        <v>0</v>
      </c>
      <c r="AA16" s="115" t="b">
        <f t="shared" ca="1" si="13"/>
        <v>1</v>
      </c>
      <c r="AB16" s="78">
        <f t="shared" ca="1" si="14"/>
        <v>0</v>
      </c>
      <c r="AC16" s="85">
        <f t="shared" ca="1" si="15"/>
        <v>0.33333333333333331</v>
      </c>
      <c r="AD16" s="88">
        <f t="shared" ca="1" si="16"/>
        <v>0</v>
      </c>
      <c r="AE16" s="85">
        <f t="shared" ca="1" si="17"/>
        <v>0.66666666666666663</v>
      </c>
      <c r="AF16" s="82">
        <f t="shared" ca="1" si="18"/>
        <v>0.99930555555555556</v>
      </c>
      <c r="AG16" s="115" t="b">
        <f t="shared" si="19"/>
        <v>0</v>
      </c>
      <c r="AH16" s="115" t="b">
        <f t="shared" ca="1" si="20"/>
        <v>1</v>
      </c>
      <c r="AI16" s="115" t="b">
        <f t="shared" ca="1" si="21"/>
        <v>0</v>
      </c>
      <c r="AJ16" s="115" t="b">
        <f t="shared" ca="1" si="22"/>
        <v>1</v>
      </c>
      <c r="AK16" s="115" t="b">
        <f t="shared" si="23"/>
        <v>0</v>
      </c>
      <c r="AL16" s="113">
        <f t="shared" ca="1" si="24"/>
        <v>0</v>
      </c>
      <c r="AM16" s="113">
        <f t="shared" ca="1" si="25"/>
        <v>0.99930555555555556</v>
      </c>
      <c r="AN16" s="113">
        <f t="shared" ca="1" si="37"/>
        <v>0</v>
      </c>
      <c r="AO16" s="113">
        <f t="shared" ca="1" si="26"/>
        <v>0.99930555555555556</v>
      </c>
      <c r="AP16" s="115" t="b">
        <f t="shared" si="27"/>
        <v>1</v>
      </c>
      <c r="AQ16" s="115" t="b">
        <f t="shared" ca="1" si="28"/>
        <v>0</v>
      </c>
      <c r="AR16" s="115" t="b">
        <f t="shared" si="29"/>
        <v>1</v>
      </c>
      <c r="AS16" s="115" t="b">
        <f t="shared" ca="1" si="30"/>
        <v>0</v>
      </c>
      <c r="AT16" s="140">
        <f t="shared" si="31"/>
        <v>0</v>
      </c>
      <c r="AU16" s="342"/>
      <c r="AV16" s="342"/>
      <c r="AW16" s="342"/>
      <c r="AX16" s="342"/>
      <c r="AY16" s="342"/>
      <c r="AZ16" s="342"/>
      <c r="BA16" s="343"/>
      <c r="BB16" s="343"/>
      <c r="BC16" s="343"/>
    </row>
    <row r="17" spans="1:55" s="346" customFormat="1" ht="28.5" customHeight="1" x14ac:dyDescent="0.35">
      <c r="A17" s="397">
        <f t="shared" ca="1" si="0"/>
        <v>46091</v>
      </c>
      <c r="B17" s="77" t="str">
        <f t="shared" ca="1" si="1"/>
        <v>Di</v>
      </c>
      <c r="C17" s="76" t="str">
        <f t="shared" ca="1" si="2"/>
        <v xml:space="preserve"> </v>
      </c>
      <c r="D17" s="171"/>
      <c r="E17" s="126" t="str">
        <f t="shared" ca="1" si="32"/>
        <v>08:00-16:00</v>
      </c>
      <c r="F17" s="386">
        <f t="shared" ca="1" si="3"/>
        <v>0.33333333333333331</v>
      </c>
      <c r="G17" s="125">
        <f t="shared" ca="1" si="33"/>
        <v>0</v>
      </c>
      <c r="H17" s="127"/>
      <c r="I17" s="59"/>
      <c r="J17" s="141" t="str">
        <f t="shared" ca="1" si="4"/>
        <v/>
      </c>
      <c r="K17" s="388">
        <f t="shared" ca="1" si="5"/>
        <v>0</v>
      </c>
      <c r="L17" s="542"/>
      <c r="M17" s="543"/>
      <c r="N17" s="543"/>
      <c r="O17" s="543"/>
      <c r="P17" s="544"/>
      <c r="Q17" s="108">
        <f t="shared" ca="1" si="34"/>
        <v>46091</v>
      </c>
      <c r="R17" s="115" t="b">
        <f t="shared" ca="1" si="6"/>
        <v>1</v>
      </c>
      <c r="S17" s="109" t="str">
        <f t="shared" si="7"/>
        <v/>
      </c>
      <c r="T17" s="61" t="str">
        <f t="shared" ca="1" si="8"/>
        <v>A</v>
      </c>
      <c r="U17" s="61" t="str">
        <f t="shared" ca="1" si="9"/>
        <v>A</v>
      </c>
      <c r="V17" s="96">
        <f t="shared" si="35"/>
        <v>0</v>
      </c>
      <c r="W17" s="57">
        <f t="shared" ca="1" si="36"/>
        <v>-0.33333333333333298</v>
      </c>
      <c r="X17" s="164">
        <f t="shared" ca="1" si="10"/>
        <v>0</v>
      </c>
      <c r="Y17" s="115" t="b">
        <f t="shared" ca="1" si="11"/>
        <v>0</v>
      </c>
      <c r="Z17" s="115" t="b">
        <f t="shared" ca="1" si="12"/>
        <v>0</v>
      </c>
      <c r="AA17" s="115" t="b">
        <f t="shared" ca="1" si="13"/>
        <v>1</v>
      </c>
      <c r="AB17" s="78">
        <f t="shared" ca="1" si="14"/>
        <v>0</v>
      </c>
      <c r="AC17" s="85">
        <f t="shared" ca="1" si="15"/>
        <v>0.33333333333333331</v>
      </c>
      <c r="AD17" s="88">
        <f t="shared" ca="1" si="16"/>
        <v>0</v>
      </c>
      <c r="AE17" s="85">
        <f t="shared" ca="1" si="17"/>
        <v>0.66666666666666663</v>
      </c>
      <c r="AF17" s="82">
        <f t="shared" ca="1" si="18"/>
        <v>0.99930555555555556</v>
      </c>
      <c r="AG17" s="115" t="b">
        <f t="shared" si="19"/>
        <v>0</v>
      </c>
      <c r="AH17" s="115" t="b">
        <f t="shared" ca="1" si="20"/>
        <v>1</v>
      </c>
      <c r="AI17" s="115" t="b">
        <f t="shared" ca="1" si="21"/>
        <v>0</v>
      </c>
      <c r="AJ17" s="115" t="b">
        <f t="shared" ca="1" si="22"/>
        <v>1</v>
      </c>
      <c r="AK17" s="115" t="b">
        <f t="shared" si="23"/>
        <v>0</v>
      </c>
      <c r="AL17" s="113">
        <f t="shared" ca="1" si="24"/>
        <v>0</v>
      </c>
      <c r="AM17" s="113">
        <f t="shared" ca="1" si="25"/>
        <v>0.99930555555555556</v>
      </c>
      <c r="AN17" s="113">
        <f t="shared" ca="1" si="37"/>
        <v>0</v>
      </c>
      <c r="AO17" s="113">
        <f t="shared" ca="1" si="26"/>
        <v>0.99930555555555556</v>
      </c>
      <c r="AP17" s="115" t="b">
        <f t="shared" si="27"/>
        <v>1</v>
      </c>
      <c r="AQ17" s="115" t="b">
        <f t="shared" ca="1" si="28"/>
        <v>0</v>
      </c>
      <c r="AR17" s="115" t="b">
        <f t="shared" si="29"/>
        <v>1</v>
      </c>
      <c r="AS17" s="115" t="b">
        <f t="shared" ca="1" si="30"/>
        <v>0</v>
      </c>
      <c r="AT17" s="140">
        <f t="shared" si="31"/>
        <v>0</v>
      </c>
      <c r="AU17" s="342"/>
      <c r="AV17" s="342"/>
      <c r="AW17" s="342"/>
      <c r="AX17" s="342"/>
      <c r="AY17" s="342"/>
      <c r="AZ17" s="342"/>
      <c r="BA17" s="343"/>
      <c r="BB17" s="343"/>
      <c r="BC17" s="343"/>
    </row>
    <row r="18" spans="1:55" s="346" customFormat="1" ht="28.5" customHeight="1" x14ac:dyDescent="0.35">
      <c r="A18" s="397">
        <f t="shared" ca="1" si="0"/>
        <v>46092</v>
      </c>
      <c r="B18" s="77" t="str">
        <f t="shared" ca="1" si="1"/>
        <v>Mi</v>
      </c>
      <c r="C18" s="76" t="str">
        <f t="shared" ca="1" si="2"/>
        <v xml:space="preserve"> </v>
      </c>
      <c r="D18" s="171"/>
      <c r="E18" s="126" t="str">
        <f t="shared" ca="1" si="32"/>
        <v>08:00-16:00</v>
      </c>
      <c r="F18" s="386">
        <f t="shared" ca="1" si="3"/>
        <v>0.33333333333333331</v>
      </c>
      <c r="G18" s="125">
        <f t="shared" ca="1" si="33"/>
        <v>0</v>
      </c>
      <c r="H18" s="127"/>
      <c r="I18" s="59"/>
      <c r="J18" s="141" t="str">
        <f t="shared" ca="1" si="4"/>
        <v/>
      </c>
      <c r="K18" s="388">
        <f t="shared" ca="1" si="5"/>
        <v>0</v>
      </c>
      <c r="L18" s="542"/>
      <c r="M18" s="543"/>
      <c r="N18" s="543"/>
      <c r="O18" s="543"/>
      <c r="P18" s="544"/>
      <c r="Q18" s="108">
        <f t="shared" ca="1" si="34"/>
        <v>46092</v>
      </c>
      <c r="R18" s="115" t="b">
        <f t="shared" ca="1" si="6"/>
        <v>1</v>
      </c>
      <c r="S18" s="109" t="str">
        <f t="shared" si="7"/>
        <v/>
      </c>
      <c r="T18" s="61" t="str">
        <f t="shared" ca="1" si="8"/>
        <v>A</v>
      </c>
      <c r="U18" s="61" t="str">
        <f t="shared" ca="1" si="9"/>
        <v>A</v>
      </c>
      <c r="V18" s="96">
        <f t="shared" si="35"/>
        <v>0</v>
      </c>
      <c r="W18" s="57">
        <f t="shared" ca="1" si="36"/>
        <v>-0.33333333333333298</v>
      </c>
      <c r="X18" s="164">
        <f t="shared" ca="1" si="10"/>
        <v>0</v>
      </c>
      <c r="Y18" s="115" t="b">
        <f t="shared" ca="1" si="11"/>
        <v>0</v>
      </c>
      <c r="Z18" s="115" t="b">
        <f t="shared" ca="1" si="12"/>
        <v>0</v>
      </c>
      <c r="AA18" s="115" t="b">
        <f t="shared" ca="1" si="13"/>
        <v>1</v>
      </c>
      <c r="AB18" s="78">
        <f t="shared" ca="1" si="14"/>
        <v>0</v>
      </c>
      <c r="AC18" s="85">
        <f t="shared" ca="1" si="15"/>
        <v>0.33333333333333331</v>
      </c>
      <c r="AD18" s="88">
        <f t="shared" ca="1" si="16"/>
        <v>0</v>
      </c>
      <c r="AE18" s="85">
        <f t="shared" ca="1" si="17"/>
        <v>0.66666666666666663</v>
      </c>
      <c r="AF18" s="82">
        <f t="shared" ca="1" si="18"/>
        <v>0.99930555555555556</v>
      </c>
      <c r="AG18" s="115" t="b">
        <f t="shared" si="19"/>
        <v>0</v>
      </c>
      <c r="AH18" s="115" t="b">
        <f t="shared" ca="1" si="20"/>
        <v>1</v>
      </c>
      <c r="AI18" s="115" t="b">
        <f t="shared" ca="1" si="21"/>
        <v>0</v>
      </c>
      <c r="AJ18" s="115" t="b">
        <f t="shared" ca="1" si="22"/>
        <v>1</v>
      </c>
      <c r="AK18" s="115" t="b">
        <f t="shared" si="23"/>
        <v>0</v>
      </c>
      <c r="AL18" s="113">
        <f t="shared" ca="1" si="24"/>
        <v>0</v>
      </c>
      <c r="AM18" s="113">
        <f t="shared" ca="1" si="25"/>
        <v>0.99930555555555556</v>
      </c>
      <c r="AN18" s="113">
        <f t="shared" ca="1" si="37"/>
        <v>0</v>
      </c>
      <c r="AO18" s="113">
        <f t="shared" ca="1" si="26"/>
        <v>0.99930555555555556</v>
      </c>
      <c r="AP18" s="115" t="b">
        <f t="shared" si="27"/>
        <v>1</v>
      </c>
      <c r="AQ18" s="115" t="b">
        <f t="shared" ca="1" si="28"/>
        <v>0</v>
      </c>
      <c r="AR18" s="115" t="b">
        <f t="shared" si="29"/>
        <v>1</v>
      </c>
      <c r="AS18" s="115" t="b">
        <f t="shared" ca="1" si="30"/>
        <v>0</v>
      </c>
      <c r="AT18" s="140">
        <f t="shared" si="31"/>
        <v>0</v>
      </c>
      <c r="AU18" s="342"/>
      <c r="AV18" s="342"/>
      <c r="AW18" s="342"/>
      <c r="AX18" s="342"/>
      <c r="AY18" s="342"/>
      <c r="AZ18" s="342"/>
      <c r="BA18" s="343"/>
      <c r="BB18" s="343"/>
      <c r="BC18" s="343"/>
    </row>
    <row r="19" spans="1:55" s="346" customFormat="1" ht="28.5" customHeight="1" x14ac:dyDescent="0.35">
      <c r="A19" s="397">
        <f t="shared" ca="1" si="0"/>
        <v>46093</v>
      </c>
      <c r="B19" s="77" t="str">
        <f t="shared" ca="1" si="1"/>
        <v>Do</v>
      </c>
      <c r="C19" s="76" t="str">
        <f t="shared" ca="1" si="2"/>
        <v xml:space="preserve"> </v>
      </c>
      <c r="D19" s="171"/>
      <c r="E19" s="126" t="str">
        <f t="shared" ca="1" si="32"/>
        <v>08:00-16:00</v>
      </c>
      <c r="F19" s="386">
        <f t="shared" ca="1" si="3"/>
        <v>0.33333333333333331</v>
      </c>
      <c r="G19" s="125">
        <f t="shared" ca="1" si="33"/>
        <v>0</v>
      </c>
      <c r="H19" s="127"/>
      <c r="I19" s="59"/>
      <c r="J19" s="141" t="str">
        <f t="shared" ca="1" si="4"/>
        <v/>
      </c>
      <c r="K19" s="388">
        <f t="shared" ca="1" si="5"/>
        <v>0</v>
      </c>
      <c r="L19" s="542"/>
      <c r="M19" s="543"/>
      <c r="N19" s="543"/>
      <c r="O19" s="543"/>
      <c r="P19" s="544"/>
      <c r="Q19" s="108">
        <f t="shared" ca="1" si="34"/>
        <v>46093</v>
      </c>
      <c r="R19" s="115" t="b">
        <f t="shared" ca="1" si="6"/>
        <v>1</v>
      </c>
      <c r="S19" s="109" t="str">
        <f t="shared" si="7"/>
        <v/>
      </c>
      <c r="T19" s="61" t="str">
        <f t="shared" ca="1" si="8"/>
        <v>A</v>
      </c>
      <c r="U19" s="61" t="str">
        <f t="shared" ca="1" si="9"/>
        <v>A</v>
      </c>
      <c r="V19" s="96">
        <f t="shared" si="35"/>
        <v>0</v>
      </c>
      <c r="W19" s="57">
        <f t="shared" ca="1" si="36"/>
        <v>-0.33333333333333298</v>
      </c>
      <c r="X19" s="164">
        <f t="shared" ca="1" si="10"/>
        <v>0</v>
      </c>
      <c r="Y19" s="115" t="b">
        <f t="shared" ca="1" si="11"/>
        <v>0</v>
      </c>
      <c r="Z19" s="115" t="b">
        <f t="shared" ca="1" si="12"/>
        <v>0</v>
      </c>
      <c r="AA19" s="115" t="b">
        <f t="shared" ca="1" si="13"/>
        <v>1</v>
      </c>
      <c r="AB19" s="78">
        <f t="shared" ca="1" si="14"/>
        <v>0</v>
      </c>
      <c r="AC19" s="85">
        <f t="shared" ca="1" si="15"/>
        <v>0.33333333333333331</v>
      </c>
      <c r="AD19" s="88">
        <f t="shared" ca="1" si="16"/>
        <v>0</v>
      </c>
      <c r="AE19" s="85">
        <f t="shared" ca="1" si="17"/>
        <v>0.66666666666666663</v>
      </c>
      <c r="AF19" s="82">
        <f t="shared" ca="1" si="18"/>
        <v>0.99930555555555556</v>
      </c>
      <c r="AG19" s="115" t="b">
        <f t="shared" si="19"/>
        <v>0</v>
      </c>
      <c r="AH19" s="115" t="b">
        <f t="shared" ca="1" si="20"/>
        <v>1</v>
      </c>
      <c r="AI19" s="115" t="b">
        <f t="shared" ca="1" si="21"/>
        <v>0</v>
      </c>
      <c r="AJ19" s="115" t="b">
        <f t="shared" ca="1" si="22"/>
        <v>1</v>
      </c>
      <c r="AK19" s="115" t="b">
        <f t="shared" si="23"/>
        <v>0</v>
      </c>
      <c r="AL19" s="113">
        <f t="shared" ca="1" si="24"/>
        <v>0</v>
      </c>
      <c r="AM19" s="113">
        <f t="shared" ca="1" si="25"/>
        <v>0.99930555555555556</v>
      </c>
      <c r="AN19" s="113">
        <f t="shared" ca="1" si="37"/>
        <v>0</v>
      </c>
      <c r="AO19" s="113">
        <f t="shared" ca="1" si="26"/>
        <v>0.99930555555555556</v>
      </c>
      <c r="AP19" s="115" t="b">
        <f t="shared" si="27"/>
        <v>1</v>
      </c>
      <c r="AQ19" s="115" t="b">
        <f t="shared" ca="1" si="28"/>
        <v>0</v>
      </c>
      <c r="AR19" s="115" t="b">
        <f t="shared" si="29"/>
        <v>1</v>
      </c>
      <c r="AS19" s="115" t="b">
        <f t="shared" ca="1" si="30"/>
        <v>0</v>
      </c>
      <c r="AT19" s="140">
        <f t="shared" si="31"/>
        <v>0</v>
      </c>
      <c r="AU19" s="342"/>
      <c r="AV19" s="342"/>
      <c r="AW19" s="342"/>
      <c r="AX19" s="342"/>
      <c r="AY19" s="342"/>
      <c r="AZ19" s="342"/>
      <c r="BA19" s="343"/>
      <c r="BB19" s="343"/>
      <c r="BC19" s="343"/>
    </row>
    <row r="20" spans="1:55" s="346" customFormat="1" ht="28.5" customHeight="1" x14ac:dyDescent="0.35">
      <c r="A20" s="397">
        <f t="shared" ca="1" si="0"/>
        <v>46094</v>
      </c>
      <c r="B20" s="77" t="str">
        <f t="shared" ca="1" si="1"/>
        <v>Fr</v>
      </c>
      <c r="C20" s="76" t="str">
        <f t="shared" ca="1" si="2"/>
        <v xml:space="preserve"> </v>
      </c>
      <c r="D20" s="171"/>
      <c r="E20" s="126" t="str">
        <f t="shared" ca="1" si="32"/>
        <v>08:00-16:00</v>
      </c>
      <c r="F20" s="386">
        <f t="shared" ca="1" si="3"/>
        <v>0.33333333333333331</v>
      </c>
      <c r="G20" s="125">
        <f t="shared" ca="1" si="33"/>
        <v>0</v>
      </c>
      <c r="H20" s="127"/>
      <c r="I20" s="59"/>
      <c r="J20" s="141" t="str">
        <f t="shared" ca="1" si="4"/>
        <v/>
      </c>
      <c r="K20" s="388">
        <f t="shared" ca="1" si="5"/>
        <v>0</v>
      </c>
      <c r="L20" s="542"/>
      <c r="M20" s="543"/>
      <c r="N20" s="543"/>
      <c r="O20" s="543"/>
      <c r="P20" s="544"/>
      <c r="Q20" s="108">
        <f t="shared" ca="1" si="34"/>
        <v>46094</v>
      </c>
      <c r="R20" s="115" t="b">
        <f t="shared" ca="1" si="6"/>
        <v>1</v>
      </c>
      <c r="S20" s="109" t="str">
        <f t="shared" si="7"/>
        <v/>
      </c>
      <c r="T20" s="61" t="str">
        <f t="shared" ca="1" si="8"/>
        <v>A</v>
      </c>
      <c r="U20" s="61" t="str">
        <f t="shared" ca="1" si="9"/>
        <v>A</v>
      </c>
      <c r="V20" s="96">
        <f t="shared" si="35"/>
        <v>0</v>
      </c>
      <c r="W20" s="57">
        <f t="shared" ca="1" si="36"/>
        <v>-0.33333333333333298</v>
      </c>
      <c r="X20" s="164">
        <f t="shared" ca="1" si="10"/>
        <v>0</v>
      </c>
      <c r="Y20" s="115" t="b">
        <f t="shared" ca="1" si="11"/>
        <v>0</v>
      </c>
      <c r="Z20" s="115" t="b">
        <f t="shared" ca="1" si="12"/>
        <v>0</v>
      </c>
      <c r="AA20" s="115" t="b">
        <f t="shared" ca="1" si="13"/>
        <v>1</v>
      </c>
      <c r="AB20" s="78">
        <f t="shared" ca="1" si="14"/>
        <v>0</v>
      </c>
      <c r="AC20" s="85">
        <f t="shared" ca="1" si="15"/>
        <v>0.33333333333333331</v>
      </c>
      <c r="AD20" s="88">
        <f t="shared" ca="1" si="16"/>
        <v>0</v>
      </c>
      <c r="AE20" s="85">
        <f t="shared" ca="1" si="17"/>
        <v>0.66666666666666663</v>
      </c>
      <c r="AF20" s="82">
        <f t="shared" ca="1" si="18"/>
        <v>0.99930555555555556</v>
      </c>
      <c r="AG20" s="115" t="b">
        <f t="shared" si="19"/>
        <v>0</v>
      </c>
      <c r="AH20" s="115" t="b">
        <f t="shared" ca="1" si="20"/>
        <v>1</v>
      </c>
      <c r="AI20" s="115" t="b">
        <f t="shared" ca="1" si="21"/>
        <v>0</v>
      </c>
      <c r="AJ20" s="115" t="b">
        <f t="shared" ca="1" si="22"/>
        <v>1</v>
      </c>
      <c r="AK20" s="115" t="b">
        <f t="shared" si="23"/>
        <v>0</v>
      </c>
      <c r="AL20" s="113">
        <f t="shared" ca="1" si="24"/>
        <v>0</v>
      </c>
      <c r="AM20" s="113">
        <f t="shared" ca="1" si="25"/>
        <v>0.99930555555555556</v>
      </c>
      <c r="AN20" s="113">
        <f t="shared" ca="1" si="37"/>
        <v>0</v>
      </c>
      <c r="AO20" s="113">
        <f t="shared" ca="1" si="26"/>
        <v>0.99930555555555556</v>
      </c>
      <c r="AP20" s="115" t="b">
        <f t="shared" si="27"/>
        <v>1</v>
      </c>
      <c r="AQ20" s="115" t="b">
        <f t="shared" ca="1" si="28"/>
        <v>0</v>
      </c>
      <c r="AR20" s="115" t="b">
        <f t="shared" si="29"/>
        <v>1</v>
      </c>
      <c r="AS20" s="115" t="b">
        <f t="shared" ca="1" si="30"/>
        <v>0</v>
      </c>
      <c r="AT20" s="140">
        <f t="shared" si="31"/>
        <v>0</v>
      </c>
      <c r="AU20" s="342"/>
      <c r="AV20" s="342"/>
      <c r="AW20" s="342"/>
      <c r="AX20" s="342"/>
      <c r="AY20" s="342"/>
      <c r="AZ20" s="342"/>
      <c r="BA20" s="343"/>
      <c r="BB20" s="343"/>
      <c r="BC20" s="343"/>
    </row>
    <row r="21" spans="1:55" s="346" customFormat="1" ht="28.5" customHeight="1" x14ac:dyDescent="0.35">
      <c r="A21" s="397">
        <f t="shared" ca="1" si="0"/>
        <v>46095</v>
      </c>
      <c r="B21" s="77" t="str">
        <f t="shared" ca="1" si="1"/>
        <v>Sa</v>
      </c>
      <c r="C21" s="76" t="str">
        <f t="shared" ca="1" si="2"/>
        <v xml:space="preserve"> Wochenende</v>
      </c>
      <c r="D21" s="185"/>
      <c r="E21" s="126" t="str">
        <f t="shared" ca="1" si="32"/>
        <v/>
      </c>
      <c r="F21" s="386">
        <f t="shared" ca="1" si="3"/>
        <v>0</v>
      </c>
      <c r="G21" s="125">
        <f t="shared" ca="1" si="33"/>
        <v>0</v>
      </c>
      <c r="H21" s="127"/>
      <c r="I21" s="59"/>
      <c r="J21" s="141" t="str">
        <f t="shared" ca="1" si="4"/>
        <v/>
      </c>
      <c r="K21" s="388">
        <f t="shared" ca="1" si="5"/>
        <v>0</v>
      </c>
      <c r="L21" s="542"/>
      <c r="M21" s="543"/>
      <c r="N21" s="543"/>
      <c r="O21" s="543"/>
      <c r="P21" s="544"/>
      <c r="Q21" s="108">
        <f t="shared" ca="1" si="34"/>
        <v>46095</v>
      </c>
      <c r="R21" s="115" t="b">
        <f t="shared" ca="1" si="6"/>
        <v>1</v>
      </c>
      <c r="S21" s="109" t="str">
        <f t="shared" si="7"/>
        <v/>
      </c>
      <c r="T21" s="61" t="str">
        <f t="shared" ca="1" si="8"/>
        <v>F</v>
      </c>
      <c r="U21" s="61" t="str">
        <f t="shared" ca="1" si="9"/>
        <v>A</v>
      </c>
      <c r="V21" s="96">
        <f t="shared" si="35"/>
        <v>0</v>
      </c>
      <c r="W21" s="57">
        <f t="shared" ca="1" si="36"/>
        <v>0</v>
      </c>
      <c r="X21" s="164">
        <f t="shared" ca="1" si="10"/>
        <v>0</v>
      </c>
      <c r="Y21" s="115" t="b">
        <f t="shared" ca="1" si="11"/>
        <v>1</v>
      </c>
      <c r="Z21" s="115" t="b">
        <f t="shared" ca="1" si="12"/>
        <v>0</v>
      </c>
      <c r="AA21" s="115" t="b">
        <f t="shared" ca="1" si="13"/>
        <v>0</v>
      </c>
      <c r="AB21" s="78">
        <f t="shared" ca="1" si="14"/>
        <v>0</v>
      </c>
      <c r="AC21" s="85">
        <f t="shared" ca="1" si="15"/>
        <v>0</v>
      </c>
      <c r="AD21" s="88">
        <f t="shared" ca="1" si="16"/>
        <v>0</v>
      </c>
      <c r="AE21" s="85">
        <f t="shared" ca="1" si="17"/>
        <v>0</v>
      </c>
      <c r="AF21" s="82">
        <f t="shared" ca="1" si="18"/>
        <v>0.99930555555555556</v>
      </c>
      <c r="AG21" s="115" t="b">
        <f t="shared" si="19"/>
        <v>0</v>
      </c>
      <c r="AH21" s="115" t="b">
        <f t="shared" ca="1" si="20"/>
        <v>0</v>
      </c>
      <c r="AI21" s="115" t="b">
        <f t="shared" ca="1" si="21"/>
        <v>0</v>
      </c>
      <c r="AJ21" s="115" t="b">
        <f t="shared" ca="1" si="22"/>
        <v>1</v>
      </c>
      <c r="AK21" s="115" t="b">
        <f t="shared" si="23"/>
        <v>0</v>
      </c>
      <c r="AL21" s="113">
        <f t="shared" ca="1" si="24"/>
        <v>0</v>
      </c>
      <c r="AM21" s="113">
        <f t="shared" ca="1" si="25"/>
        <v>0.99930555555555556</v>
      </c>
      <c r="AN21" s="113">
        <f t="shared" ca="1" si="37"/>
        <v>0</v>
      </c>
      <c r="AO21" s="113">
        <f t="shared" ca="1" si="26"/>
        <v>0.99930555555555556</v>
      </c>
      <c r="AP21" s="115" t="b">
        <f t="shared" si="27"/>
        <v>1</v>
      </c>
      <c r="AQ21" s="115" t="b">
        <f t="shared" ca="1" si="28"/>
        <v>0</v>
      </c>
      <c r="AR21" s="115" t="b">
        <f t="shared" si="29"/>
        <v>1</v>
      </c>
      <c r="AS21" s="115" t="b">
        <f t="shared" ca="1" si="30"/>
        <v>0</v>
      </c>
      <c r="AT21" s="140">
        <f t="shared" si="31"/>
        <v>0</v>
      </c>
      <c r="AU21" s="342"/>
      <c r="AV21" s="342"/>
      <c r="AW21" s="342"/>
      <c r="AX21" s="342"/>
      <c r="AY21" s="342"/>
      <c r="AZ21" s="342"/>
      <c r="BA21" s="343"/>
      <c r="BB21" s="343"/>
      <c r="BC21" s="343"/>
    </row>
    <row r="22" spans="1:55" s="346" customFormat="1" ht="28.5" customHeight="1" x14ac:dyDescent="0.35">
      <c r="A22" s="397">
        <f t="shared" ca="1" si="0"/>
        <v>46096</v>
      </c>
      <c r="B22" s="77" t="str">
        <f t="shared" ca="1" si="1"/>
        <v>So</v>
      </c>
      <c r="C22" s="76" t="str">
        <f t="shared" ca="1" si="2"/>
        <v xml:space="preserve"> Wochenende</v>
      </c>
      <c r="D22" s="185"/>
      <c r="E22" s="126" t="str">
        <f t="shared" ca="1" si="32"/>
        <v/>
      </c>
      <c r="F22" s="386">
        <f t="shared" ca="1" si="3"/>
        <v>0</v>
      </c>
      <c r="G22" s="125">
        <f t="shared" ca="1" si="33"/>
        <v>0</v>
      </c>
      <c r="H22" s="184"/>
      <c r="I22" s="186"/>
      <c r="J22" s="141" t="str">
        <f t="shared" ca="1" si="4"/>
        <v/>
      </c>
      <c r="K22" s="388">
        <f t="shared" ca="1" si="5"/>
        <v>0</v>
      </c>
      <c r="L22" s="542"/>
      <c r="M22" s="543"/>
      <c r="N22" s="543"/>
      <c r="O22" s="543"/>
      <c r="P22" s="544"/>
      <c r="Q22" s="108">
        <f t="shared" ca="1" si="34"/>
        <v>46096</v>
      </c>
      <c r="R22" s="115" t="b">
        <f t="shared" ca="1" si="6"/>
        <v>1</v>
      </c>
      <c r="S22" s="109" t="str">
        <f t="shared" si="7"/>
        <v/>
      </c>
      <c r="T22" s="61" t="str">
        <f t="shared" ca="1" si="8"/>
        <v>F</v>
      </c>
      <c r="U22" s="61" t="str">
        <f t="shared" ca="1" si="9"/>
        <v>F</v>
      </c>
      <c r="V22" s="96">
        <f t="shared" si="35"/>
        <v>0</v>
      </c>
      <c r="W22" s="57">
        <f t="shared" ca="1" si="36"/>
        <v>0</v>
      </c>
      <c r="X22" s="164">
        <f t="shared" ca="1" si="10"/>
        <v>0</v>
      </c>
      <c r="Y22" s="115" t="b">
        <f t="shared" ca="1" si="11"/>
        <v>1</v>
      </c>
      <c r="Z22" s="115" t="b">
        <f t="shared" ca="1" si="12"/>
        <v>0</v>
      </c>
      <c r="AA22" s="115" t="b">
        <f t="shared" ca="1" si="13"/>
        <v>0</v>
      </c>
      <c r="AB22" s="78" t="str">
        <f t="shared" ca="1" si="14"/>
        <v/>
      </c>
      <c r="AC22" s="85" t="str">
        <f t="shared" ca="1" si="15"/>
        <v/>
      </c>
      <c r="AD22" s="88">
        <f t="shared" ca="1" si="16"/>
        <v>0</v>
      </c>
      <c r="AE22" s="85" t="str">
        <f t="shared" ca="1" si="17"/>
        <v/>
      </c>
      <c r="AF22" s="82" t="str">
        <f t="shared" ca="1" si="18"/>
        <v/>
      </c>
      <c r="AG22" s="115" t="b">
        <f t="shared" si="19"/>
        <v>0</v>
      </c>
      <c r="AH22" s="115" t="b">
        <f t="shared" ca="1" si="20"/>
        <v>0</v>
      </c>
      <c r="AI22" s="115" t="b">
        <f t="shared" ca="1" si="21"/>
        <v>0</v>
      </c>
      <c r="AJ22" s="115" t="b">
        <f t="shared" ca="1" si="22"/>
        <v>0</v>
      </c>
      <c r="AK22" s="115" t="b">
        <f t="shared" si="23"/>
        <v>0</v>
      </c>
      <c r="AL22" s="113" t="str">
        <f t="shared" ca="1" si="24"/>
        <v/>
      </c>
      <c r="AM22" s="113" t="str">
        <f t="shared" ca="1" si="25"/>
        <v/>
      </c>
      <c r="AN22" s="113" t="str">
        <f t="shared" ca="1" si="37"/>
        <v/>
      </c>
      <c r="AO22" s="113" t="str">
        <f t="shared" ca="1" si="26"/>
        <v/>
      </c>
      <c r="AP22" s="115" t="b">
        <f t="shared" si="27"/>
        <v>1</v>
      </c>
      <c r="AQ22" s="115" t="b">
        <f t="shared" ca="1" si="28"/>
        <v>0</v>
      </c>
      <c r="AR22" s="115" t="b">
        <f t="shared" si="29"/>
        <v>1</v>
      </c>
      <c r="AS22" s="115" t="b">
        <f t="shared" ca="1" si="30"/>
        <v>0</v>
      </c>
      <c r="AT22" s="140">
        <f t="shared" si="31"/>
        <v>0</v>
      </c>
      <c r="AU22" s="342"/>
      <c r="AV22" s="342"/>
      <c r="AW22" s="342"/>
      <c r="AX22" s="342"/>
      <c r="AY22" s="342"/>
      <c r="AZ22" s="342"/>
      <c r="BA22" s="343"/>
      <c r="BB22" s="343"/>
      <c r="BC22" s="343"/>
    </row>
    <row r="23" spans="1:55" s="346" customFormat="1" ht="28.5" customHeight="1" x14ac:dyDescent="0.35">
      <c r="A23" s="397">
        <f t="shared" ca="1" si="0"/>
        <v>46097</v>
      </c>
      <c r="B23" s="77" t="str">
        <f t="shared" ca="1" si="1"/>
        <v>Mo</v>
      </c>
      <c r="C23" s="76" t="str">
        <f t="shared" ca="1" si="2"/>
        <v xml:space="preserve"> </v>
      </c>
      <c r="D23" s="171"/>
      <c r="E23" s="126" t="str">
        <f t="shared" ca="1" si="32"/>
        <v>08:00-16:00</v>
      </c>
      <c r="F23" s="386">
        <f t="shared" ca="1" si="3"/>
        <v>0.33333333333333331</v>
      </c>
      <c r="G23" s="125">
        <f t="shared" ca="1" si="33"/>
        <v>0</v>
      </c>
      <c r="H23" s="127"/>
      <c r="I23" s="59"/>
      <c r="J23" s="141" t="str">
        <f t="shared" ca="1" si="4"/>
        <v/>
      </c>
      <c r="K23" s="388">
        <f t="shared" ca="1" si="5"/>
        <v>0</v>
      </c>
      <c r="L23" s="542"/>
      <c r="M23" s="543"/>
      <c r="N23" s="543"/>
      <c r="O23" s="543"/>
      <c r="P23" s="544"/>
      <c r="Q23" s="108">
        <f t="shared" ca="1" si="34"/>
        <v>46097</v>
      </c>
      <c r="R23" s="115" t="b">
        <f t="shared" ca="1" si="6"/>
        <v>1</v>
      </c>
      <c r="S23" s="109" t="str">
        <f t="shared" si="7"/>
        <v/>
      </c>
      <c r="T23" s="61" t="str">
        <f t="shared" ca="1" si="8"/>
        <v>A</v>
      </c>
      <c r="U23" s="61" t="str">
        <f t="shared" ca="1" si="9"/>
        <v>A</v>
      </c>
      <c r="V23" s="96">
        <f t="shared" si="35"/>
        <v>0</v>
      </c>
      <c r="W23" s="57">
        <f t="shared" ca="1" si="36"/>
        <v>-0.33333333333333298</v>
      </c>
      <c r="X23" s="164">
        <f t="shared" ca="1" si="10"/>
        <v>0</v>
      </c>
      <c r="Y23" s="115" t="b">
        <f t="shared" ca="1" si="11"/>
        <v>0</v>
      </c>
      <c r="Z23" s="115" t="b">
        <f t="shared" ca="1" si="12"/>
        <v>0</v>
      </c>
      <c r="AA23" s="115" t="b">
        <f t="shared" ca="1" si="13"/>
        <v>1</v>
      </c>
      <c r="AB23" s="78">
        <f t="shared" ca="1" si="14"/>
        <v>0</v>
      </c>
      <c r="AC23" s="85">
        <f t="shared" ca="1" si="15"/>
        <v>0.33333333333333331</v>
      </c>
      <c r="AD23" s="88">
        <f t="shared" ca="1" si="16"/>
        <v>0</v>
      </c>
      <c r="AE23" s="85">
        <f t="shared" ca="1" si="17"/>
        <v>0.66666666666666663</v>
      </c>
      <c r="AF23" s="82">
        <f t="shared" ca="1" si="18"/>
        <v>0.99930555555555556</v>
      </c>
      <c r="AG23" s="115" t="b">
        <f t="shared" si="19"/>
        <v>0</v>
      </c>
      <c r="AH23" s="115" t="b">
        <f t="shared" ca="1" si="20"/>
        <v>1</v>
      </c>
      <c r="AI23" s="115" t="b">
        <f t="shared" ca="1" si="21"/>
        <v>0</v>
      </c>
      <c r="AJ23" s="115" t="b">
        <f t="shared" ca="1" si="22"/>
        <v>1</v>
      </c>
      <c r="AK23" s="115" t="b">
        <f t="shared" si="23"/>
        <v>0</v>
      </c>
      <c r="AL23" s="113">
        <f t="shared" ca="1" si="24"/>
        <v>0</v>
      </c>
      <c r="AM23" s="113">
        <f t="shared" ca="1" si="25"/>
        <v>0.99930555555555556</v>
      </c>
      <c r="AN23" s="113">
        <f t="shared" ca="1" si="37"/>
        <v>0</v>
      </c>
      <c r="AO23" s="113">
        <f t="shared" ca="1" si="26"/>
        <v>0.99930555555555556</v>
      </c>
      <c r="AP23" s="115" t="b">
        <f t="shared" si="27"/>
        <v>1</v>
      </c>
      <c r="AQ23" s="115" t="b">
        <f t="shared" ca="1" si="28"/>
        <v>0</v>
      </c>
      <c r="AR23" s="115" t="b">
        <f t="shared" si="29"/>
        <v>1</v>
      </c>
      <c r="AS23" s="115" t="b">
        <f t="shared" ca="1" si="30"/>
        <v>0</v>
      </c>
      <c r="AT23" s="140">
        <f t="shared" si="31"/>
        <v>0</v>
      </c>
      <c r="AU23" s="342"/>
      <c r="AV23" s="342"/>
      <c r="AW23" s="342"/>
      <c r="AX23" s="342"/>
      <c r="AY23" s="342"/>
      <c r="AZ23" s="342"/>
      <c r="BA23" s="343"/>
      <c r="BB23" s="343"/>
      <c r="BC23" s="343"/>
    </row>
    <row r="24" spans="1:55" s="346" customFormat="1" ht="28.5" customHeight="1" x14ac:dyDescent="0.35">
      <c r="A24" s="397">
        <f t="shared" ca="1" si="0"/>
        <v>46098</v>
      </c>
      <c r="B24" s="77" t="str">
        <f t="shared" ca="1" si="1"/>
        <v>Di</v>
      </c>
      <c r="C24" s="76" t="str">
        <f t="shared" ca="1" si="2"/>
        <v xml:space="preserve"> </v>
      </c>
      <c r="D24" s="171"/>
      <c r="E24" s="126" t="str">
        <f t="shared" ca="1" si="32"/>
        <v>08:00-16:00</v>
      </c>
      <c r="F24" s="386">
        <f t="shared" ca="1" si="3"/>
        <v>0.33333333333333331</v>
      </c>
      <c r="G24" s="125">
        <f t="shared" ca="1" si="33"/>
        <v>0</v>
      </c>
      <c r="H24" s="127"/>
      <c r="I24" s="59"/>
      <c r="J24" s="141" t="str">
        <f t="shared" ca="1" si="4"/>
        <v/>
      </c>
      <c r="K24" s="388">
        <f t="shared" ca="1" si="5"/>
        <v>0</v>
      </c>
      <c r="L24" s="542"/>
      <c r="M24" s="543"/>
      <c r="N24" s="543"/>
      <c r="O24" s="543"/>
      <c r="P24" s="544"/>
      <c r="Q24" s="108">
        <f t="shared" ca="1" si="34"/>
        <v>46098</v>
      </c>
      <c r="R24" s="115" t="b">
        <f t="shared" ca="1" si="6"/>
        <v>1</v>
      </c>
      <c r="S24" s="109" t="str">
        <f t="shared" si="7"/>
        <v/>
      </c>
      <c r="T24" s="61" t="str">
        <f t="shared" ca="1" si="8"/>
        <v>A</v>
      </c>
      <c r="U24" s="61" t="str">
        <f t="shared" ca="1" si="9"/>
        <v>A</v>
      </c>
      <c r="V24" s="96">
        <f t="shared" si="35"/>
        <v>0</v>
      </c>
      <c r="W24" s="57">
        <f t="shared" ca="1" si="36"/>
        <v>-0.33333333333333298</v>
      </c>
      <c r="X24" s="164">
        <f t="shared" ca="1" si="10"/>
        <v>0</v>
      </c>
      <c r="Y24" s="115" t="b">
        <f t="shared" ca="1" si="11"/>
        <v>0</v>
      </c>
      <c r="Z24" s="115" t="b">
        <f t="shared" ca="1" si="12"/>
        <v>0</v>
      </c>
      <c r="AA24" s="115" t="b">
        <f t="shared" ca="1" si="13"/>
        <v>1</v>
      </c>
      <c r="AB24" s="78">
        <f t="shared" ca="1" si="14"/>
        <v>0</v>
      </c>
      <c r="AC24" s="85">
        <f t="shared" ca="1" si="15"/>
        <v>0.33333333333333331</v>
      </c>
      <c r="AD24" s="88">
        <f t="shared" ca="1" si="16"/>
        <v>0</v>
      </c>
      <c r="AE24" s="85">
        <f t="shared" ca="1" si="17"/>
        <v>0.66666666666666663</v>
      </c>
      <c r="AF24" s="82">
        <f t="shared" ca="1" si="18"/>
        <v>0.99930555555555556</v>
      </c>
      <c r="AG24" s="115" t="b">
        <f t="shared" si="19"/>
        <v>0</v>
      </c>
      <c r="AH24" s="115" t="b">
        <f t="shared" ca="1" si="20"/>
        <v>1</v>
      </c>
      <c r="AI24" s="115" t="b">
        <f t="shared" ca="1" si="21"/>
        <v>0</v>
      </c>
      <c r="AJ24" s="115" t="b">
        <f t="shared" ca="1" si="22"/>
        <v>1</v>
      </c>
      <c r="AK24" s="115" t="b">
        <f t="shared" si="23"/>
        <v>0</v>
      </c>
      <c r="AL24" s="113">
        <f t="shared" ca="1" si="24"/>
        <v>0</v>
      </c>
      <c r="AM24" s="113">
        <f t="shared" ca="1" si="25"/>
        <v>0.99930555555555556</v>
      </c>
      <c r="AN24" s="113">
        <f t="shared" ca="1" si="37"/>
        <v>0</v>
      </c>
      <c r="AO24" s="113">
        <f t="shared" ca="1" si="26"/>
        <v>0.99930555555555556</v>
      </c>
      <c r="AP24" s="115" t="b">
        <f t="shared" si="27"/>
        <v>1</v>
      </c>
      <c r="AQ24" s="115" t="b">
        <f t="shared" ca="1" si="28"/>
        <v>0</v>
      </c>
      <c r="AR24" s="115" t="b">
        <f t="shared" si="29"/>
        <v>1</v>
      </c>
      <c r="AS24" s="115" t="b">
        <f t="shared" ca="1" si="30"/>
        <v>0</v>
      </c>
      <c r="AT24" s="140">
        <f t="shared" si="31"/>
        <v>0</v>
      </c>
      <c r="AU24" s="342"/>
      <c r="AV24" s="342"/>
      <c r="AW24" s="342"/>
      <c r="AX24" s="342"/>
      <c r="AY24" s="342"/>
      <c r="AZ24" s="342"/>
      <c r="BA24" s="343"/>
      <c r="BB24" s="343"/>
      <c r="BC24" s="343"/>
    </row>
    <row r="25" spans="1:55" s="346" customFormat="1" ht="28.5" customHeight="1" x14ac:dyDescent="0.35">
      <c r="A25" s="397">
        <f t="shared" ca="1" si="0"/>
        <v>46099</v>
      </c>
      <c r="B25" s="77" t="str">
        <f t="shared" ca="1" si="1"/>
        <v>Mi</v>
      </c>
      <c r="C25" s="76" t="str">
        <f t="shared" ca="1" si="2"/>
        <v xml:space="preserve"> </v>
      </c>
      <c r="D25" s="171"/>
      <c r="E25" s="126" t="str">
        <f t="shared" ca="1" si="32"/>
        <v>08:00-16:00</v>
      </c>
      <c r="F25" s="386">
        <f t="shared" ca="1" si="3"/>
        <v>0.33333333333333331</v>
      </c>
      <c r="G25" s="125">
        <f t="shared" ca="1" si="33"/>
        <v>0</v>
      </c>
      <c r="H25" s="127"/>
      <c r="I25" s="59"/>
      <c r="J25" s="141" t="str">
        <f t="shared" ca="1" si="4"/>
        <v/>
      </c>
      <c r="K25" s="388">
        <f t="shared" ca="1" si="5"/>
        <v>0</v>
      </c>
      <c r="L25" s="542"/>
      <c r="M25" s="543"/>
      <c r="N25" s="543"/>
      <c r="O25" s="543"/>
      <c r="P25" s="544"/>
      <c r="Q25" s="108">
        <f t="shared" ca="1" si="34"/>
        <v>46099</v>
      </c>
      <c r="R25" s="115" t="b">
        <f t="shared" ca="1" si="6"/>
        <v>1</v>
      </c>
      <c r="S25" s="109" t="str">
        <f t="shared" si="7"/>
        <v/>
      </c>
      <c r="T25" s="61" t="str">
        <f t="shared" ca="1" si="8"/>
        <v>A</v>
      </c>
      <c r="U25" s="61" t="str">
        <f t="shared" ca="1" si="9"/>
        <v>A</v>
      </c>
      <c r="V25" s="96">
        <f t="shared" si="35"/>
        <v>0</v>
      </c>
      <c r="W25" s="57">
        <f t="shared" ca="1" si="36"/>
        <v>-0.33333333333333298</v>
      </c>
      <c r="X25" s="164">
        <f t="shared" ca="1" si="10"/>
        <v>0</v>
      </c>
      <c r="Y25" s="115" t="b">
        <f t="shared" ca="1" si="11"/>
        <v>0</v>
      </c>
      <c r="Z25" s="115" t="b">
        <f t="shared" ca="1" si="12"/>
        <v>0</v>
      </c>
      <c r="AA25" s="115" t="b">
        <f t="shared" ca="1" si="13"/>
        <v>1</v>
      </c>
      <c r="AB25" s="78">
        <f t="shared" ca="1" si="14"/>
        <v>0</v>
      </c>
      <c r="AC25" s="85">
        <f t="shared" ca="1" si="15"/>
        <v>0.33333333333333331</v>
      </c>
      <c r="AD25" s="88">
        <f t="shared" ca="1" si="16"/>
        <v>0</v>
      </c>
      <c r="AE25" s="85">
        <f t="shared" ca="1" si="17"/>
        <v>0.66666666666666663</v>
      </c>
      <c r="AF25" s="82">
        <f t="shared" ca="1" si="18"/>
        <v>0.99930555555555556</v>
      </c>
      <c r="AG25" s="115" t="b">
        <f t="shared" si="19"/>
        <v>0</v>
      </c>
      <c r="AH25" s="115" t="b">
        <f t="shared" ca="1" si="20"/>
        <v>1</v>
      </c>
      <c r="AI25" s="115" t="b">
        <f t="shared" ca="1" si="21"/>
        <v>0</v>
      </c>
      <c r="AJ25" s="115" t="b">
        <f t="shared" ca="1" si="22"/>
        <v>1</v>
      </c>
      <c r="AK25" s="115" t="b">
        <f t="shared" si="23"/>
        <v>0</v>
      </c>
      <c r="AL25" s="113">
        <f t="shared" ca="1" si="24"/>
        <v>0</v>
      </c>
      <c r="AM25" s="113">
        <f t="shared" ca="1" si="25"/>
        <v>0.99930555555555556</v>
      </c>
      <c r="AN25" s="113">
        <f t="shared" ca="1" si="37"/>
        <v>0</v>
      </c>
      <c r="AO25" s="113">
        <f t="shared" ca="1" si="26"/>
        <v>0.99930555555555556</v>
      </c>
      <c r="AP25" s="115" t="b">
        <f t="shared" si="27"/>
        <v>1</v>
      </c>
      <c r="AQ25" s="115" t="b">
        <f t="shared" ca="1" si="28"/>
        <v>0</v>
      </c>
      <c r="AR25" s="115" t="b">
        <f t="shared" si="29"/>
        <v>1</v>
      </c>
      <c r="AS25" s="115" t="b">
        <f t="shared" ca="1" si="30"/>
        <v>0</v>
      </c>
      <c r="AT25" s="140">
        <f t="shared" si="31"/>
        <v>0</v>
      </c>
      <c r="AU25" s="342"/>
      <c r="AV25" s="342"/>
      <c r="AW25" s="342"/>
      <c r="AX25" s="342"/>
      <c r="AY25" s="342"/>
      <c r="AZ25" s="342"/>
      <c r="BA25" s="343"/>
      <c r="BB25" s="343"/>
      <c r="BC25" s="343"/>
    </row>
    <row r="26" spans="1:55" s="346" customFormat="1" ht="28.5" customHeight="1" x14ac:dyDescent="0.35">
      <c r="A26" s="397">
        <f t="shared" ca="1" si="0"/>
        <v>46100</v>
      </c>
      <c r="B26" s="77" t="str">
        <f t="shared" ca="1" si="1"/>
        <v>Do</v>
      </c>
      <c r="C26" s="76" t="str">
        <f t="shared" ca="1" si="2"/>
        <v xml:space="preserve"> </v>
      </c>
      <c r="D26" s="171"/>
      <c r="E26" s="126" t="str">
        <f t="shared" ca="1" si="32"/>
        <v>08:00-16:00</v>
      </c>
      <c r="F26" s="386">
        <f t="shared" ca="1" si="3"/>
        <v>0.33333333333333331</v>
      </c>
      <c r="G26" s="125">
        <f t="shared" ca="1" si="33"/>
        <v>0</v>
      </c>
      <c r="H26" s="127"/>
      <c r="I26" s="59"/>
      <c r="J26" s="141" t="str">
        <f t="shared" ca="1" si="4"/>
        <v/>
      </c>
      <c r="K26" s="388">
        <f t="shared" ca="1" si="5"/>
        <v>0</v>
      </c>
      <c r="L26" s="542"/>
      <c r="M26" s="543"/>
      <c r="N26" s="543"/>
      <c r="O26" s="543"/>
      <c r="P26" s="544"/>
      <c r="Q26" s="108">
        <f t="shared" ca="1" si="34"/>
        <v>46100</v>
      </c>
      <c r="R26" s="115" t="b">
        <f t="shared" ca="1" si="6"/>
        <v>1</v>
      </c>
      <c r="S26" s="109" t="str">
        <f t="shared" si="7"/>
        <v/>
      </c>
      <c r="T26" s="61" t="str">
        <f t="shared" ca="1" si="8"/>
        <v>A</v>
      </c>
      <c r="U26" s="61" t="str">
        <f t="shared" ca="1" si="9"/>
        <v>A</v>
      </c>
      <c r="V26" s="96">
        <f t="shared" si="35"/>
        <v>0</v>
      </c>
      <c r="W26" s="57">
        <f t="shared" ca="1" si="36"/>
        <v>-0.33333333333333298</v>
      </c>
      <c r="X26" s="164">
        <f t="shared" ca="1" si="10"/>
        <v>0</v>
      </c>
      <c r="Y26" s="115" t="b">
        <f t="shared" ca="1" si="11"/>
        <v>0</v>
      </c>
      <c r="Z26" s="115" t="b">
        <f t="shared" ca="1" si="12"/>
        <v>0</v>
      </c>
      <c r="AA26" s="115" t="b">
        <f t="shared" ca="1" si="13"/>
        <v>1</v>
      </c>
      <c r="AB26" s="78">
        <f t="shared" ca="1" si="14"/>
        <v>0</v>
      </c>
      <c r="AC26" s="85">
        <f t="shared" ca="1" si="15"/>
        <v>0.33333333333333331</v>
      </c>
      <c r="AD26" s="88">
        <f t="shared" ca="1" si="16"/>
        <v>0</v>
      </c>
      <c r="AE26" s="85">
        <f t="shared" ca="1" si="17"/>
        <v>0.66666666666666663</v>
      </c>
      <c r="AF26" s="82">
        <f t="shared" ca="1" si="18"/>
        <v>0.99930555555555556</v>
      </c>
      <c r="AG26" s="115" t="b">
        <f t="shared" si="19"/>
        <v>0</v>
      </c>
      <c r="AH26" s="115" t="b">
        <f t="shared" ca="1" si="20"/>
        <v>1</v>
      </c>
      <c r="AI26" s="115" t="b">
        <f t="shared" ca="1" si="21"/>
        <v>0</v>
      </c>
      <c r="AJ26" s="115" t="b">
        <f t="shared" ca="1" si="22"/>
        <v>1</v>
      </c>
      <c r="AK26" s="115" t="b">
        <f t="shared" si="23"/>
        <v>0</v>
      </c>
      <c r="AL26" s="113">
        <f t="shared" ca="1" si="24"/>
        <v>0</v>
      </c>
      <c r="AM26" s="113">
        <f t="shared" ca="1" si="25"/>
        <v>0.99930555555555556</v>
      </c>
      <c r="AN26" s="113">
        <f t="shared" ca="1" si="37"/>
        <v>0</v>
      </c>
      <c r="AO26" s="113">
        <f t="shared" ca="1" si="26"/>
        <v>0.99930555555555556</v>
      </c>
      <c r="AP26" s="115" t="b">
        <f t="shared" si="27"/>
        <v>1</v>
      </c>
      <c r="AQ26" s="115" t="b">
        <f t="shared" ca="1" si="28"/>
        <v>0</v>
      </c>
      <c r="AR26" s="115" t="b">
        <f t="shared" si="29"/>
        <v>1</v>
      </c>
      <c r="AS26" s="115" t="b">
        <f t="shared" ca="1" si="30"/>
        <v>0</v>
      </c>
      <c r="AT26" s="140">
        <f t="shared" si="31"/>
        <v>0</v>
      </c>
      <c r="AU26" s="342"/>
      <c r="AV26" s="342"/>
      <c r="AW26" s="342"/>
      <c r="AX26" s="342"/>
      <c r="AY26" s="342"/>
      <c r="AZ26" s="342"/>
      <c r="BA26" s="343"/>
      <c r="BB26" s="343"/>
      <c r="BC26" s="343"/>
    </row>
    <row r="27" spans="1:55" s="346" customFormat="1" ht="28.5" customHeight="1" x14ac:dyDescent="0.35">
      <c r="A27" s="397">
        <f t="shared" ca="1" si="0"/>
        <v>46101</v>
      </c>
      <c r="B27" s="77" t="str">
        <f t="shared" ca="1" si="1"/>
        <v>Fr</v>
      </c>
      <c r="C27" s="76" t="str">
        <f t="shared" ca="1" si="2"/>
        <v xml:space="preserve"> </v>
      </c>
      <c r="D27" s="171"/>
      <c r="E27" s="126" t="str">
        <f t="shared" ca="1" si="32"/>
        <v>08:00-16:00</v>
      </c>
      <c r="F27" s="386">
        <f t="shared" ca="1" si="3"/>
        <v>0.33333333333333331</v>
      </c>
      <c r="G27" s="125">
        <f t="shared" ca="1" si="33"/>
        <v>0</v>
      </c>
      <c r="H27" s="127"/>
      <c r="I27" s="59"/>
      <c r="J27" s="141" t="str">
        <f t="shared" ca="1" si="4"/>
        <v/>
      </c>
      <c r="K27" s="388">
        <f t="shared" ca="1" si="5"/>
        <v>0</v>
      </c>
      <c r="L27" s="542"/>
      <c r="M27" s="543"/>
      <c r="N27" s="543"/>
      <c r="O27" s="543"/>
      <c r="P27" s="544"/>
      <c r="Q27" s="108">
        <f t="shared" ca="1" si="34"/>
        <v>46101</v>
      </c>
      <c r="R27" s="115" t="b">
        <f t="shared" ca="1" si="6"/>
        <v>1</v>
      </c>
      <c r="S27" s="109" t="str">
        <f t="shared" si="7"/>
        <v/>
      </c>
      <c r="T27" s="61" t="str">
        <f t="shared" ca="1" si="8"/>
        <v>A</v>
      </c>
      <c r="U27" s="61" t="str">
        <f t="shared" ca="1" si="9"/>
        <v>A</v>
      </c>
      <c r="V27" s="96">
        <f t="shared" si="35"/>
        <v>0</v>
      </c>
      <c r="W27" s="57">
        <f t="shared" ca="1" si="36"/>
        <v>-0.33333333333333298</v>
      </c>
      <c r="X27" s="164">
        <f t="shared" ca="1" si="10"/>
        <v>0</v>
      </c>
      <c r="Y27" s="115" t="b">
        <f t="shared" ca="1" si="11"/>
        <v>0</v>
      </c>
      <c r="Z27" s="115" t="b">
        <f t="shared" ca="1" si="12"/>
        <v>0</v>
      </c>
      <c r="AA27" s="115" t="b">
        <f t="shared" ca="1" si="13"/>
        <v>1</v>
      </c>
      <c r="AB27" s="78">
        <f t="shared" ca="1" si="14"/>
        <v>0</v>
      </c>
      <c r="AC27" s="85">
        <f t="shared" ca="1" si="15"/>
        <v>0.33333333333333331</v>
      </c>
      <c r="AD27" s="88">
        <f t="shared" ca="1" si="16"/>
        <v>0</v>
      </c>
      <c r="AE27" s="85">
        <f t="shared" ca="1" si="17"/>
        <v>0.66666666666666663</v>
      </c>
      <c r="AF27" s="82">
        <f t="shared" ca="1" si="18"/>
        <v>0.99930555555555556</v>
      </c>
      <c r="AG27" s="115" t="b">
        <f t="shared" si="19"/>
        <v>0</v>
      </c>
      <c r="AH27" s="115" t="b">
        <f t="shared" ca="1" si="20"/>
        <v>1</v>
      </c>
      <c r="AI27" s="115" t="b">
        <f t="shared" ca="1" si="21"/>
        <v>0</v>
      </c>
      <c r="AJ27" s="115" t="b">
        <f t="shared" ca="1" si="22"/>
        <v>1</v>
      </c>
      <c r="AK27" s="115" t="b">
        <f t="shared" si="23"/>
        <v>0</v>
      </c>
      <c r="AL27" s="113">
        <f t="shared" ca="1" si="24"/>
        <v>0</v>
      </c>
      <c r="AM27" s="113">
        <f t="shared" ca="1" si="25"/>
        <v>0.99930555555555556</v>
      </c>
      <c r="AN27" s="113">
        <f t="shared" ca="1" si="37"/>
        <v>0</v>
      </c>
      <c r="AO27" s="113">
        <f t="shared" ca="1" si="26"/>
        <v>0.99930555555555556</v>
      </c>
      <c r="AP27" s="115" t="b">
        <f t="shared" si="27"/>
        <v>1</v>
      </c>
      <c r="AQ27" s="115" t="b">
        <f t="shared" ca="1" si="28"/>
        <v>0</v>
      </c>
      <c r="AR27" s="115" t="b">
        <f t="shared" si="29"/>
        <v>1</v>
      </c>
      <c r="AS27" s="115" t="b">
        <f t="shared" ca="1" si="30"/>
        <v>0</v>
      </c>
      <c r="AT27" s="140">
        <f t="shared" si="31"/>
        <v>0</v>
      </c>
      <c r="AU27" s="342"/>
      <c r="AV27" s="342"/>
      <c r="AW27" s="342"/>
      <c r="AX27" s="342"/>
      <c r="AY27" s="342"/>
      <c r="AZ27" s="342"/>
      <c r="BA27" s="343"/>
      <c r="BB27" s="343"/>
      <c r="BC27" s="343"/>
    </row>
    <row r="28" spans="1:55" s="346" customFormat="1" ht="28.5" customHeight="1" x14ac:dyDescent="0.35">
      <c r="A28" s="397">
        <f t="shared" ca="1" si="0"/>
        <v>46102</v>
      </c>
      <c r="B28" s="77" t="str">
        <f t="shared" ca="1" si="1"/>
        <v>Sa</v>
      </c>
      <c r="C28" s="76" t="str">
        <f t="shared" ca="1" si="2"/>
        <v xml:space="preserve"> Wochenende</v>
      </c>
      <c r="D28" s="185"/>
      <c r="E28" s="126" t="str">
        <f t="shared" ca="1" si="32"/>
        <v/>
      </c>
      <c r="F28" s="386">
        <f t="shared" ca="1" si="3"/>
        <v>0</v>
      </c>
      <c r="G28" s="125">
        <f t="shared" ca="1" si="33"/>
        <v>0</v>
      </c>
      <c r="H28" s="127"/>
      <c r="I28" s="59"/>
      <c r="J28" s="141" t="str">
        <f t="shared" ca="1" si="4"/>
        <v/>
      </c>
      <c r="K28" s="388">
        <f t="shared" ca="1" si="5"/>
        <v>0</v>
      </c>
      <c r="L28" s="542"/>
      <c r="M28" s="543"/>
      <c r="N28" s="543"/>
      <c r="O28" s="543"/>
      <c r="P28" s="544"/>
      <c r="Q28" s="108">
        <f t="shared" ca="1" si="34"/>
        <v>46102</v>
      </c>
      <c r="R28" s="115" t="b">
        <f t="shared" ca="1" si="6"/>
        <v>1</v>
      </c>
      <c r="S28" s="109" t="str">
        <f t="shared" si="7"/>
        <v/>
      </c>
      <c r="T28" s="61" t="str">
        <f t="shared" ca="1" si="8"/>
        <v>F</v>
      </c>
      <c r="U28" s="61" t="str">
        <f t="shared" ca="1" si="9"/>
        <v>A</v>
      </c>
      <c r="V28" s="96">
        <f t="shared" si="35"/>
        <v>0</v>
      </c>
      <c r="W28" s="57">
        <f t="shared" ca="1" si="36"/>
        <v>0</v>
      </c>
      <c r="X28" s="164">
        <f t="shared" ca="1" si="10"/>
        <v>0</v>
      </c>
      <c r="Y28" s="115" t="b">
        <f t="shared" ca="1" si="11"/>
        <v>1</v>
      </c>
      <c r="Z28" s="115" t="b">
        <f t="shared" ca="1" si="12"/>
        <v>0</v>
      </c>
      <c r="AA28" s="115" t="b">
        <f t="shared" ca="1" si="13"/>
        <v>0</v>
      </c>
      <c r="AB28" s="78">
        <f t="shared" ca="1" si="14"/>
        <v>0</v>
      </c>
      <c r="AC28" s="85">
        <f t="shared" ca="1" si="15"/>
        <v>0</v>
      </c>
      <c r="AD28" s="88">
        <f t="shared" ca="1" si="16"/>
        <v>0</v>
      </c>
      <c r="AE28" s="85">
        <f t="shared" ca="1" si="17"/>
        <v>0</v>
      </c>
      <c r="AF28" s="82">
        <f t="shared" ca="1" si="18"/>
        <v>0.99930555555555556</v>
      </c>
      <c r="AG28" s="115" t="b">
        <f t="shared" si="19"/>
        <v>0</v>
      </c>
      <c r="AH28" s="115" t="b">
        <f t="shared" ca="1" si="20"/>
        <v>0</v>
      </c>
      <c r="AI28" s="115" t="b">
        <f t="shared" ca="1" si="21"/>
        <v>0</v>
      </c>
      <c r="AJ28" s="115" t="b">
        <f t="shared" ca="1" si="22"/>
        <v>1</v>
      </c>
      <c r="AK28" s="115" t="b">
        <f t="shared" si="23"/>
        <v>0</v>
      </c>
      <c r="AL28" s="113">
        <f t="shared" ca="1" si="24"/>
        <v>0</v>
      </c>
      <c r="AM28" s="113">
        <f t="shared" ca="1" si="25"/>
        <v>0.99930555555555556</v>
      </c>
      <c r="AN28" s="113">
        <f t="shared" ca="1" si="37"/>
        <v>0</v>
      </c>
      <c r="AO28" s="113">
        <f t="shared" ca="1" si="26"/>
        <v>0.99930555555555556</v>
      </c>
      <c r="AP28" s="115" t="b">
        <f t="shared" si="27"/>
        <v>1</v>
      </c>
      <c r="AQ28" s="115" t="b">
        <f t="shared" ca="1" si="28"/>
        <v>0</v>
      </c>
      <c r="AR28" s="115" t="b">
        <f t="shared" si="29"/>
        <v>1</v>
      </c>
      <c r="AS28" s="115" t="b">
        <f t="shared" ca="1" si="30"/>
        <v>0</v>
      </c>
      <c r="AT28" s="140">
        <f t="shared" si="31"/>
        <v>0</v>
      </c>
      <c r="AU28" s="342"/>
      <c r="AV28" s="342"/>
      <c r="AW28" s="342"/>
      <c r="AX28" s="342"/>
      <c r="AY28" s="342"/>
      <c r="AZ28" s="342"/>
      <c r="BA28" s="343"/>
      <c r="BB28" s="343"/>
      <c r="BC28" s="343"/>
    </row>
    <row r="29" spans="1:55" s="346" customFormat="1" ht="28.5" customHeight="1" x14ac:dyDescent="0.35">
      <c r="A29" s="397">
        <f t="shared" ca="1" si="0"/>
        <v>46103</v>
      </c>
      <c r="B29" s="77" t="str">
        <f t="shared" ca="1" si="1"/>
        <v>So</v>
      </c>
      <c r="C29" s="76" t="str">
        <f t="shared" ca="1" si="2"/>
        <v xml:space="preserve"> Wochenende</v>
      </c>
      <c r="D29" s="185"/>
      <c r="E29" s="126" t="str">
        <f t="shared" ca="1" si="32"/>
        <v/>
      </c>
      <c r="F29" s="386">
        <f t="shared" ca="1" si="3"/>
        <v>0</v>
      </c>
      <c r="G29" s="125">
        <f t="shared" ca="1" si="33"/>
        <v>0</v>
      </c>
      <c r="H29" s="184"/>
      <c r="I29" s="186"/>
      <c r="J29" s="141" t="str">
        <f t="shared" ca="1" si="4"/>
        <v/>
      </c>
      <c r="K29" s="388">
        <f t="shared" ca="1" si="5"/>
        <v>0</v>
      </c>
      <c r="L29" s="542"/>
      <c r="M29" s="543"/>
      <c r="N29" s="543"/>
      <c r="O29" s="543"/>
      <c r="P29" s="544"/>
      <c r="Q29" s="108">
        <f t="shared" ca="1" si="34"/>
        <v>46103</v>
      </c>
      <c r="R29" s="115" t="b">
        <f t="shared" ca="1" si="6"/>
        <v>1</v>
      </c>
      <c r="S29" s="109" t="str">
        <f t="shared" si="7"/>
        <v/>
      </c>
      <c r="T29" s="61" t="str">
        <f t="shared" ca="1" si="8"/>
        <v>F</v>
      </c>
      <c r="U29" s="61" t="str">
        <f t="shared" ca="1" si="9"/>
        <v>F</v>
      </c>
      <c r="V29" s="96">
        <f t="shared" si="35"/>
        <v>0</v>
      </c>
      <c r="W29" s="57">
        <f t="shared" ca="1" si="36"/>
        <v>0</v>
      </c>
      <c r="X29" s="164">
        <f t="shared" ca="1" si="10"/>
        <v>0</v>
      </c>
      <c r="Y29" s="115" t="b">
        <f t="shared" ca="1" si="11"/>
        <v>1</v>
      </c>
      <c r="Z29" s="115" t="b">
        <f t="shared" ca="1" si="12"/>
        <v>0</v>
      </c>
      <c r="AA29" s="115" t="b">
        <f t="shared" ca="1" si="13"/>
        <v>0</v>
      </c>
      <c r="AB29" s="78" t="str">
        <f t="shared" ca="1" si="14"/>
        <v/>
      </c>
      <c r="AC29" s="85" t="str">
        <f t="shared" ca="1" si="15"/>
        <v/>
      </c>
      <c r="AD29" s="88">
        <f t="shared" ca="1" si="16"/>
        <v>0</v>
      </c>
      <c r="AE29" s="85" t="str">
        <f t="shared" ca="1" si="17"/>
        <v/>
      </c>
      <c r="AF29" s="82" t="str">
        <f t="shared" ca="1" si="18"/>
        <v/>
      </c>
      <c r="AG29" s="115" t="b">
        <f t="shared" si="19"/>
        <v>0</v>
      </c>
      <c r="AH29" s="115" t="b">
        <f t="shared" ca="1" si="20"/>
        <v>0</v>
      </c>
      <c r="AI29" s="115" t="b">
        <f t="shared" ca="1" si="21"/>
        <v>0</v>
      </c>
      <c r="AJ29" s="115" t="b">
        <f t="shared" ca="1" si="22"/>
        <v>0</v>
      </c>
      <c r="AK29" s="115" t="b">
        <f t="shared" si="23"/>
        <v>0</v>
      </c>
      <c r="AL29" s="113" t="str">
        <f t="shared" ca="1" si="24"/>
        <v/>
      </c>
      <c r="AM29" s="113" t="str">
        <f t="shared" ca="1" si="25"/>
        <v/>
      </c>
      <c r="AN29" s="113" t="str">
        <f t="shared" ca="1" si="37"/>
        <v/>
      </c>
      <c r="AO29" s="113" t="str">
        <f t="shared" ca="1" si="26"/>
        <v/>
      </c>
      <c r="AP29" s="115" t="b">
        <f t="shared" si="27"/>
        <v>1</v>
      </c>
      <c r="AQ29" s="115" t="b">
        <f t="shared" ca="1" si="28"/>
        <v>0</v>
      </c>
      <c r="AR29" s="115" t="b">
        <f t="shared" si="29"/>
        <v>1</v>
      </c>
      <c r="AS29" s="115" t="b">
        <f t="shared" ca="1" si="30"/>
        <v>0</v>
      </c>
      <c r="AT29" s="140">
        <f t="shared" si="31"/>
        <v>0</v>
      </c>
      <c r="AU29" s="342"/>
      <c r="AV29" s="342"/>
      <c r="AW29" s="342"/>
      <c r="AX29" s="342"/>
      <c r="AY29" s="342"/>
      <c r="AZ29" s="342"/>
      <c r="BA29" s="343"/>
      <c r="BB29" s="343"/>
      <c r="BC29" s="343"/>
    </row>
    <row r="30" spans="1:55" s="346" customFormat="1" ht="28.5" customHeight="1" x14ac:dyDescent="0.35">
      <c r="A30" s="397">
        <f t="shared" ca="1" si="0"/>
        <v>46104</v>
      </c>
      <c r="B30" s="77" t="str">
        <f t="shared" ca="1" si="1"/>
        <v>Mo</v>
      </c>
      <c r="C30" s="76" t="str">
        <f t="shared" ca="1" si="2"/>
        <v xml:space="preserve"> </v>
      </c>
      <c r="D30" s="171"/>
      <c r="E30" s="126" t="str">
        <f t="shared" ca="1" si="32"/>
        <v>08:00-16:00</v>
      </c>
      <c r="F30" s="386">
        <f t="shared" ca="1" si="3"/>
        <v>0.33333333333333331</v>
      </c>
      <c r="G30" s="125">
        <f t="shared" ca="1" si="33"/>
        <v>0</v>
      </c>
      <c r="H30" s="127"/>
      <c r="I30" s="59"/>
      <c r="J30" s="141" t="str">
        <f t="shared" ca="1" si="4"/>
        <v/>
      </c>
      <c r="K30" s="388">
        <f t="shared" ca="1" si="5"/>
        <v>0</v>
      </c>
      <c r="L30" s="542"/>
      <c r="M30" s="543"/>
      <c r="N30" s="543"/>
      <c r="O30" s="543"/>
      <c r="P30" s="544"/>
      <c r="Q30" s="108">
        <f t="shared" ca="1" si="34"/>
        <v>46104</v>
      </c>
      <c r="R30" s="115" t="b">
        <f t="shared" ca="1" si="6"/>
        <v>1</v>
      </c>
      <c r="S30" s="109" t="str">
        <f t="shared" si="7"/>
        <v/>
      </c>
      <c r="T30" s="61" t="str">
        <f t="shared" ca="1" si="8"/>
        <v>A</v>
      </c>
      <c r="U30" s="61" t="str">
        <f t="shared" ca="1" si="9"/>
        <v>A</v>
      </c>
      <c r="V30" s="96">
        <f t="shared" si="35"/>
        <v>0</v>
      </c>
      <c r="W30" s="57">
        <f t="shared" ca="1" si="36"/>
        <v>-0.33333333333333298</v>
      </c>
      <c r="X30" s="164">
        <f t="shared" ca="1" si="10"/>
        <v>0</v>
      </c>
      <c r="Y30" s="115" t="b">
        <f t="shared" ca="1" si="11"/>
        <v>0</v>
      </c>
      <c r="Z30" s="115" t="b">
        <f t="shared" ca="1" si="12"/>
        <v>0</v>
      </c>
      <c r="AA30" s="115" t="b">
        <f t="shared" ca="1" si="13"/>
        <v>1</v>
      </c>
      <c r="AB30" s="78">
        <f t="shared" ca="1" si="14"/>
        <v>0</v>
      </c>
      <c r="AC30" s="85">
        <f t="shared" ca="1" si="15"/>
        <v>0.33333333333333331</v>
      </c>
      <c r="AD30" s="88">
        <f t="shared" ca="1" si="16"/>
        <v>0</v>
      </c>
      <c r="AE30" s="85">
        <f t="shared" ca="1" si="17"/>
        <v>0.66666666666666663</v>
      </c>
      <c r="AF30" s="82">
        <f t="shared" ca="1" si="18"/>
        <v>0.99930555555555556</v>
      </c>
      <c r="AG30" s="115" t="b">
        <f t="shared" si="19"/>
        <v>0</v>
      </c>
      <c r="AH30" s="115" t="b">
        <f t="shared" ca="1" si="20"/>
        <v>1</v>
      </c>
      <c r="AI30" s="115" t="b">
        <f t="shared" ca="1" si="21"/>
        <v>0</v>
      </c>
      <c r="AJ30" s="115" t="b">
        <f t="shared" ca="1" si="22"/>
        <v>1</v>
      </c>
      <c r="AK30" s="115" t="b">
        <f t="shared" si="23"/>
        <v>0</v>
      </c>
      <c r="AL30" s="113">
        <f t="shared" ca="1" si="24"/>
        <v>0</v>
      </c>
      <c r="AM30" s="113">
        <f t="shared" ca="1" si="25"/>
        <v>0.99930555555555556</v>
      </c>
      <c r="AN30" s="113">
        <f t="shared" ca="1" si="37"/>
        <v>0</v>
      </c>
      <c r="AO30" s="113">
        <f t="shared" ca="1" si="26"/>
        <v>0.99930555555555556</v>
      </c>
      <c r="AP30" s="115" t="b">
        <f t="shared" si="27"/>
        <v>1</v>
      </c>
      <c r="AQ30" s="115" t="b">
        <f t="shared" ca="1" si="28"/>
        <v>0</v>
      </c>
      <c r="AR30" s="115" t="b">
        <f t="shared" si="29"/>
        <v>1</v>
      </c>
      <c r="AS30" s="115" t="b">
        <f t="shared" ca="1" si="30"/>
        <v>0</v>
      </c>
      <c r="AT30" s="140">
        <f t="shared" si="31"/>
        <v>0</v>
      </c>
      <c r="AU30" s="342"/>
      <c r="AV30" s="342"/>
      <c r="AW30" s="342"/>
      <c r="AX30" s="342"/>
      <c r="AY30" s="342"/>
      <c r="AZ30" s="342"/>
      <c r="BA30" s="343"/>
      <c r="BB30" s="343"/>
      <c r="BC30" s="343"/>
    </row>
    <row r="31" spans="1:55" s="346" customFormat="1" ht="28.5" customHeight="1" x14ac:dyDescent="0.35">
      <c r="A31" s="397">
        <f t="shared" ca="1" si="0"/>
        <v>46105</v>
      </c>
      <c r="B31" s="77" t="str">
        <f t="shared" ca="1" si="1"/>
        <v>Di</v>
      </c>
      <c r="C31" s="76" t="str">
        <f t="shared" ca="1" si="2"/>
        <v xml:space="preserve"> </v>
      </c>
      <c r="D31" s="171"/>
      <c r="E31" s="126" t="str">
        <f t="shared" ca="1" si="32"/>
        <v>08:00-16:00</v>
      </c>
      <c r="F31" s="386">
        <f t="shared" ca="1" si="3"/>
        <v>0.33333333333333331</v>
      </c>
      <c r="G31" s="125">
        <f t="shared" ca="1" si="33"/>
        <v>0</v>
      </c>
      <c r="H31" s="127"/>
      <c r="I31" s="59"/>
      <c r="J31" s="141" t="str">
        <f t="shared" ca="1" si="4"/>
        <v/>
      </c>
      <c r="K31" s="388">
        <f t="shared" ca="1" si="5"/>
        <v>0</v>
      </c>
      <c r="L31" s="542"/>
      <c r="M31" s="543"/>
      <c r="N31" s="543"/>
      <c r="O31" s="543"/>
      <c r="P31" s="544"/>
      <c r="Q31" s="108">
        <f t="shared" ca="1" si="34"/>
        <v>46105</v>
      </c>
      <c r="R31" s="115" t="b">
        <f t="shared" ca="1" si="6"/>
        <v>1</v>
      </c>
      <c r="S31" s="109" t="str">
        <f t="shared" si="7"/>
        <v/>
      </c>
      <c r="T31" s="61" t="str">
        <f t="shared" ca="1" si="8"/>
        <v>A</v>
      </c>
      <c r="U31" s="61" t="str">
        <f t="shared" ca="1" si="9"/>
        <v>A</v>
      </c>
      <c r="V31" s="96">
        <f t="shared" si="35"/>
        <v>0</v>
      </c>
      <c r="W31" s="57">
        <f t="shared" ca="1" si="36"/>
        <v>-0.33333333333333298</v>
      </c>
      <c r="X31" s="164">
        <f t="shared" ca="1" si="10"/>
        <v>0</v>
      </c>
      <c r="Y31" s="115" t="b">
        <f t="shared" ca="1" si="11"/>
        <v>0</v>
      </c>
      <c r="Z31" s="115" t="b">
        <f t="shared" ca="1" si="12"/>
        <v>0</v>
      </c>
      <c r="AA31" s="115" t="b">
        <f t="shared" ca="1" si="13"/>
        <v>1</v>
      </c>
      <c r="AB31" s="78">
        <f t="shared" ca="1" si="14"/>
        <v>0</v>
      </c>
      <c r="AC31" s="85">
        <f t="shared" ca="1" si="15"/>
        <v>0.33333333333333331</v>
      </c>
      <c r="AD31" s="88">
        <f t="shared" ca="1" si="16"/>
        <v>0</v>
      </c>
      <c r="AE31" s="85">
        <f t="shared" ca="1" si="17"/>
        <v>0.66666666666666663</v>
      </c>
      <c r="AF31" s="82">
        <f t="shared" ca="1" si="18"/>
        <v>0.99930555555555556</v>
      </c>
      <c r="AG31" s="115" t="b">
        <f t="shared" si="19"/>
        <v>0</v>
      </c>
      <c r="AH31" s="115" t="b">
        <f t="shared" ca="1" si="20"/>
        <v>1</v>
      </c>
      <c r="AI31" s="115" t="b">
        <f t="shared" ca="1" si="21"/>
        <v>0</v>
      </c>
      <c r="AJ31" s="115" t="b">
        <f t="shared" ca="1" si="22"/>
        <v>1</v>
      </c>
      <c r="AK31" s="115" t="b">
        <f t="shared" si="23"/>
        <v>0</v>
      </c>
      <c r="AL31" s="113">
        <f t="shared" ca="1" si="24"/>
        <v>0</v>
      </c>
      <c r="AM31" s="113">
        <f t="shared" ca="1" si="25"/>
        <v>0.99930555555555556</v>
      </c>
      <c r="AN31" s="113">
        <f t="shared" ca="1" si="37"/>
        <v>0</v>
      </c>
      <c r="AO31" s="113">
        <f t="shared" ca="1" si="26"/>
        <v>0.99930555555555556</v>
      </c>
      <c r="AP31" s="115" t="b">
        <f t="shared" si="27"/>
        <v>1</v>
      </c>
      <c r="AQ31" s="115" t="b">
        <f t="shared" ca="1" si="28"/>
        <v>0</v>
      </c>
      <c r="AR31" s="115" t="b">
        <f t="shared" si="29"/>
        <v>1</v>
      </c>
      <c r="AS31" s="115" t="b">
        <f t="shared" ca="1" si="30"/>
        <v>0</v>
      </c>
      <c r="AT31" s="140">
        <f t="shared" si="31"/>
        <v>0</v>
      </c>
      <c r="AU31" s="342"/>
      <c r="AV31" s="342"/>
      <c r="AW31" s="342"/>
      <c r="AX31" s="342"/>
      <c r="AY31" s="342"/>
      <c r="AZ31" s="342"/>
      <c r="BA31" s="343"/>
      <c r="BB31" s="343"/>
      <c r="BC31" s="343"/>
    </row>
    <row r="32" spans="1:55" s="346" customFormat="1" ht="28.5" customHeight="1" x14ac:dyDescent="0.35">
      <c r="A32" s="397">
        <f t="shared" ca="1" si="0"/>
        <v>46106</v>
      </c>
      <c r="B32" s="77" t="str">
        <f t="shared" ca="1" si="1"/>
        <v>Mi</v>
      </c>
      <c r="C32" s="76" t="str">
        <f t="shared" ca="1" si="2"/>
        <v xml:space="preserve"> </v>
      </c>
      <c r="D32" s="171"/>
      <c r="E32" s="126" t="str">
        <f t="shared" ca="1" si="32"/>
        <v>08:00-16:00</v>
      </c>
      <c r="F32" s="386">
        <f t="shared" ca="1" si="3"/>
        <v>0.33333333333333331</v>
      </c>
      <c r="G32" s="125">
        <f t="shared" ca="1" si="33"/>
        <v>0</v>
      </c>
      <c r="H32" s="127"/>
      <c r="I32" s="59"/>
      <c r="J32" s="141" t="str">
        <f t="shared" ca="1" si="4"/>
        <v/>
      </c>
      <c r="K32" s="388">
        <f t="shared" ca="1" si="5"/>
        <v>0</v>
      </c>
      <c r="L32" s="542"/>
      <c r="M32" s="543"/>
      <c r="N32" s="543"/>
      <c r="O32" s="543"/>
      <c r="P32" s="544"/>
      <c r="Q32" s="108">
        <f t="shared" ca="1" si="34"/>
        <v>46106</v>
      </c>
      <c r="R32" s="115" t="b">
        <f t="shared" ca="1" si="6"/>
        <v>1</v>
      </c>
      <c r="S32" s="109" t="str">
        <f t="shared" si="7"/>
        <v/>
      </c>
      <c r="T32" s="61" t="str">
        <f t="shared" ca="1" si="8"/>
        <v>A</v>
      </c>
      <c r="U32" s="61" t="str">
        <f t="shared" ca="1" si="9"/>
        <v>A</v>
      </c>
      <c r="V32" s="96">
        <f t="shared" si="35"/>
        <v>0</v>
      </c>
      <c r="W32" s="57">
        <f t="shared" ca="1" si="36"/>
        <v>-0.33333333333333298</v>
      </c>
      <c r="X32" s="164">
        <f t="shared" ca="1" si="10"/>
        <v>0</v>
      </c>
      <c r="Y32" s="115" t="b">
        <f t="shared" ca="1" si="11"/>
        <v>0</v>
      </c>
      <c r="Z32" s="115" t="b">
        <f t="shared" ca="1" si="12"/>
        <v>0</v>
      </c>
      <c r="AA32" s="115" t="b">
        <f t="shared" ca="1" si="13"/>
        <v>1</v>
      </c>
      <c r="AB32" s="78">
        <f t="shared" ca="1" si="14"/>
        <v>0</v>
      </c>
      <c r="AC32" s="85">
        <f t="shared" ca="1" si="15"/>
        <v>0.33333333333333331</v>
      </c>
      <c r="AD32" s="88">
        <f t="shared" ca="1" si="16"/>
        <v>0</v>
      </c>
      <c r="AE32" s="85">
        <f t="shared" ca="1" si="17"/>
        <v>0.66666666666666663</v>
      </c>
      <c r="AF32" s="82">
        <f t="shared" ca="1" si="18"/>
        <v>0.99930555555555556</v>
      </c>
      <c r="AG32" s="115" t="b">
        <f t="shared" si="19"/>
        <v>0</v>
      </c>
      <c r="AH32" s="115" t="b">
        <f t="shared" ca="1" si="20"/>
        <v>1</v>
      </c>
      <c r="AI32" s="115" t="b">
        <f t="shared" ca="1" si="21"/>
        <v>0</v>
      </c>
      <c r="AJ32" s="115" t="b">
        <f t="shared" ca="1" si="22"/>
        <v>1</v>
      </c>
      <c r="AK32" s="115" t="b">
        <f t="shared" si="23"/>
        <v>0</v>
      </c>
      <c r="AL32" s="113">
        <f t="shared" ca="1" si="24"/>
        <v>0</v>
      </c>
      <c r="AM32" s="113">
        <f t="shared" ca="1" si="25"/>
        <v>0.99930555555555556</v>
      </c>
      <c r="AN32" s="113">
        <f t="shared" ca="1" si="37"/>
        <v>0</v>
      </c>
      <c r="AO32" s="113">
        <f t="shared" ca="1" si="26"/>
        <v>0.99930555555555556</v>
      </c>
      <c r="AP32" s="115" t="b">
        <f t="shared" si="27"/>
        <v>1</v>
      </c>
      <c r="AQ32" s="115" t="b">
        <f t="shared" ca="1" si="28"/>
        <v>0</v>
      </c>
      <c r="AR32" s="115" t="b">
        <f t="shared" si="29"/>
        <v>1</v>
      </c>
      <c r="AS32" s="115" t="b">
        <f t="shared" ca="1" si="30"/>
        <v>0</v>
      </c>
      <c r="AT32" s="140">
        <f t="shared" si="31"/>
        <v>0</v>
      </c>
      <c r="AU32" s="342"/>
      <c r="AV32" s="342"/>
      <c r="AW32" s="342"/>
      <c r="AX32" s="342"/>
      <c r="AY32" s="342"/>
      <c r="AZ32" s="342"/>
      <c r="BA32" s="343"/>
      <c r="BB32" s="343"/>
      <c r="BC32" s="343"/>
    </row>
    <row r="33" spans="1:55" s="346" customFormat="1" ht="28.5" customHeight="1" x14ac:dyDescent="0.35">
      <c r="A33" s="397">
        <f t="shared" ca="1" si="0"/>
        <v>46107</v>
      </c>
      <c r="B33" s="77" t="str">
        <f t="shared" ca="1" si="1"/>
        <v>Do</v>
      </c>
      <c r="C33" s="76" t="str">
        <f t="shared" ca="1" si="2"/>
        <v xml:space="preserve"> </v>
      </c>
      <c r="D33" s="171"/>
      <c r="E33" s="126" t="str">
        <f t="shared" ca="1" si="32"/>
        <v>08:00-16:00</v>
      </c>
      <c r="F33" s="386">
        <f t="shared" ca="1" si="3"/>
        <v>0.33333333333333331</v>
      </c>
      <c r="G33" s="125">
        <f t="shared" ca="1" si="33"/>
        <v>0</v>
      </c>
      <c r="H33" s="127"/>
      <c r="I33" s="59"/>
      <c r="J33" s="141" t="str">
        <f t="shared" ca="1" si="4"/>
        <v/>
      </c>
      <c r="K33" s="388">
        <f t="shared" ca="1" si="5"/>
        <v>0</v>
      </c>
      <c r="L33" s="542"/>
      <c r="M33" s="543"/>
      <c r="N33" s="543"/>
      <c r="O33" s="543"/>
      <c r="P33" s="544"/>
      <c r="Q33" s="108">
        <f t="shared" ca="1" si="34"/>
        <v>46107</v>
      </c>
      <c r="R33" s="115" t="b">
        <f t="shared" ca="1" si="6"/>
        <v>1</v>
      </c>
      <c r="S33" s="109" t="str">
        <f t="shared" si="7"/>
        <v/>
      </c>
      <c r="T33" s="61" t="str">
        <f t="shared" ca="1" si="8"/>
        <v>A</v>
      </c>
      <c r="U33" s="61" t="str">
        <f t="shared" ca="1" si="9"/>
        <v>A</v>
      </c>
      <c r="V33" s="96">
        <f t="shared" si="35"/>
        <v>0</v>
      </c>
      <c r="W33" s="57">
        <f t="shared" ca="1" si="36"/>
        <v>-0.33333333333333298</v>
      </c>
      <c r="X33" s="164">
        <f t="shared" ca="1" si="10"/>
        <v>0</v>
      </c>
      <c r="Y33" s="115" t="b">
        <f t="shared" ca="1" si="11"/>
        <v>0</v>
      </c>
      <c r="Z33" s="115" t="b">
        <f t="shared" ca="1" si="12"/>
        <v>0</v>
      </c>
      <c r="AA33" s="115" t="b">
        <f t="shared" ca="1" si="13"/>
        <v>1</v>
      </c>
      <c r="AB33" s="78">
        <f t="shared" ca="1" si="14"/>
        <v>0</v>
      </c>
      <c r="AC33" s="85">
        <f t="shared" ca="1" si="15"/>
        <v>0.33333333333333331</v>
      </c>
      <c r="AD33" s="88">
        <f t="shared" ca="1" si="16"/>
        <v>0</v>
      </c>
      <c r="AE33" s="85">
        <f t="shared" ca="1" si="17"/>
        <v>0.66666666666666663</v>
      </c>
      <c r="AF33" s="82">
        <f t="shared" ca="1" si="18"/>
        <v>0.99930555555555556</v>
      </c>
      <c r="AG33" s="115" t="b">
        <f t="shared" si="19"/>
        <v>0</v>
      </c>
      <c r="AH33" s="115" t="b">
        <f t="shared" ca="1" si="20"/>
        <v>1</v>
      </c>
      <c r="AI33" s="115" t="b">
        <f t="shared" ca="1" si="21"/>
        <v>0</v>
      </c>
      <c r="AJ33" s="115" t="b">
        <f t="shared" ca="1" si="22"/>
        <v>1</v>
      </c>
      <c r="AK33" s="115" t="b">
        <f t="shared" si="23"/>
        <v>0</v>
      </c>
      <c r="AL33" s="113">
        <f t="shared" ca="1" si="24"/>
        <v>0</v>
      </c>
      <c r="AM33" s="113">
        <f t="shared" ca="1" si="25"/>
        <v>0.99930555555555556</v>
      </c>
      <c r="AN33" s="113">
        <f t="shared" ca="1" si="37"/>
        <v>0</v>
      </c>
      <c r="AO33" s="113">
        <f t="shared" ca="1" si="26"/>
        <v>0.99930555555555556</v>
      </c>
      <c r="AP33" s="115" t="b">
        <f t="shared" si="27"/>
        <v>1</v>
      </c>
      <c r="AQ33" s="115" t="b">
        <f t="shared" ca="1" si="28"/>
        <v>0</v>
      </c>
      <c r="AR33" s="115" t="b">
        <f t="shared" si="29"/>
        <v>1</v>
      </c>
      <c r="AS33" s="115" t="b">
        <f t="shared" ca="1" si="30"/>
        <v>0</v>
      </c>
      <c r="AT33" s="140">
        <f t="shared" si="31"/>
        <v>0</v>
      </c>
      <c r="AU33" s="342"/>
      <c r="AV33" s="342"/>
      <c r="AW33" s="342"/>
      <c r="AX33" s="342"/>
      <c r="AY33" s="342"/>
      <c r="AZ33" s="342"/>
      <c r="BA33" s="343"/>
      <c r="BB33" s="343"/>
      <c r="BC33" s="343"/>
    </row>
    <row r="34" spans="1:55" s="346" customFormat="1" ht="28.5" customHeight="1" x14ac:dyDescent="0.35">
      <c r="A34" s="397">
        <f t="shared" ca="1" si="0"/>
        <v>46108</v>
      </c>
      <c r="B34" s="77" t="str">
        <f t="shared" ca="1" si="1"/>
        <v>Fr</v>
      </c>
      <c r="C34" s="76" t="str">
        <f t="shared" ca="1" si="2"/>
        <v xml:space="preserve"> </v>
      </c>
      <c r="D34" s="171"/>
      <c r="E34" s="126" t="str">
        <f t="shared" ca="1" si="32"/>
        <v>08:00-16:00</v>
      </c>
      <c r="F34" s="386">
        <f t="shared" ca="1" si="3"/>
        <v>0.33333333333333331</v>
      </c>
      <c r="G34" s="125">
        <f t="shared" ca="1" si="33"/>
        <v>0</v>
      </c>
      <c r="H34" s="127"/>
      <c r="I34" s="59"/>
      <c r="J34" s="141" t="str">
        <f t="shared" ca="1" si="4"/>
        <v/>
      </c>
      <c r="K34" s="388">
        <f t="shared" ca="1" si="5"/>
        <v>0</v>
      </c>
      <c r="L34" s="542"/>
      <c r="M34" s="543"/>
      <c r="N34" s="543"/>
      <c r="O34" s="543"/>
      <c r="P34" s="544"/>
      <c r="Q34" s="108">
        <f t="shared" ca="1" si="34"/>
        <v>46108</v>
      </c>
      <c r="R34" s="115" t="b">
        <f t="shared" ca="1" si="6"/>
        <v>1</v>
      </c>
      <c r="S34" s="109" t="str">
        <f t="shared" si="7"/>
        <v/>
      </c>
      <c r="T34" s="61" t="str">
        <f t="shared" ca="1" si="8"/>
        <v>A</v>
      </c>
      <c r="U34" s="61" t="str">
        <f t="shared" ca="1" si="9"/>
        <v>A</v>
      </c>
      <c r="V34" s="96">
        <f t="shared" si="35"/>
        <v>0</v>
      </c>
      <c r="W34" s="57">
        <f t="shared" ca="1" si="36"/>
        <v>-0.33333333333333298</v>
      </c>
      <c r="X34" s="164">
        <f t="shared" ca="1" si="10"/>
        <v>0</v>
      </c>
      <c r="Y34" s="115" t="b">
        <f t="shared" ca="1" si="11"/>
        <v>0</v>
      </c>
      <c r="Z34" s="115" t="b">
        <f t="shared" ca="1" si="12"/>
        <v>0</v>
      </c>
      <c r="AA34" s="115" t="b">
        <f t="shared" ca="1" si="13"/>
        <v>1</v>
      </c>
      <c r="AB34" s="78">
        <f t="shared" ca="1" si="14"/>
        <v>0</v>
      </c>
      <c r="AC34" s="85">
        <f t="shared" ca="1" si="15"/>
        <v>0.33333333333333331</v>
      </c>
      <c r="AD34" s="88">
        <f t="shared" ca="1" si="16"/>
        <v>0</v>
      </c>
      <c r="AE34" s="85">
        <f t="shared" ca="1" si="17"/>
        <v>0.66666666666666663</v>
      </c>
      <c r="AF34" s="82">
        <f t="shared" ca="1" si="18"/>
        <v>0.99930555555555556</v>
      </c>
      <c r="AG34" s="115" t="b">
        <f t="shared" si="19"/>
        <v>0</v>
      </c>
      <c r="AH34" s="115" t="b">
        <f t="shared" ca="1" si="20"/>
        <v>1</v>
      </c>
      <c r="AI34" s="115" t="b">
        <f t="shared" ca="1" si="21"/>
        <v>0</v>
      </c>
      <c r="AJ34" s="115" t="b">
        <f t="shared" ca="1" si="22"/>
        <v>1</v>
      </c>
      <c r="AK34" s="115" t="b">
        <f t="shared" si="23"/>
        <v>0</v>
      </c>
      <c r="AL34" s="113">
        <f t="shared" ca="1" si="24"/>
        <v>0</v>
      </c>
      <c r="AM34" s="113">
        <f t="shared" ca="1" si="25"/>
        <v>0.99930555555555556</v>
      </c>
      <c r="AN34" s="113">
        <f t="shared" ca="1" si="37"/>
        <v>0</v>
      </c>
      <c r="AO34" s="113">
        <f t="shared" ca="1" si="26"/>
        <v>0.99930555555555556</v>
      </c>
      <c r="AP34" s="115" t="b">
        <f t="shared" si="27"/>
        <v>1</v>
      </c>
      <c r="AQ34" s="115" t="b">
        <f t="shared" ca="1" si="28"/>
        <v>0</v>
      </c>
      <c r="AR34" s="115" t="b">
        <f t="shared" si="29"/>
        <v>1</v>
      </c>
      <c r="AS34" s="115" t="b">
        <f t="shared" ca="1" si="30"/>
        <v>0</v>
      </c>
      <c r="AT34" s="140">
        <f t="shared" si="31"/>
        <v>0</v>
      </c>
      <c r="AU34" s="342"/>
      <c r="AV34" s="342"/>
      <c r="AW34" s="342"/>
      <c r="AX34" s="342"/>
      <c r="AY34" s="342"/>
      <c r="AZ34" s="342"/>
      <c r="BA34" s="343"/>
      <c r="BB34" s="343"/>
      <c r="BC34" s="343"/>
    </row>
    <row r="35" spans="1:55" s="346" customFormat="1" ht="28.5" customHeight="1" x14ac:dyDescent="0.35">
      <c r="A35" s="397">
        <f t="shared" ca="1" si="0"/>
        <v>46109</v>
      </c>
      <c r="B35" s="77" t="str">
        <f t="shared" ca="1" si="1"/>
        <v>Sa</v>
      </c>
      <c r="C35" s="76" t="str">
        <f t="shared" ca="1" si="2"/>
        <v xml:space="preserve"> Wochenende</v>
      </c>
      <c r="D35" s="185"/>
      <c r="E35" s="126" t="str">
        <f t="shared" ca="1" si="32"/>
        <v/>
      </c>
      <c r="F35" s="386">
        <f t="shared" ca="1" si="3"/>
        <v>0</v>
      </c>
      <c r="G35" s="125">
        <f t="shared" ca="1" si="33"/>
        <v>0</v>
      </c>
      <c r="H35" s="127"/>
      <c r="I35" s="59"/>
      <c r="J35" s="141" t="str">
        <f t="shared" ca="1" si="4"/>
        <v/>
      </c>
      <c r="K35" s="388">
        <f t="shared" ca="1" si="5"/>
        <v>0</v>
      </c>
      <c r="L35" s="542"/>
      <c r="M35" s="543"/>
      <c r="N35" s="543"/>
      <c r="O35" s="543"/>
      <c r="P35" s="544"/>
      <c r="Q35" s="108">
        <f t="shared" ca="1" si="34"/>
        <v>46109</v>
      </c>
      <c r="R35" s="115" t="b">
        <f t="shared" ca="1" si="6"/>
        <v>1</v>
      </c>
      <c r="S35" s="109" t="str">
        <f t="shared" si="7"/>
        <v/>
      </c>
      <c r="T35" s="61" t="str">
        <f t="shared" ca="1" si="8"/>
        <v>F</v>
      </c>
      <c r="U35" s="61" t="str">
        <f t="shared" ca="1" si="9"/>
        <v>A</v>
      </c>
      <c r="V35" s="96">
        <f t="shared" si="35"/>
        <v>0</v>
      </c>
      <c r="W35" s="57">
        <f t="shared" ca="1" si="36"/>
        <v>0</v>
      </c>
      <c r="X35" s="164">
        <f t="shared" ca="1" si="10"/>
        <v>0</v>
      </c>
      <c r="Y35" s="115" t="b">
        <f t="shared" ca="1" si="11"/>
        <v>1</v>
      </c>
      <c r="Z35" s="115" t="b">
        <f t="shared" ca="1" si="12"/>
        <v>0</v>
      </c>
      <c r="AA35" s="115" t="b">
        <f t="shared" ca="1" si="13"/>
        <v>0</v>
      </c>
      <c r="AB35" s="78">
        <f t="shared" ca="1" si="14"/>
        <v>0</v>
      </c>
      <c r="AC35" s="85">
        <f t="shared" ca="1" si="15"/>
        <v>0</v>
      </c>
      <c r="AD35" s="88">
        <f t="shared" ca="1" si="16"/>
        <v>0</v>
      </c>
      <c r="AE35" s="85">
        <f t="shared" ca="1" si="17"/>
        <v>0</v>
      </c>
      <c r="AF35" s="82">
        <f t="shared" ca="1" si="18"/>
        <v>0.99930555555555556</v>
      </c>
      <c r="AG35" s="115" t="b">
        <f t="shared" si="19"/>
        <v>0</v>
      </c>
      <c r="AH35" s="115" t="b">
        <f t="shared" ca="1" si="20"/>
        <v>0</v>
      </c>
      <c r="AI35" s="115" t="b">
        <f t="shared" ca="1" si="21"/>
        <v>0</v>
      </c>
      <c r="AJ35" s="115" t="b">
        <f t="shared" ca="1" si="22"/>
        <v>1</v>
      </c>
      <c r="AK35" s="115" t="b">
        <f t="shared" si="23"/>
        <v>0</v>
      </c>
      <c r="AL35" s="113">
        <f t="shared" ca="1" si="24"/>
        <v>0</v>
      </c>
      <c r="AM35" s="113">
        <f t="shared" ca="1" si="25"/>
        <v>0.99930555555555556</v>
      </c>
      <c r="AN35" s="113">
        <f t="shared" ca="1" si="37"/>
        <v>0</v>
      </c>
      <c r="AO35" s="113">
        <f t="shared" ca="1" si="26"/>
        <v>0.99930555555555556</v>
      </c>
      <c r="AP35" s="115" t="b">
        <f t="shared" si="27"/>
        <v>1</v>
      </c>
      <c r="AQ35" s="115" t="b">
        <f t="shared" ca="1" si="28"/>
        <v>0</v>
      </c>
      <c r="AR35" s="115" t="b">
        <f t="shared" si="29"/>
        <v>1</v>
      </c>
      <c r="AS35" s="115" t="b">
        <f t="shared" ca="1" si="30"/>
        <v>0</v>
      </c>
      <c r="AT35" s="140">
        <f t="shared" si="31"/>
        <v>0</v>
      </c>
      <c r="AU35" s="342"/>
      <c r="AV35" s="342"/>
      <c r="AW35" s="342"/>
      <c r="AX35" s="342"/>
      <c r="AY35" s="342"/>
      <c r="AZ35" s="342"/>
      <c r="BA35" s="343"/>
      <c r="BB35" s="343"/>
      <c r="BC35" s="343"/>
    </row>
    <row r="36" spans="1:55" s="346" customFormat="1" ht="28.5" customHeight="1" x14ac:dyDescent="0.35">
      <c r="A36" s="397">
        <f t="shared" ca="1" si="0"/>
        <v>46110</v>
      </c>
      <c r="B36" s="77" t="str">
        <f t="shared" ca="1" si="1"/>
        <v>So</v>
      </c>
      <c r="C36" s="76" t="str">
        <f t="shared" ca="1" si="2"/>
        <v xml:space="preserve"> Palmsonntag</v>
      </c>
      <c r="D36" s="185"/>
      <c r="E36" s="126" t="str">
        <f t="shared" ca="1" si="32"/>
        <v/>
      </c>
      <c r="F36" s="386">
        <f t="shared" ca="1" si="3"/>
        <v>0</v>
      </c>
      <c r="G36" s="125">
        <f t="shared" ca="1" si="33"/>
        <v>0</v>
      </c>
      <c r="H36" s="184"/>
      <c r="I36" s="186"/>
      <c r="J36" s="141" t="str">
        <f t="shared" ca="1" si="4"/>
        <v/>
      </c>
      <c r="K36" s="388">
        <f t="shared" ca="1" si="5"/>
        <v>0</v>
      </c>
      <c r="L36" s="542"/>
      <c r="M36" s="543"/>
      <c r="N36" s="543"/>
      <c r="O36" s="543"/>
      <c r="P36" s="544"/>
      <c r="Q36" s="108">
        <f t="shared" ca="1" si="34"/>
        <v>46110</v>
      </c>
      <c r="R36" s="115" t="b">
        <f t="shared" ca="1" si="6"/>
        <v>1</v>
      </c>
      <c r="S36" s="109" t="str">
        <f t="shared" si="7"/>
        <v/>
      </c>
      <c r="T36" s="61" t="str">
        <f t="shared" ca="1" si="8"/>
        <v>F</v>
      </c>
      <c r="U36" s="61" t="str">
        <f t="shared" ca="1" si="9"/>
        <v>F</v>
      </c>
      <c r="V36" s="96">
        <f t="shared" si="35"/>
        <v>0</v>
      </c>
      <c r="W36" s="57">
        <f t="shared" ca="1" si="36"/>
        <v>0</v>
      </c>
      <c r="X36" s="164">
        <f t="shared" ca="1" si="10"/>
        <v>0</v>
      </c>
      <c r="Y36" s="115" t="b">
        <f t="shared" ca="1" si="11"/>
        <v>1</v>
      </c>
      <c r="Z36" s="115" t="b">
        <f t="shared" ca="1" si="12"/>
        <v>0</v>
      </c>
      <c r="AA36" s="115" t="b">
        <f t="shared" ca="1" si="13"/>
        <v>0</v>
      </c>
      <c r="AB36" s="78" t="str">
        <f t="shared" ca="1" si="14"/>
        <v/>
      </c>
      <c r="AC36" s="85" t="str">
        <f t="shared" ca="1" si="15"/>
        <v/>
      </c>
      <c r="AD36" s="88">
        <f t="shared" ca="1" si="16"/>
        <v>0</v>
      </c>
      <c r="AE36" s="85" t="str">
        <f t="shared" ca="1" si="17"/>
        <v/>
      </c>
      <c r="AF36" s="82" t="str">
        <f t="shared" ca="1" si="18"/>
        <v/>
      </c>
      <c r="AG36" s="115" t="b">
        <f t="shared" si="19"/>
        <v>0</v>
      </c>
      <c r="AH36" s="115" t="b">
        <f t="shared" ca="1" si="20"/>
        <v>0</v>
      </c>
      <c r="AI36" s="115" t="b">
        <f t="shared" ca="1" si="21"/>
        <v>0</v>
      </c>
      <c r="AJ36" s="115" t="b">
        <f t="shared" ca="1" si="22"/>
        <v>0</v>
      </c>
      <c r="AK36" s="115" t="b">
        <f t="shared" si="23"/>
        <v>0</v>
      </c>
      <c r="AL36" s="113" t="str">
        <f t="shared" ca="1" si="24"/>
        <v/>
      </c>
      <c r="AM36" s="113" t="str">
        <f t="shared" ca="1" si="25"/>
        <v/>
      </c>
      <c r="AN36" s="113" t="str">
        <f t="shared" ca="1" si="37"/>
        <v/>
      </c>
      <c r="AO36" s="113" t="str">
        <f t="shared" ca="1" si="26"/>
        <v/>
      </c>
      <c r="AP36" s="115" t="b">
        <f t="shared" si="27"/>
        <v>1</v>
      </c>
      <c r="AQ36" s="115" t="b">
        <f t="shared" ca="1" si="28"/>
        <v>0</v>
      </c>
      <c r="AR36" s="115" t="b">
        <f t="shared" si="29"/>
        <v>1</v>
      </c>
      <c r="AS36" s="115" t="b">
        <f t="shared" ca="1" si="30"/>
        <v>0</v>
      </c>
      <c r="AT36" s="140">
        <f t="shared" si="31"/>
        <v>0</v>
      </c>
      <c r="AU36" s="342"/>
      <c r="AV36" s="342"/>
      <c r="AW36" s="342"/>
      <c r="AX36" s="342"/>
      <c r="AY36" s="342"/>
      <c r="AZ36" s="342"/>
      <c r="BA36" s="343"/>
      <c r="BB36" s="343"/>
      <c r="BC36" s="343"/>
    </row>
    <row r="37" spans="1:55" s="346" customFormat="1" ht="28.5" customHeight="1" x14ac:dyDescent="0.35">
      <c r="A37" s="397">
        <f t="shared" ca="1" si="0"/>
        <v>46111</v>
      </c>
      <c r="B37" s="77" t="str">
        <f t="shared" ca="1" si="1"/>
        <v>Mo</v>
      </c>
      <c r="C37" s="76" t="str">
        <f t="shared" ca="1" si="2"/>
        <v xml:space="preserve"> </v>
      </c>
      <c r="D37" s="171"/>
      <c r="E37" s="126" t="str">
        <f t="shared" ca="1" si="32"/>
        <v>08:00-16:00</v>
      </c>
      <c r="F37" s="386">
        <f t="shared" ca="1" si="3"/>
        <v>0.33333333333333331</v>
      </c>
      <c r="G37" s="125">
        <f t="shared" ca="1" si="33"/>
        <v>0</v>
      </c>
      <c r="H37" s="127"/>
      <c r="I37" s="59"/>
      <c r="J37" s="141" t="str">
        <f t="shared" ca="1" si="4"/>
        <v/>
      </c>
      <c r="K37" s="388">
        <f t="shared" ca="1" si="5"/>
        <v>0</v>
      </c>
      <c r="L37" s="542"/>
      <c r="M37" s="543"/>
      <c r="N37" s="543"/>
      <c r="O37" s="543"/>
      <c r="P37" s="544"/>
      <c r="Q37" s="108">
        <f t="shared" ca="1" si="34"/>
        <v>46111</v>
      </c>
      <c r="R37" s="115" t="b">
        <f t="shared" ca="1" si="6"/>
        <v>1</v>
      </c>
      <c r="S37" s="109" t="str">
        <f t="shared" si="7"/>
        <v/>
      </c>
      <c r="T37" s="61" t="str">
        <f t="shared" ca="1" si="8"/>
        <v>A</v>
      </c>
      <c r="U37" s="61" t="str">
        <f t="shared" ca="1" si="9"/>
        <v>A</v>
      </c>
      <c r="V37" s="96">
        <f t="shared" si="35"/>
        <v>0</v>
      </c>
      <c r="W37" s="57">
        <f t="shared" ca="1" si="36"/>
        <v>-0.33333333333333298</v>
      </c>
      <c r="X37" s="164">
        <f t="shared" ca="1" si="10"/>
        <v>0</v>
      </c>
      <c r="Y37" s="115" t="b">
        <f t="shared" ca="1" si="11"/>
        <v>0</v>
      </c>
      <c r="Z37" s="115" t="b">
        <f t="shared" ca="1" si="12"/>
        <v>0</v>
      </c>
      <c r="AA37" s="115" t="b">
        <f t="shared" ca="1" si="13"/>
        <v>1</v>
      </c>
      <c r="AB37" s="78">
        <f t="shared" ca="1" si="14"/>
        <v>0</v>
      </c>
      <c r="AC37" s="85">
        <f t="shared" ca="1" si="15"/>
        <v>0.33333333333333331</v>
      </c>
      <c r="AD37" s="88">
        <f t="shared" ca="1" si="16"/>
        <v>0</v>
      </c>
      <c r="AE37" s="85">
        <f t="shared" ca="1" si="17"/>
        <v>0.66666666666666663</v>
      </c>
      <c r="AF37" s="82">
        <f t="shared" ca="1" si="18"/>
        <v>0.99930555555555556</v>
      </c>
      <c r="AG37" s="115" t="b">
        <f t="shared" si="19"/>
        <v>0</v>
      </c>
      <c r="AH37" s="115" t="b">
        <f t="shared" ca="1" si="20"/>
        <v>1</v>
      </c>
      <c r="AI37" s="115" t="b">
        <f t="shared" ca="1" si="21"/>
        <v>0</v>
      </c>
      <c r="AJ37" s="115" t="b">
        <f t="shared" ca="1" si="22"/>
        <v>1</v>
      </c>
      <c r="AK37" s="115" t="b">
        <f t="shared" si="23"/>
        <v>0</v>
      </c>
      <c r="AL37" s="113">
        <f t="shared" ca="1" si="24"/>
        <v>0</v>
      </c>
      <c r="AM37" s="113">
        <f t="shared" ca="1" si="25"/>
        <v>0.99930555555555556</v>
      </c>
      <c r="AN37" s="113">
        <f t="shared" ca="1" si="37"/>
        <v>0</v>
      </c>
      <c r="AO37" s="113">
        <f t="shared" ca="1" si="26"/>
        <v>0.99930555555555556</v>
      </c>
      <c r="AP37" s="115" t="b">
        <f t="shared" si="27"/>
        <v>1</v>
      </c>
      <c r="AQ37" s="115" t="b">
        <f t="shared" ca="1" si="28"/>
        <v>0</v>
      </c>
      <c r="AR37" s="115" t="b">
        <f t="shared" si="29"/>
        <v>1</v>
      </c>
      <c r="AS37" s="115" t="b">
        <f t="shared" ca="1" si="30"/>
        <v>0</v>
      </c>
      <c r="AT37" s="140">
        <f t="shared" si="31"/>
        <v>0</v>
      </c>
      <c r="AU37" s="342"/>
      <c r="AV37" s="342"/>
      <c r="AW37" s="342"/>
      <c r="AX37" s="342"/>
      <c r="AY37" s="342"/>
      <c r="AZ37" s="342"/>
      <c r="BA37" s="343"/>
      <c r="BB37" s="343"/>
      <c r="BC37" s="343"/>
    </row>
    <row r="38" spans="1:55" s="346" customFormat="1" ht="28.5" customHeight="1" thickBot="1" x14ac:dyDescent="0.4">
      <c r="A38" s="397">
        <f t="shared" ca="1" si="0"/>
        <v>46112</v>
      </c>
      <c r="B38" s="77" t="str">
        <f t="shared" ca="1" si="1"/>
        <v>Di</v>
      </c>
      <c r="C38" s="76" t="str">
        <f t="shared" ca="1" si="2"/>
        <v xml:space="preserve"> </v>
      </c>
      <c r="D38" s="171"/>
      <c r="E38" s="126" t="str">
        <f t="shared" ca="1" si="32"/>
        <v>08:00-16:00</v>
      </c>
      <c r="F38" s="387">
        <f t="shared" ca="1" si="3"/>
        <v>0.33333333333333331</v>
      </c>
      <c r="G38" s="125">
        <f t="shared" ca="1" si="33"/>
        <v>0</v>
      </c>
      <c r="H38" s="392"/>
      <c r="I38" s="393"/>
      <c r="J38" s="142" t="str">
        <f t="shared" ca="1" si="4"/>
        <v/>
      </c>
      <c r="K38" s="388">
        <f t="shared" ca="1" si="5"/>
        <v>0</v>
      </c>
      <c r="L38" s="542"/>
      <c r="M38" s="543"/>
      <c r="N38" s="543"/>
      <c r="O38" s="543"/>
      <c r="P38" s="544"/>
      <c r="Q38" s="110">
        <f t="shared" ca="1" si="34"/>
        <v>46112</v>
      </c>
      <c r="R38" s="115" t="b">
        <f t="shared" ca="1" si="6"/>
        <v>1</v>
      </c>
      <c r="S38" s="111" t="str">
        <f t="shared" si="7"/>
        <v/>
      </c>
      <c r="T38" s="62" t="str">
        <f t="shared" ca="1" si="8"/>
        <v>A</v>
      </c>
      <c r="U38" s="62" t="str">
        <f t="shared" ca="1" si="9"/>
        <v>A</v>
      </c>
      <c r="V38" s="97">
        <f t="shared" si="35"/>
        <v>0</v>
      </c>
      <c r="W38" s="58">
        <f t="shared" ca="1" si="36"/>
        <v>-0.33333333333333298</v>
      </c>
      <c r="X38" s="165">
        <f t="shared" ca="1" si="10"/>
        <v>0</v>
      </c>
      <c r="Y38" s="116" t="b">
        <f t="shared" ca="1" si="11"/>
        <v>0</v>
      </c>
      <c r="Z38" s="116" t="b">
        <f t="shared" ca="1" si="12"/>
        <v>0</v>
      </c>
      <c r="AA38" s="116" t="b">
        <f t="shared" ca="1" si="13"/>
        <v>1</v>
      </c>
      <c r="AB38" s="79">
        <f t="shared" ca="1" si="14"/>
        <v>0</v>
      </c>
      <c r="AC38" s="86">
        <f t="shared" ca="1" si="15"/>
        <v>0.33333333333333331</v>
      </c>
      <c r="AD38" s="89">
        <f t="shared" ca="1" si="16"/>
        <v>0</v>
      </c>
      <c r="AE38" s="86">
        <f t="shared" ca="1" si="17"/>
        <v>0.66666666666666663</v>
      </c>
      <c r="AF38" s="83">
        <f t="shared" ca="1" si="18"/>
        <v>0.99930555555555556</v>
      </c>
      <c r="AG38" s="116" t="b">
        <f t="shared" si="19"/>
        <v>0</v>
      </c>
      <c r="AH38" s="116" t="b">
        <f t="shared" ca="1" si="20"/>
        <v>1</v>
      </c>
      <c r="AI38" s="116" t="b">
        <f t="shared" ca="1" si="21"/>
        <v>0</v>
      </c>
      <c r="AJ38" s="116" t="b">
        <f t="shared" ca="1" si="22"/>
        <v>1</v>
      </c>
      <c r="AK38" s="116" t="b">
        <f t="shared" si="23"/>
        <v>0</v>
      </c>
      <c r="AL38" s="114">
        <f t="shared" ca="1" si="24"/>
        <v>0</v>
      </c>
      <c r="AM38" s="114">
        <f t="shared" ca="1" si="25"/>
        <v>0.99930555555555556</v>
      </c>
      <c r="AN38" s="114">
        <f t="shared" ca="1" si="37"/>
        <v>0</v>
      </c>
      <c r="AO38" s="114">
        <f t="shared" ca="1" si="26"/>
        <v>0.99930555555555556</v>
      </c>
      <c r="AP38" s="116" t="b">
        <f t="shared" si="27"/>
        <v>1</v>
      </c>
      <c r="AQ38" s="116" t="b">
        <f t="shared" ca="1" si="28"/>
        <v>0</v>
      </c>
      <c r="AR38" s="116" t="b">
        <f t="shared" si="29"/>
        <v>1</v>
      </c>
      <c r="AS38" s="116" t="b">
        <f t="shared" ca="1" si="30"/>
        <v>0</v>
      </c>
      <c r="AT38" s="208">
        <f t="shared" si="31"/>
        <v>0</v>
      </c>
      <c r="AU38" s="342"/>
      <c r="AV38" s="342"/>
      <c r="AW38" s="342"/>
      <c r="AX38" s="342"/>
      <c r="AY38" s="342"/>
      <c r="AZ38" s="342"/>
      <c r="BA38" s="343"/>
      <c r="BB38" s="343"/>
      <c r="BC38" s="343"/>
    </row>
    <row r="39" spans="1:55" s="346" customFormat="1" ht="29.25" customHeight="1" thickTop="1" thickBot="1" x14ac:dyDescent="0.4">
      <c r="A39" s="310" t="s">
        <v>62</v>
      </c>
      <c r="B39" s="56">
        <f ca="1">COUNTIF(T$8:T$38,"A")</f>
        <v>22</v>
      </c>
      <c r="C39" s="569"/>
      <c r="D39" s="570"/>
      <c r="E39" s="575" t="str">
        <f>"Monat Std.-Saldo (~15min) &gt; "</f>
        <v xml:space="preserve">Monat Std.-Saldo (~15min) &gt; </v>
      </c>
      <c r="F39" s="576"/>
      <c r="G39" s="576"/>
      <c r="H39" s="576"/>
      <c r="I39" s="577"/>
      <c r="J39" s="144">
        <f ca="1">ROUND(SUM(J8:J38)*4,0)/4</f>
        <v>0</v>
      </c>
      <c r="K39" s="578"/>
      <c r="L39" s="579"/>
      <c r="M39" s="579"/>
      <c r="N39" s="579"/>
      <c r="O39" s="579"/>
      <c r="P39" s="580"/>
      <c r="Q39" s="389"/>
      <c r="R39" s="352"/>
      <c r="S39" s="352"/>
      <c r="T39" s="353"/>
      <c r="U39" s="354"/>
      <c r="V39" s="372"/>
      <c r="W39" s="355"/>
      <c r="X39" s="355"/>
      <c r="Y39" s="356"/>
      <c r="Z39" s="10"/>
      <c r="AA39" s="10"/>
      <c r="AB39" s="357"/>
      <c r="AC39" s="357"/>
      <c r="AD39" s="357"/>
      <c r="AE39" s="357"/>
      <c r="AF39" s="357"/>
      <c r="AG39" s="356"/>
      <c r="AH39" s="358"/>
      <c r="AI39" s="358"/>
      <c r="AJ39" s="359"/>
      <c r="AK39" s="356"/>
      <c r="AL39" s="359"/>
      <c r="AM39" s="359"/>
      <c r="AN39" s="359"/>
      <c r="AO39" s="359"/>
      <c r="AP39" s="359"/>
      <c r="AQ39" s="359"/>
      <c r="AR39" s="359"/>
      <c r="AS39" s="359"/>
      <c r="AT39" s="359"/>
      <c r="AU39" s="342"/>
      <c r="AV39" s="342"/>
      <c r="AW39" s="342"/>
      <c r="AX39" s="342"/>
      <c r="AY39" s="342"/>
      <c r="AZ39" s="342"/>
      <c r="BA39" s="343"/>
      <c r="BB39" s="343"/>
      <c r="BC39" s="343"/>
    </row>
    <row r="40" spans="1:55" s="346" customFormat="1" ht="29.25" customHeight="1" thickTop="1" thickBot="1" x14ac:dyDescent="0.4">
      <c r="A40" s="311" t="s">
        <v>59</v>
      </c>
      <c r="B40" s="124">
        <f>COUNTIF(D$8:D$38,"Z")</f>
        <v>0</v>
      </c>
      <c r="C40" s="571"/>
      <c r="D40" s="572"/>
      <c r="E40" s="587" t="s">
        <v>105</v>
      </c>
      <c r="F40" s="588"/>
      <c r="G40" s="588"/>
      <c r="H40" s="588"/>
      <c r="I40" s="589"/>
      <c r="J40" s="143">
        <f ca="1">$K5</f>
        <v>0</v>
      </c>
      <c r="K40" s="581"/>
      <c r="L40" s="582"/>
      <c r="M40" s="582"/>
      <c r="N40" s="582"/>
      <c r="O40" s="582"/>
      <c r="P40" s="583"/>
      <c r="Q40" s="188" t="s">
        <v>147</v>
      </c>
      <c r="R40" s="367"/>
      <c r="S40" s="368"/>
      <c r="T40" s="360"/>
      <c r="U40" s="361"/>
      <c r="V40" s="362"/>
      <c r="W40" s="363"/>
      <c r="X40" s="363"/>
      <c r="Y40" s="10"/>
      <c r="Z40" s="10"/>
      <c r="AA40" s="364"/>
      <c r="AB40" s="365"/>
      <c r="AC40" s="365"/>
      <c r="AD40" s="365"/>
      <c r="AE40" s="365"/>
      <c r="AF40" s="365"/>
      <c r="AG40" s="356"/>
      <c r="AH40" s="366"/>
      <c r="AI40" s="366"/>
      <c r="AJ40" s="359"/>
      <c r="AK40" s="356"/>
      <c r="AL40" s="359"/>
      <c r="AM40" s="359"/>
      <c r="AN40" s="359"/>
      <c r="AO40" s="359"/>
      <c r="AP40" s="359"/>
      <c r="AQ40" s="359"/>
      <c r="AR40" s="359"/>
      <c r="AS40" s="359"/>
      <c r="AT40" s="359"/>
      <c r="AU40" s="342"/>
      <c r="AV40" s="342"/>
      <c r="AW40" s="342"/>
      <c r="AX40" s="342"/>
      <c r="AY40" s="342"/>
      <c r="AZ40" s="342"/>
      <c r="BA40" s="343"/>
      <c r="BB40" s="343"/>
      <c r="BC40" s="343"/>
    </row>
    <row r="41" spans="1:55" s="346" customFormat="1" ht="29.25" customHeight="1" thickTop="1" thickBot="1" x14ac:dyDescent="0.4">
      <c r="A41" s="312" t="s">
        <v>58</v>
      </c>
      <c r="B41" s="130">
        <f>COUNTIF(D$8:D$38,"U")</f>
        <v>0</v>
      </c>
      <c r="C41" s="571"/>
      <c r="D41" s="572"/>
      <c r="E41" s="590" t="s">
        <v>106</v>
      </c>
      <c r="F41" s="591"/>
      <c r="G41" s="591"/>
      <c r="H41" s="591"/>
      <c r="I41" s="592"/>
      <c r="J41" s="187">
        <f ca="1">$J39+$J40</f>
        <v>0</v>
      </c>
      <c r="K41" s="584"/>
      <c r="L41" s="585"/>
      <c r="M41" s="585"/>
      <c r="N41" s="585"/>
      <c r="O41" s="585"/>
      <c r="P41" s="586"/>
      <c r="Q41" s="189" t="b">
        <f ca="1">AND($K$41&gt;=0,$K$41&lt;=$J$41,MOD($K$41,0.25)=0)</f>
        <v>1</v>
      </c>
      <c r="R41" s="369"/>
      <c r="S41" s="368"/>
      <c r="T41" s="360"/>
      <c r="U41" s="361"/>
      <c r="V41" s="362"/>
      <c r="W41" s="363"/>
      <c r="X41" s="363"/>
      <c r="Y41" s="10"/>
      <c r="Z41" s="10"/>
      <c r="AA41" s="364"/>
      <c r="AB41" s="365"/>
      <c r="AC41" s="365"/>
      <c r="AD41" s="365"/>
      <c r="AE41" s="365"/>
      <c r="AF41" s="365"/>
      <c r="AG41" s="356"/>
      <c r="AH41" s="366"/>
      <c r="AI41" s="366"/>
      <c r="AJ41" s="359"/>
      <c r="AK41" s="356"/>
      <c r="AL41" s="359"/>
      <c r="AM41" s="359"/>
      <c r="AN41" s="359"/>
      <c r="AO41" s="359"/>
      <c r="AP41" s="359"/>
      <c r="AQ41" s="359"/>
      <c r="AR41" s="359"/>
      <c r="AS41" s="359"/>
      <c r="AT41" s="359"/>
      <c r="AU41" s="342"/>
      <c r="AV41" s="342"/>
      <c r="AW41" s="342"/>
      <c r="AX41" s="342"/>
      <c r="AY41" s="342"/>
      <c r="AZ41" s="342"/>
      <c r="BA41" s="343"/>
      <c r="BB41" s="343"/>
      <c r="BC41" s="343"/>
    </row>
    <row r="42" spans="1:55" s="346" customFormat="1" ht="29.25" customHeight="1" thickTop="1" thickBot="1" x14ac:dyDescent="0.4">
      <c r="A42" s="312" t="s">
        <v>56</v>
      </c>
      <c r="B42" s="130">
        <f>COUNTIF(D$8:D$38,"K")</f>
        <v>0</v>
      </c>
      <c r="C42" s="573"/>
      <c r="D42" s="574"/>
      <c r="E42" s="593" t="s">
        <v>146</v>
      </c>
      <c r="F42" s="594"/>
      <c r="G42" s="594"/>
      <c r="H42" s="594"/>
      <c r="I42" s="595"/>
      <c r="J42" s="191">
        <f ca="1">$J41</f>
        <v>0</v>
      </c>
      <c r="K42" s="596" t="str">
        <f ca="1">" &lt; Dieser Stunden-Saldo wird in das nächste "&amp;IF($Q$3="Dezember","Jahr","Monat")&amp;" übertragen"</f>
        <v xml:space="preserve"> &lt; Dieser Stunden-Saldo wird in das nächste Monat übertragen</v>
      </c>
      <c r="L42" s="596"/>
      <c r="M42" s="596"/>
      <c r="N42" s="596"/>
      <c r="O42" s="596"/>
      <c r="P42" s="597"/>
      <c r="Q42" s="371"/>
      <c r="R42" s="368"/>
      <c r="S42" s="368"/>
      <c r="T42" s="360"/>
      <c r="U42" s="361"/>
      <c r="V42" s="362"/>
      <c r="W42" s="363"/>
      <c r="X42" s="363"/>
      <c r="Y42" s="10"/>
      <c r="Z42" s="10"/>
      <c r="AA42" s="364"/>
      <c r="AB42" s="365"/>
      <c r="AC42" s="365"/>
      <c r="AD42" s="365"/>
      <c r="AE42" s="365"/>
      <c r="AF42" s="365"/>
      <c r="AG42" s="356"/>
      <c r="AH42" s="366"/>
      <c r="AI42" s="366"/>
      <c r="AJ42" s="359"/>
      <c r="AK42" s="356"/>
      <c r="AL42" s="359"/>
      <c r="AM42" s="359"/>
      <c r="AN42" s="359"/>
      <c r="AO42" s="359"/>
      <c r="AP42" s="359"/>
      <c r="AQ42" s="359"/>
      <c r="AR42" s="359"/>
      <c r="AS42" s="359"/>
      <c r="AT42" s="359"/>
      <c r="AU42" s="342"/>
      <c r="AV42" s="342"/>
      <c r="AW42" s="342"/>
      <c r="AX42" s="342"/>
      <c r="AY42" s="342"/>
      <c r="AZ42" s="342"/>
      <c r="BA42" s="343"/>
      <c r="BB42" s="343"/>
      <c r="BC42" s="343"/>
    </row>
    <row r="43" spans="1:55" s="346" customFormat="1" ht="26.15" customHeight="1" thickTop="1" x14ac:dyDescent="0.35">
      <c r="A43" s="131"/>
      <c r="B43" s="132"/>
      <c r="C43" s="131"/>
      <c r="D43" s="290" t="s">
        <v>47</v>
      </c>
      <c r="E43" s="566"/>
      <c r="F43" s="566"/>
      <c r="G43" s="566"/>
      <c r="H43" s="566"/>
      <c r="I43" s="566"/>
      <c r="J43" s="133"/>
      <c r="K43" s="134"/>
      <c r="L43" s="134"/>
      <c r="M43" s="134"/>
      <c r="N43" s="134"/>
      <c r="O43" s="134"/>
      <c r="P43" s="134"/>
      <c r="Q43" s="128"/>
      <c r="R43" s="368"/>
      <c r="S43" s="368"/>
      <c r="T43" s="361"/>
      <c r="U43" s="361"/>
      <c r="V43" s="362"/>
      <c r="W43" s="363"/>
      <c r="X43" s="363"/>
      <c r="Y43" s="10"/>
      <c r="Z43" s="10"/>
      <c r="AA43" s="364"/>
      <c r="AB43" s="365"/>
      <c r="AC43" s="365"/>
      <c r="AD43" s="365"/>
      <c r="AE43" s="365"/>
      <c r="AF43" s="365"/>
      <c r="AG43" s="356"/>
      <c r="AH43" s="366"/>
      <c r="AI43" s="366"/>
      <c r="AJ43" s="359"/>
      <c r="AK43" s="356"/>
      <c r="AL43" s="359"/>
      <c r="AM43" s="359"/>
      <c r="AN43" s="359"/>
      <c r="AO43" s="359"/>
      <c r="AP43" s="359"/>
      <c r="AQ43" s="359"/>
      <c r="AR43" s="359"/>
      <c r="AS43" s="359"/>
      <c r="AT43" s="359"/>
      <c r="AU43" s="342"/>
      <c r="AV43" s="342"/>
      <c r="AW43" s="342"/>
      <c r="AX43" s="342"/>
      <c r="AY43" s="342"/>
      <c r="AZ43" s="342"/>
      <c r="BA43" s="343"/>
      <c r="BB43" s="343"/>
      <c r="BC43" s="343"/>
    </row>
    <row r="44" spans="1:55" ht="33" customHeight="1" x14ac:dyDescent="0.25">
      <c r="A44" s="4"/>
      <c r="B44" s="4"/>
      <c r="C44" s="4"/>
      <c r="D44" s="4"/>
      <c r="E44" s="567"/>
      <c r="F44" s="567"/>
      <c r="G44" s="567"/>
      <c r="H44" s="567"/>
      <c r="I44" s="567"/>
      <c r="J44" s="129"/>
      <c r="K44" s="5"/>
      <c r="L44" s="5"/>
      <c r="M44" s="5"/>
      <c r="N44" s="5"/>
      <c r="O44" s="5"/>
      <c r="V44" s="98"/>
      <c r="W44" s="355"/>
      <c r="X44" s="355"/>
      <c r="Y44" s="356"/>
      <c r="Z44" s="10"/>
      <c r="AA44" s="10"/>
      <c r="AB44" s="11"/>
      <c r="AC44" s="11"/>
      <c r="AD44" s="11"/>
      <c r="AE44" s="11"/>
      <c r="AF44" s="11"/>
      <c r="AG44" s="356"/>
      <c r="AH44" s="366"/>
      <c r="AI44" s="366"/>
      <c r="AJ44" s="359"/>
      <c r="AK44" s="356"/>
      <c r="AL44" s="359"/>
      <c r="AM44" s="359"/>
      <c r="AN44" s="359"/>
      <c r="AO44" s="359"/>
      <c r="AP44" s="359"/>
      <c r="AQ44" s="359"/>
      <c r="AR44" s="359"/>
      <c r="AS44" s="359"/>
      <c r="AT44" s="359"/>
    </row>
    <row r="45" spans="1:55" ht="17.25" customHeight="1" x14ac:dyDescent="0.35">
      <c r="A45" s="568" t="str">
        <f>"Unterschrift von "&amp;Vorgesetzter</f>
        <v>Unterschrift von Vorname Nachname</v>
      </c>
      <c r="B45" s="568"/>
      <c r="C45" s="568"/>
      <c r="D45" s="568"/>
      <c r="E45" s="55"/>
      <c r="F45" s="55"/>
      <c r="G45" s="55"/>
      <c r="H45" s="55"/>
      <c r="I45" s="9"/>
      <c r="J45" s="5"/>
      <c r="K45" s="5"/>
      <c r="L45" s="12"/>
      <c r="M45" s="568" t="str">
        <f>"Unterschrift von "&amp;Name</f>
        <v>Unterschrift von Vorname Nachname</v>
      </c>
      <c r="N45" s="568"/>
      <c r="O45" s="568"/>
      <c r="P45" s="568"/>
      <c r="Q45" s="24"/>
      <c r="R45" s="24"/>
      <c r="S45" s="24"/>
      <c r="T45" s="24"/>
      <c r="U45" s="24"/>
      <c r="V45" s="98"/>
      <c r="W45" s="355"/>
      <c r="X45" s="355"/>
      <c r="Y45" s="356"/>
      <c r="Z45" s="370"/>
      <c r="AA45" s="10"/>
      <c r="AB45" s="357"/>
      <c r="AC45" s="357"/>
      <c r="AD45" s="357"/>
      <c r="AE45" s="357"/>
      <c r="AF45" s="357"/>
      <c r="AG45" s="356"/>
      <c r="AH45" s="366"/>
      <c r="AI45" s="366"/>
      <c r="AJ45" s="359"/>
      <c r="AK45" s="356"/>
      <c r="AL45" s="359"/>
      <c r="AM45" s="359"/>
      <c r="AN45" s="359"/>
      <c r="AO45" s="359"/>
      <c r="AP45" s="359"/>
      <c r="AQ45" s="359"/>
      <c r="AR45" s="359"/>
      <c r="AS45" s="359"/>
      <c r="AT45" s="359"/>
    </row>
    <row r="46" spans="1:55" x14ac:dyDescent="0.25">
      <c r="A46" s="4"/>
      <c r="B46" s="4"/>
      <c r="C46" s="4"/>
      <c r="D46" s="4"/>
      <c r="E46" s="4"/>
      <c r="F46" s="5"/>
      <c r="G46" s="5"/>
      <c r="H46" s="5"/>
      <c r="I46" s="5"/>
      <c r="J46" s="5"/>
      <c r="K46" s="5"/>
      <c r="L46" s="5"/>
      <c r="M46" s="5"/>
      <c r="N46" s="5"/>
      <c r="O46" s="5"/>
      <c r="V46" s="98"/>
      <c r="W46" s="355"/>
      <c r="X46" s="355"/>
      <c r="Y46" s="356"/>
      <c r="Z46" s="10"/>
      <c r="AA46" s="10"/>
      <c r="AB46" s="11"/>
      <c r="AC46" s="11"/>
      <c r="AD46" s="11"/>
      <c r="AE46" s="11"/>
      <c r="AF46" s="11"/>
      <c r="AG46" s="356"/>
      <c r="AH46" s="366"/>
      <c r="AI46" s="366"/>
      <c r="AJ46" s="359"/>
      <c r="AK46" s="356"/>
      <c r="AL46" s="359"/>
      <c r="AM46" s="359"/>
      <c r="AN46" s="359"/>
      <c r="AO46" s="359"/>
      <c r="AP46" s="359"/>
      <c r="AQ46" s="359"/>
      <c r="AR46" s="359"/>
      <c r="AS46" s="359"/>
      <c r="AT46" s="359"/>
    </row>
    <row r="47" spans="1:55" x14ac:dyDescent="0.25">
      <c r="A47" s="4"/>
      <c r="B47" s="4"/>
      <c r="C47" s="4"/>
      <c r="D47" s="4"/>
      <c r="E47" s="4"/>
      <c r="F47" s="5"/>
      <c r="G47" s="5"/>
      <c r="H47" s="5"/>
      <c r="I47" s="5"/>
      <c r="J47" s="5"/>
      <c r="K47" s="5"/>
      <c r="L47" s="5"/>
      <c r="M47" s="5"/>
      <c r="N47" s="5"/>
      <c r="O47" s="5"/>
      <c r="V47" s="98"/>
      <c r="W47" s="355"/>
      <c r="X47" s="355"/>
      <c r="Y47" s="356"/>
      <c r="Z47" s="10"/>
      <c r="AA47" s="10"/>
      <c r="AB47" s="11"/>
      <c r="AC47" s="11"/>
      <c r="AD47" s="11"/>
      <c r="AE47" s="11"/>
      <c r="AF47" s="11"/>
      <c r="AG47" s="356"/>
      <c r="AH47" s="366"/>
      <c r="AI47" s="366"/>
      <c r="AJ47" s="359"/>
      <c r="AK47" s="356"/>
      <c r="AL47" s="359"/>
      <c r="AM47" s="359"/>
      <c r="AN47" s="359"/>
      <c r="AO47" s="359"/>
      <c r="AP47" s="359"/>
      <c r="AQ47" s="359"/>
      <c r="AR47" s="359"/>
      <c r="AS47" s="359"/>
      <c r="AT47" s="359"/>
    </row>
    <row r="48" spans="1:55" x14ac:dyDescent="0.25">
      <c r="A48" s="4"/>
      <c r="B48" s="4"/>
      <c r="C48" s="4"/>
      <c r="D48" s="4"/>
      <c r="E48" s="4"/>
      <c r="F48" s="5"/>
      <c r="G48" s="5"/>
      <c r="H48" s="5"/>
      <c r="I48" s="5"/>
      <c r="J48" s="5"/>
      <c r="K48" s="5"/>
      <c r="L48" s="5"/>
      <c r="M48" s="5"/>
      <c r="N48" s="5"/>
      <c r="O48" s="5"/>
      <c r="V48" s="98"/>
      <c r="W48" s="355"/>
      <c r="X48" s="355"/>
      <c r="Y48" s="356"/>
      <c r="Z48" s="10"/>
      <c r="AA48" s="10"/>
      <c r="AB48" s="11"/>
      <c r="AC48" s="11"/>
      <c r="AD48" s="11"/>
      <c r="AE48" s="11"/>
      <c r="AF48" s="11"/>
      <c r="AG48" s="356"/>
      <c r="AH48" s="366"/>
      <c r="AI48" s="366"/>
      <c r="AJ48" s="359"/>
      <c r="AK48" s="356"/>
      <c r="AL48" s="359"/>
      <c r="AM48" s="359"/>
      <c r="AN48" s="359"/>
      <c r="AO48" s="359"/>
      <c r="AP48" s="359"/>
      <c r="AQ48" s="359"/>
      <c r="AR48" s="359"/>
      <c r="AS48" s="359"/>
      <c r="AT48" s="359"/>
    </row>
    <row r="49" spans="1:46" x14ac:dyDescent="0.25">
      <c r="A49" s="6"/>
      <c r="B49" s="6"/>
      <c r="C49" s="6"/>
      <c r="D49" s="6"/>
      <c r="E49" s="6"/>
      <c r="F49" s="7"/>
      <c r="G49" s="7"/>
      <c r="H49" s="7"/>
      <c r="I49" s="7"/>
      <c r="J49" s="7"/>
      <c r="K49" s="7"/>
      <c r="L49" s="7"/>
      <c r="M49" s="7"/>
      <c r="N49" s="7"/>
      <c r="O49" s="7"/>
      <c r="V49" s="99"/>
      <c r="W49" s="11"/>
      <c r="X49" s="11"/>
      <c r="Y49" s="10"/>
      <c r="Z49" s="10"/>
      <c r="AA49" s="10"/>
      <c r="AB49" s="11"/>
      <c r="AC49" s="11"/>
      <c r="AD49" s="11"/>
      <c r="AE49" s="11"/>
      <c r="AF49" s="11"/>
      <c r="AG49" s="10"/>
      <c r="AH49" s="366"/>
      <c r="AI49" s="366"/>
      <c r="AJ49" s="359"/>
      <c r="AK49" s="10"/>
      <c r="AL49" s="359"/>
      <c r="AM49" s="359"/>
      <c r="AN49" s="359"/>
      <c r="AO49" s="359"/>
      <c r="AP49" s="359"/>
      <c r="AQ49" s="359"/>
      <c r="AR49" s="359"/>
      <c r="AS49" s="359"/>
      <c r="AT49" s="359"/>
    </row>
    <row r="50" spans="1:46" x14ac:dyDescent="0.25">
      <c r="A50" s="6"/>
      <c r="B50" s="6"/>
      <c r="C50" s="6"/>
      <c r="D50" s="6"/>
      <c r="E50" s="6"/>
      <c r="F50" s="7"/>
      <c r="G50" s="7"/>
      <c r="H50" s="7"/>
      <c r="I50" s="7"/>
      <c r="J50" s="7"/>
      <c r="K50" s="7"/>
      <c r="L50" s="7"/>
      <c r="M50" s="7"/>
      <c r="N50" s="7"/>
      <c r="O50" s="7"/>
      <c r="V50" s="99"/>
      <c r="W50" s="11"/>
      <c r="X50" s="11"/>
      <c r="Y50" s="10"/>
      <c r="Z50" s="10"/>
      <c r="AA50" s="10"/>
      <c r="AB50" s="11"/>
      <c r="AC50" s="11"/>
      <c r="AD50" s="11"/>
      <c r="AE50" s="11"/>
      <c r="AF50" s="11"/>
      <c r="AG50" s="10"/>
      <c r="AH50" s="366"/>
      <c r="AI50" s="366"/>
      <c r="AJ50" s="359"/>
      <c r="AK50" s="10"/>
      <c r="AL50" s="359"/>
      <c r="AM50" s="359"/>
      <c r="AN50" s="359"/>
      <c r="AO50" s="359"/>
      <c r="AP50" s="359"/>
      <c r="AQ50" s="359"/>
      <c r="AR50" s="359"/>
      <c r="AS50" s="359"/>
      <c r="AT50" s="359"/>
    </row>
    <row r="51" spans="1:46" x14ac:dyDescent="0.25">
      <c r="A51" s="6"/>
      <c r="B51" s="6"/>
      <c r="C51" s="6"/>
      <c r="D51" s="6"/>
      <c r="E51" s="6"/>
      <c r="F51" s="7"/>
      <c r="G51" s="7"/>
      <c r="H51" s="7"/>
      <c r="I51" s="7"/>
      <c r="J51" s="7"/>
      <c r="K51" s="7"/>
      <c r="L51" s="7"/>
      <c r="M51" s="7"/>
      <c r="N51" s="7"/>
      <c r="O51" s="7"/>
      <c r="V51" s="99"/>
      <c r="W51" s="11"/>
      <c r="X51" s="11"/>
      <c r="Y51" s="10"/>
      <c r="Z51" s="10"/>
      <c r="AA51" s="10"/>
      <c r="AB51" s="11"/>
      <c r="AC51" s="11"/>
      <c r="AD51" s="11"/>
      <c r="AE51" s="11"/>
      <c r="AF51" s="11"/>
      <c r="AG51" s="10"/>
      <c r="AH51" s="366"/>
      <c r="AI51" s="366"/>
      <c r="AJ51" s="359"/>
      <c r="AK51" s="10"/>
      <c r="AL51" s="359"/>
      <c r="AM51" s="359"/>
      <c r="AN51" s="359"/>
      <c r="AO51" s="359"/>
      <c r="AP51" s="359"/>
      <c r="AQ51" s="359"/>
      <c r="AR51" s="359"/>
      <c r="AS51" s="359"/>
      <c r="AT51" s="359"/>
    </row>
    <row r="52" spans="1:46" x14ac:dyDescent="0.25">
      <c r="A52" s="6"/>
      <c r="B52" s="6"/>
      <c r="C52" s="6"/>
      <c r="D52" s="6"/>
      <c r="E52" s="6"/>
      <c r="F52" s="7"/>
      <c r="G52" s="7"/>
      <c r="H52" s="7"/>
      <c r="I52" s="7"/>
      <c r="J52" s="7"/>
      <c r="K52" s="7"/>
      <c r="L52" s="7"/>
      <c r="M52" s="7"/>
      <c r="N52" s="7"/>
      <c r="O52" s="7"/>
      <c r="V52" s="99"/>
      <c r="W52" s="11"/>
      <c r="X52" s="11"/>
      <c r="Y52" s="10"/>
      <c r="Z52" s="10"/>
      <c r="AA52" s="10"/>
      <c r="AB52" s="11"/>
      <c r="AC52" s="11"/>
      <c r="AD52" s="11"/>
      <c r="AE52" s="11"/>
      <c r="AF52" s="11"/>
      <c r="AG52" s="10"/>
      <c r="AH52" s="366"/>
      <c r="AI52" s="366"/>
      <c r="AJ52" s="359"/>
      <c r="AK52" s="10"/>
      <c r="AL52" s="359"/>
      <c r="AM52" s="359"/>
      <c r="AN52" s="359"/>
      <c r="AO52" s="359"/>
      <c r="AP52" s="359"/>
      <c r="AQ52" s="359"/>
      <c r="AR52" s="359"/>
      <c r="AS52" s="359"/>
      <c r="AT52" s="359"/>
    </row>
    <row r="53" spans="1:46" x14ac:dyDescent="0.25">
      <c r="A53" s="6"/>
      <c r="B53" s="6"/>
      <c r="C53" s="6"/>
      <c r="D53" s="6"/>
      <c r="E53" s="6"/>
      <c r="F53" s="7"/>
      <c r="G53" s="7"/>
      <c r="H53" s="7"/>
      <c r="I53" s="7"/>
      <c r="J53" s="7"/>
      <c r="K53" s="7"/>
      <c r="L53" s="7"/>
      <c r="M53" s="7"/>
      <c r="N53" s="7"/>
      <c r="O53" s="7"/>
      <c r="V53" s="99"/>
      <c r="W53" s="11"/>
      <c r="X53" s="11"/>
      <c r="Y53" s="10"/>
      <c r="Z53" s="10"/>
      <c r="AA53" s="10"/>
      <c r="AB53" s="11"/>
      <c r="AC53" s="11"/>
      <c r="AD53" s="11"/>
      <c r="AE53" s="11"/>
      <c r="AF53" s="11"/>
      <c r="AG53" s="10"/>
      <c r="AH53" s="366"/>
      <c r="AI53" s="366"/>
      <c r="AJ53" s="359"/>
      <c r="AK53" s="10"/>
      <c r="AL53" s="359"/>
      <c r="AM53" s="359"/>
      <c r="AN53" s="359"/>
      <c r="AO53" s="359"/>
      <c r="AP53" s="359"/>
      <c r="AQ53" s="359"/>
      <c r="AR53" s="359"/>
      <c r="AS53" s="359"/>
      <c r="AT53" s="359"/>
    </row>
    <row r="54" spans="1:46" x14ac:dyDescent="0.25">
      <c r="A54" s="6"/>
      <c r="B54" s="6"/>
      <c r="C54" s="6"/>
      <c r="D54" s="6"/>
      <c r="E54" s="6"/>
      <c r="F54" s="7"/>
      <c r="G54" s="7"/>
      <c r="H54" s="7"/>
      <c r="I54" s="7"/>
      <c r="J54" s="7"/>
      <c r="K54" s="7"/>
      <c r="L54" s="7"/>
      <c r="M54" s="7"/>
      <c r="N54" s="7"/>
      <c r="O54" s="7"/>
      <c r="V54" s="99"/>
      <c r="W54" s="11"/>
      <c r="X54" s="11"/>
      <c r="Y54" s="10"/>
      <c r="Z54" s="10"/>
      <c r="AA54" s="10"/>
      <c r="AB54" s="11"/>
      <c r="AC54" s="11"/>
      <c r="AD54" s="11"/>
      <c r="AE54" s="11"/>
      <c r="AF54" s="11"/>
      <c r="AG54" s="10"/>
      <c r="AH54" s="366"/>
      <c r="AI54" s="366"/>
      <c r="AJ54" s="359"/>
      <c r="AK54" s="10"/>
      <c r="AL54" s="359"/>
      <c r="AM54" s="359"/>
      <c r="AN54" s="359"/>
      <c r="AO54" s="359"/>
      <c r="AP54" s="359"/>
      <c r="AQ54" s="359"/>
      <c r="AR54" s="359"/>
      <c r="AS54" s="359"/>
      <c r="AT54" s="359"/>
    </row>
    <row r="55" spans="1:46" x14ac:dyDescent="0.25">
      <c r="A55" s="6"/>
      <c r="B55" s="6"/>
      <c r="C55" s="6"/>
      <c r="D55" s="6"/>
      <c r="E55" s="6"/>
      <c r="F55" s="7"/>
      <c r="G55" s="7"/>
      <c r="H55" s="7"/>
      <c r="I55" s="7"/>
      <c r="J55" s="7"/>
      <c r="K55" s="7"/>
      <c r="L55" s="7"/>
      <c r="M55" s="7"/>
      <c r="N55" s="7"/>
      <c r="O55" s="7"/>
      <c r="V55" s="99"/>
      <c r="W55" s="11"/>
      <c r="X55" s="11"/>
      <c r="Y55" s="10"/>
      <c r="Z55" s="10"/>
      <c r="AA55" s="10"/>
      <c r="AB55" s="11"/>
      <c r="AC55" s="11"/>
      <c r="AD55" s="11"/>
      <c r="AE55" s="11"/>
      <c r="AF55" s="11"/>
      <c r="AG55" s="10"/>
      <c r="AH55" s="366"/>
      <c r="AI55" s="366"/>
      <c r="AJ55" s="359"/>
      <c r="AK55" s="10"/>
      <c r="AL55" s="359"/>
      <c r="AM55" s="359"/>
      <c r="AN55" s="359"/>
      <c r="AO55" s="359"/>
      <c r="AP55" s="359"/>
      <c r="AQ55" s="359"/>
      <c r="AR55" s="359"/>
      <c r="AS55" s="359"/>
      <c r="AT55" s="359"/>
    </row>
    <row r="56" spans="1:46" x14ac:dyDescent="0.25">
      <c r="A56" s="6"/>
      <c r="B56" s="6"/>
      <c r="C56" s="6"/>
      <c r="D56" s="6"/>
      <c r="E56" s="6"/>
      <c r="F56" s="7"/>
      <c r="G56" s="7"/>
      <c r="H56" s="7"/>
      <c r="I56" s="7"/>
      <c r="J56" s="7"/>
      <c r="K56" s="7"/>
      <c r="L56" s="7"/>
      <c r="M56" s="7"/>
      <c r="N56" s="7"/>
      <c r="O56" s="7"/>
      <c r="V56" s="99"/>
      <c r="W56" s="11"/>
      <c r="X56" s="11"/>
      <c r="Y56" s="10"/>
      <c r="Z56" s="10"/>
      <c r="AA56" s="10"/>
      <c r="AB56" s="11"/>
      <c r="AC56" s="11"/>
      <c r="AD56" s="11"/>
      <c r="AE56" s="11"/>
      <c r="AF56" s="11"/>
      <c r="AG56" s="10"/>
      <c r="AH56" s="366"/>
      <c r="AI56" s="366"/>
      <c r="AJ56" s="359"/>
      <c r="AK56" s="10"/>
      <c r="AL56" s="359"/>
      <c r="AM56" s="359"/>
      <c r="AN56" s="359"/>
      <c r="AO56" s="359"/>
      <c r="AP56" s="359"/>
      <c r="AQ56" s="359"/>
      <c r="AR56" s="359"/>
      <c r="AS56" s="359"/>
      <c r="AT56" s="359"/>
    </row>
    <row r="57" spans="1:46" x14ac:dyDescent="0.25">
      <c r="A57" s="6"/>
      <c r="B57" s="6"/>
      <c r="C57" s="6"/>
      <c r="D57" s="6"/>
      <c r="E57" s="6"/>
      <c r="F57" s="7"/>
      <c r="G57" s="7"/>
      <c r="H57" s="7"/>
      <c r="I57" s="7"/>
      <c r="J57" s="7"/>
      <c r="K57" s="7"/>
      <c r="L57" s="7"/>
      <c r="M57" s="7"/>
      <c r="N57" s="7"/>
      <c r="O57" s="7"/>
      <c r="V57" s="99"/>
      <c r="W57" s="11"/>
      <c r="X57" s="11"/>
      <c r="Y57" s="10"/>
      <c r="Z57" s="10"/>
      <c r="AA57" s="10"/>
      <c r="AB57" s="11"/>
      <c r="AC57" s="11"/>
      <c r="AD57" s="11"/>
      <c r="AE57" s="11"/>
      <c r="AF57" s="11"/>
      <c r="AG57" s="10"/>
      <c r="AH57" s="366"/>
      <c r="AI57" s="366"/>
      <c r="AJ57" s="359"/>
      <c r="AK57" s="10"/>
      <c r="AL57" s="359"/>
      <c r="AM57" s="359"/>
      <c r="AN57" s="359"/>
      <c r="AO57" s="359"/>
      <c r="AP57" s="359"/>
      <c r="AQ57" s="359"/>
      <c r="AR57" s="359"/>
      <c r="AS57" s="359"/>
      <c r="AT57" s="359"/>
    </row>
    <row r="58" spans="1:46" x14ac:dyDescent="0.25">
      <c r="A58" s="6"/>
      <c r="B58" s="6"/>
      <c r="C58" s="6"/>
      <c r="D58" s="6"/>
      <c r="E58" s="6"/>
      <c r="F58" s="7"/>
      <c r="G58" s="7"/>
      <c r="H58" s="7"/>
      <c r="I58" s="7"/>
      <c r="J58" s="7"/>
      <c r="K58" s="7"/>
      <c r="L58" s="7"/>
      <c r="M58" s="7"/>
      <c r="N58" s="7"/>
      <c r="O58" s="7"/>
      <c r="V58" s="99"/>
      <c r="W58" s="11"/>
      <c r="X58" s="11"/>
      <c r="Y58" s="10"/>
      <c r="Z58" s="10"/>
      <c r="AA58" s="10"/>
      <c r="AB58" s="11"/>
      <c r="AC58" s="11"/>
      <c r="AD58" s="11"/>
      <c r="AE58" s="11"/>
      <c r="AF58" s="11"/>
      <c r="AG58" s="10"/>
      <c r="AH58" s="366"/>
      <c r="AI58" s="366"/>
      <c r="AJ58" s="359"/>
      <c r="AK58" s="10"/>
      <c r="AL58" s="359"/>
      <c r="AM58" s="359"/>
      <c r="AN58" s="359"/>
      <c r="AO58" s="359"/>
      <c r="AP58" s="359"/>
      <c r="AQ58" s="359"/>
      <c r="AR58" s="359"/>
      <c r="AS58" s="359"/>
      <c r="AT58" s="359"/>
    </row>
    <row r="59" spans="1:46" x14ac:dyDescent="0.25">
      <c r="A59" s="6"/>
      <c r="B59" s="6"/>
      <c r="C59" s="6"/>
      <c r="D59" s="6"/>
      <c r="E59" s="6"/>
      <c r="F59" s="7"/>
      <c r="G59" s="7"/>
      <c r="H59" s="7"/>
      <c r="I59" s="7"/>
      <c r="J59" s="7"/>
      <c r="K59" s="7"/>
      <c r="L59" s="7"/>
      <c r="M59" s="7"/>
      <c r="N59" s="7"/>
      <c r="O59" s="7"/>
      <c r="V59" s="99"/>
      <c r="W59" s="11"/>
      <c r="X59" s="11"/>
      <c r="Y59" s="10"/>
      <c r="Z59" s="10"/>
      <c r="AA59" s="10"/>
      <c r="AB59" s="11"/>
      <c r="AC59" s="11"/>
      <c r="AD59" s="11"/>
      <c r="AE59" s="11"/>
      <c r="AF59" s="11"/>
      <c r="AG59" s="10"/>
      <c r="AH59" s="366"/>
      <c r="AI59" s="366"/>
      <c r="AJ59" s="359"/>
      <c r="AK59" s="10"/>
      <c r="AL59" s="359"/>
      <c r="AM59" s="359"/>
      <c r="AN59" s="359"/>
      <c r="AO59" s="359"/>
      <c r="AP59" s="359"/>
      <c r="AQ59" s="359"/>
      <c r="AR59" s="359"/>
      <c r="AS59" s="359"/>
      <c r="AT59" s="359"/>
    </row>
    <row r="60" spans="1:46" x14ac:dyDescent="0.25">
      <c r="A60" s="6"/>
      <c r="B60" s="6"/>
      <c r="C60" s="6"/>
      <c r="D60" s="6"/>
      <c r="E60" s="6"/>
      <c r="F60" s="7"/>
      <c r="G60" s="7"/>
      <c r="H60" s="7"/>
      <c r="I60" s="7"/>
      <c r="J60" s="7"/>
      <c r="K60" s="7"/>
      <c r="L60" s="7"/>
      <c r="M60" s="7"/>
      <c r="N60" s="7"/>
      <c r="O60" s="7"/>
      <c r="V60" s="99"/>
      <c r="W60" s="11"/>
      <c r="X60" s="11"/>
      <c r="Y60" s="10"/>
      <c r="Z60" s="10"/>
      <c r="AA60" s="10"/>
      <c r="AB60" s="11"/>
      <c r="AC60" s="11"/>
      <c r="AD60" s="11"/>
      <c r="AE60" s="11"/>
      <c r="AF60" s="11"/>
      <c r="AG60" s="10"/>
      <c r="AH60" s="366"/>
      <c r="AI60" s="366"/>
      <c r="AJ60" s="359"/>
      <c r="AK60" s="10"/>
      <c r="AL60" s="359"/>
      <c r="AM60" s="359"/>
      <c r="AN60" s="359"/>
      <c r="AO60" s="359"/>
      <c r="AP60" s="359"/>
      <c r="AQ60" s="359"/>
      <c r="AR60" s="359"/>
      <c r="AS60" s="359"/>
      <c r="AT60" s="359"/>
    </row>
    <row r="61" spans="1:46" x14ac:dyDescent="0.25">
      <c r="A61" s="6"/>
      <c r="B61" s="6"/>
      <c r="C61" s="6"/>
      <c r="D61" s="6"/>
      <c r="E61" s="6"/>
      <c r="F61" s="7"/>
      <c r="G61" s="7"/>
      <c r="H61" s="7"/>
      <c r="I61" s="7"/>
      <c r="J61" s="7"/>
      <c r="K61" s="7"/>
      <c r="L61" s="7"/>
      <c r="M61" s="7"/>
      <c r="N61" s="7"/>
      <c r="O61" s="7"/>
      <c r="V61" s="99"/>
      <c r="W61" s="11"/>
      <c r="X61" s="11"/>
      <c r="Y61" s="10"/>
      <c r="Z61" s="10"/>
      <c r="AA61" s="10"/>
      <c r="AB61" s="11"/>
      <c r="AC61" s="11"/>
      <c r="AD61" s="11"/>
      <c r="AE61" s="11"/>
      <c r="AF61" s="11"/>
      <c r="AG61" s="10"/>
      <c r="AH61" s="366"/>
      <c r="AI61" s="366"/>
      <c r="AJ61" s="359"/>
      <c r="AK61" s="10"/>
      <c r="AL61" s="359"/>
      <c r="AM61" s="359"/>
      <c r="AN61" s="359"/>
      <c r="AO61" s="359"/>
      <c r="AP61" s="359"/>
      <c r="AQ61" s="359"/>
      <c r="AR61" s="359"/>
      <c r="AS61" s="359"/>
      <c r="AT61" s="359"/>
    </row>
    <row r="62" spans="1:46" x14ac:dyDescent="0.25">
      <c r="A62" s="6"/>
      <c r="B62" s="6"/>
      <c r="C62" s="6"/>
      <c r="D62" s="6"/>
      <c r="E62" s="6"/>
      <c r="F62" s="7"/>
      <c r="G62" s="7"/>
      <c r="H62" s="7"/>
      <c r="I62" s="7"/>
      <c r="J62" s="7"/>
      <c r="K62" s="7"/>
      <c r="L62" s="7"/>
      <c r="M62" s="7"/>
      <c r="N62" s="7"/>
      <c r="O62" s="7"/>
      <c r="V62" s="99"/>
      <c r="W62" s="11"/>
      <c r="X62" s="11"/>
      <c r="Y62" s="10"/>
      <c r="Z62" s="10"/>
      <c r="AA62" s="10"/>
      <c r="AB62" s="11"/>
      <c r="AC62" s="11"/>
      <c r="AD62" s="11"/>
      <c r="AE62" s="11"/>
      <c r="AF62" s="11"/>
      <c r="AG62" s="10"/>
      <c r="AH62" s="366"/>
      <c r="AI62" s="366"/>
      <c r="AJ62" s="359"/>
      <c r="AK62" s="10"/>
      <c r="AL62" s="359"/>
      <c r="AM62" s="359"/>
      <c r="AN62" s="359"/>
      <c r="AO62" s="359"/>
      <c r="AP62" s="359"/>
      <c r="AQ62" s="359"/>
      <c r="AR62" s="359"/>
      <c r="AS62" s="359"/>
      <c r="AT62" s="359"/>
    </row>
    <row r="63" spans="1:46" x14ac:dyDescent="0.25">
      <c r="A63" s="6"/>
      <c r="B63" s="6"/>
      <c r="C63" s="6"/>
      <c r="D63" s="6"/>
      <c r="E63" s="6"/>
      <c r="F63" s="7"/>
      <c r="G63" s="7"/>
      <c r="H63" s="7"/>
      <c r="I63" s="7"/>
      <c r="J63" s="7"/>
      <c r="K63" s="7"/>
      <c r="L63" s="7"/>
      <c r="M63" s="7"/>
      <c r="N63" s="7"/>
      <c r="O63" s="7"/>
      <c r="V63" s="99"/>
      <c r="W63" s="11"/>
      <c r="X63" s="11"/>
      <c r="Y63" s="10"/>
      <c r="Z63" s="10"/>
      <c r="AA63" s="10"/>
      <c r="AB63" s="11"/>
      <c r="AC63" s="11"/>
      <c r="AD63" s="11"/>
      <c r="AE63" s="11"/>
      <c r="AF63" s="11"/>
      <c r="AG63" s="10"/>
      <c r="AH63" s="366"/>
      <c r="AI63" s="366"/>
      <c r="AJ63" s="359"/>
      <c r="AK63" s="10"/>
      <c r="AL63" s="359"/>
      <c r="AM63" s="359"/>
      <c r="AN63" s="359"/>
      <c r="AO63" s="359"/>
      <c r="AP63" s="359"/>
      <c r="AQ63" s="359"/>
      <c r="AR63" s="359"/>
      <c r="AS63" s="359"/>
      <c r="AT63" s="359"/>
    </row>
    <row r="64" spans="1:46" x14ac:dyDescent="0.25">
      <c r="A64" s="6"/>
      <c r="B64" s="6"/>
      <c r="C64" s="6"/>
      <c r="D64" s="6"/>
      <c r="E64" s="6"/>
      <c r="F64" s="7"/>
      <c r="G64" s="7"/>
      <c r="H64" s="7"/>
      <c r="I64" s="7"/>
      <c r="J64" s="7"/>
      <c r="K64" s="7"/>
      <c r="L64" s="7"/>
      <c r="M64" s="7"/>
      <c r="N64" s="7"/>
      <c r="O64" s="7"/>
      <c r="V64" s="99"/>
      <c r="W64" s="11"/>
      <c r="X64" s="11"/>
      <c r="Y64" s="10"/>
      <c r="Z64" s="10"/>
      <c r="AA64" s="10"/>
      <c r="AB64" s="11"/>
      <c r="AC64" s="11"/>
      <c r="AD64" s="11"/>
      <c r="AE64" s="11"/>
      <c r="AF64" s="11"/>
      <c r="AG64" s="10"/>
      <c r="AH64" s="366"/>
      <c r="AI64" s="366"/>
      <c r="AJ64" s="359"/>
      <c r="AK64" s="10"/>
      <c r="AL64" s="359"/>
      <c r="AM64" s="359"/>
      <c r="AN64" s="359"/>
      <c r="AO64" s="359"/>
      <c r="AP64" s="359"/>
      <c r="AQ64" s="359"/>
      <c r="AR64" s="359"/>
      <c r="AS64" s="359"/>
      <c r="AT64" s="359"/>
    </row>
    <row r="65" spans="1:46" x14ac:dyDescent="0.25">
      <c r="A65" s="6"/>
      <c r="B65" s="6"/>
      <c r="C65" s="6"/>
      <c r="D65" s="6"/>
      <c r="E65" s="6"/>
      <c r="F65" s="7"/>
      <c r="G65" s="7"/>
      <c r="H65" s="7"/>
      <c r="I65" s="7"/>
      <c r="J65" s="7"/>
      <c r="K65" s="7"/>
      <c r="L65" s="7"/>
      <c r="M65" s="7"/>
      <c r="N65" s="7"/>
      <c r="O65" s="7"/>
      <c r="V65" s="99"/>
      <c r="W65" s="11"/>
      <c r="X65" s="11"/>
      <c r="Y65" s="10"/>
      <c r="Z65" s="10"/>
      <c r="AA65" s="10"/>
      <c r="AB65" s="11"/>
      <c r="AC65" s="11"/>
      <c r="AD65" s="11"/>
      <c r="AE65" s="11"/>
      <c r="AF65" s="11"/>
      <c r="AG65" s="10"/>
      <c r="AH65" s="366"/>
      <c r="AI65" s="366"/>
      <c r="AJ65" s="359"/>
      <c r="AK65" s="10"/>
      <c r="AL65" s="359"/>
      <c r="AM65" s="359"/>
      <c r="AN65" s="359"/>
      <c r="AO65" s="359"/>
      <c r="AP65" s="359"/>
      <c r="AQ65" s="359"/>
      <c r="AR65" s="359"/>
      <c r="AS65" s="359"/>
      <c r="AT65" s="359"/>
    </row>
    <row r="66" spans="1:46" x14ac:dyDescent="0.25">
      <c r="A66" s="6"/>
      <c r="B66" s="6"/>
      <c r="C66" s="6"/>
      <c r="D66" s="6"/>
      <c r="E66" s="6"/>
      <c r="F66" s="7"/>
      <c r="G66" s="7"/>
      <c r="H66" s="7"/>
      <c r="I66" s="7"/>
      <c r="J66" s="7"/>
      <c r="K66" s="7"/>
      <c r="L66" s="7"/>
      <c r="M66" s="7"/>
      <c r="N66" s="7"/>
      <c r="O66" s="7"/>
      <c r="V66" s="99"/>
      <c r="W66" s="11"/>
      <c r="X66" s="11"/>
      <c r="Y66" s="10"/>
      <c r="Z66" s="10"/>
      <c r="AA66" s="10"/>
      <c r="AB66" s="11"/>
      <c r="AC66" s="11"/>
      <c r="AD66" s="11"/>
      <c r="AE66" s="11"/>
      <c r="AF66" s="11"/>
      <c r="AG66" s="10"/>
      <c r="AH66" s="366"/>
      <c r="AI66" s="366"/>
      <c r="AJ66" s="359"/>
      <c r="AK66" s="10"/>
      <c r="AL66" s="359"/>
      <c r="AM66" s="359"/>
      <c r="AN66" s="359"/>
      <c r="AO66" s="359"/>
      <c r="AP66" s="359"/>
      <c r="AQ66" s="359"/>
      <c r="AR66" s="359"/>
      <c r="AS66" s="359"/>
      <c r="AT66" s="359"/>
    </row>
    <row r="67" spans="1:46" x14ac:dyDescent="0.25">
      <c r="A67" s="6"/>
      <c r="B67" s="6"/>
      <c r="C67" s="6"/>
      <c r="D67" s="6"/>
      <c r="E67" s="6"/>
      <c r="F67" s="7"/>
      <c r="G67" s="7"/>
      <c r="H67" s="7"/>
      <c r="I67" s="7"/>
      <c r="J67" s="7"/>
      <c r="K67" s="7"/>
      <c r="L67" s="7"/>
      <c r="M67" s="7"/>
      <c r="N67" s="7"/>
      <c r="O67" s="7"/>
      <c r="V67" s="99"/>
      <c r="W67" s="11"/>
      <c r="X67" s="11"/>
      <c r="Y67" s="10"/>
      <c r="Z67" s="10"/>
      <c r="AA67" s="10"/>
      <c r="AB67" s="11"/>
      <c r="AC67" s="11"/>
      <c r="AD67" s="11"/>
      <c r="AE67" s="11"/>
      <c r="AF67" s="11"/>
      <c r="AG67" s="10"/>
      <c r="AH67" s="366"/>
      <c r="AI67" s="366"/>
      <c r="AJ67" s="359"/>
      <c r="AK67" s="10"/>
      <c r="AL67" s="359"/>
      <c r="AM67" s="359"/>
      <c r="AN67" s="359"/>
      <c r="AO67" s="359"/>
      <c r="AP67" s="359"/>
      <c r="AQ67" s="359"/>
      <c r="AR67" s="359"/>
      <c r="AS67" s="359"/>
      <c r="AT67" s="359"/>
    </row>
    <row r="68" spans="1:46" x14ac:dyDescent="0.25">
      <c r="A68" s="6"/>
      <c r="B68" s="6"/>
      <c r="C68" s="6"/>
      <c r="D68" s="6"/>
      <c r="E68" s="6"/>
      <c r="F68" s="7"/>
      <c r="G68" s="7"/>
      <c r="H68" s="7"/>
      <c r="I68" s="7"/>
      <c r="J68" s="7"/>
      <c r="K68" s="7"/>
      <c r="L68" s="7"/>
      <c r="M68" s="7"/>
      <c r="N68" s="7"/>
      <c r="O68" s="7"/>
      <c r="V68" s="99"/>
      <c r="W68" s="11"/>
      <c r="X68" s="11"/>
      <c r="Y68" s="10"/>
      <c r="Z68" s="10"/>
      <c r="AA68" s="10"/>
      <c r="AB68" s="11"/>
      <c r="AC68" s="11"/>
      <c r="AD68" s="11"/>
      <c r="AE68" s="11"/>
      <c r="AF68" s="11"/>
      <c r="AG68" s="10"/>
      <c r="AH68" s="366"/>
      <c r="AI68" s="366"/>
      <c r="AJ68" s="359"/>
      <c r="AK68" s="10"/>
      <c r="AL68" s="359"/>
      <c r="AM68" s="359"/>
      <c r="AN68" s="359"/>
      <c r="AO68" s="359"/>
      <c r="AP68" s="359"/>
      <c r="AQ68" s="359"/>
      <c r="AR68" s="359"/>
      <c r="AS68" s="359"/>
      <c r="AT68" s="359"/>
    </row>
    <row r="69" spans="1:46" x14ac:dyDescent="0.25">
      <c r="A69" s="6"/>
      <c r="B69" s="6"/>
      <c r="C69" s="6"/>
      <c r="D69" s="6"/>
      <c r="E69" s="6"/>
      <c r="F69" s="7"/>
      <c r="G69" s="7"/>
      <c r="H69" s="7"/>
      <c r="I69" s="7"/>
      <c r="J69" s="7"/>
      <c r="K69" s="7"/>
      <c r="L69" s="7"/>
      <c r="M69" s="7"/>
      <c r="N69" s="7"/>
      <c r="O69" s="7"/>
      <c r="V69" s="99"/>
      <c r="W69" s="11"/>
      <c r="X69" s="11"/>
      <c r="Y69" s="10"/>
      <c r="Z69" s="10"/>
      <c r="AA69" s="10"/>
      <c r="AB69" s="11"/>
      <c r="AC69" s="11"/>
      <c r="AD69" s="11"/>
      <c r="AE69" s="11"/>
      <c r="AF69" s="11"/>
      <c r="AG69" s="10"/>
      <c r="AH69" s="366"/>
      <c r="AI69" s="366"/>
      <c r="AJ69" s="359"/>
      <c r="AK69" s="10"/>
      <c r="AL69" s="359"/>
      <c r="AM69" s="359"/>
      <c r="AN69" s="359"/>
      <c r="AO69" s="359"/>
      <c r="AP69" s="359"/>
      <c r="AQ69" s="359"/>
      <c r="AR69" s="359"/>
      <c r="AS69" s="359"/>
      <c r="AT69" s="359"/>
    </row>
    <row r="70" spans="1:46" x14ac:dyDescent="0.25">
      <c r="A70" s="6"/>
      <c r="B70" s="6"/>
      <c r="C70" s="6"/>
      <c r="D70" s="6"/>
      <c r="E70" s="6"/>
      <c r="F70" s="7"/>
      <c r="G70" s="7"/>
      <c r="H70" s="7"/>
      <c r="I70" s="7"/>
      <c r="J70" s="7"/>
      <c r="K70" s="7"/>
      <c r="L70" s="7"/>
      <c r="M70" s="7"/>
      <c r="N70" s="7"/>
      <c r="O70" s="7"/>
      <c r="V70" s="99"/>
      <c r="W70" s="11"/>
      <c r="X70" s="11"/>
      <c r="Y70" s="10"/>
      <c r="Z70" s="10"/>
      <c r="AA70" s="10"/>
      <c r="AB70" s="11"/>
      <c r="AC70" s="11"/>
      <c r="AD70" s="11"/>
      <c r="AE70" s="11"/>
      <c r="AF70" s="11"/>
      <c r="AG70" s="10"/>
      <c r="AH70" s="366"/>
      <c r="AI70" s="366"/>
      <c r="AJ70" s="359"/>
      <c r="AK70" s="10"/>
      <c r="AL70" s="359"/>
      <c r="AM70" s="359"/>
      <c r="AN70" s="359"/>
      <c r="AO70" s="359"/>
      <c r="AP70" s="359"/>
      <c r="AQ70" s="359"/>
      <c r="AR70" s="359"/>
      <c r="AS70" s="359"/>
      <c r="AT70" s="359"/>
    </row>
    <row r="71" spans="1:46" x14ac:dyDescent="0.25">
      <c r="A71" s="6"/>
      <c r="B71" s="6"/>
      <c r="C71" s="6"/>
      <c r="D71" s="6"/>
      <c r="E71" s="6"/>
      <c r="F71" s="7"/>
      <c r="G71" s="7"/>
      <c r="H71" s="7"/>
      <c r="I71" s="7"/>
      <c r="J71" s="7"/>
      <c r="K71" s="7"/>
      <c r="L71" s="7"/>
      <c r="M71" s="7"/>
      <c r="N71" s="7"/>
      <c r="O71" s="7"/>
      <c r="V71" s="99"/>
      <c r="W71" s="11"/>
      <c r="X71" s="11"/>
      <c r="Y71" s="10"/>
      <c r="Z71" s="10"/>
      <c r="AA71" s="10"/>
      <c r="AB71" s="11"/>
      <c r="AC71" s="11"/>
      <c r="AD71" s="11"/>
      <c r="AE71" s="11"/>
      <c r="AF71" s="11"/>
      <c r="AG71" s="10"/>
      <c r="AH71" s="366"/>
      <c r="AI71" s="366"/>
      <c r="AJ71" s="359"/>
      <c r="AK71" s="10"/>
      <c r="AL71" s="359"/>
      <c r="AM71" s="359"/>
      <c r="AN71" s="359"/>
      <c r="AO71" s="359"/>
      <c r="AP71" s="359"/>
      <c r="AQ71" s="359"/>
      <c r="AR71" s="359"/>
      <c r="AS71" s="359"/>
      <c r="AT71" s="359"/>
    </row>
    <row r="72" spans="1:46" x14ac:dyDescent="0.25">
      <c r="V72" s="99"/>
      <c r="W72" s="11"/>
      <c r="X72" s="11"/>
      <c r="Y72" s="10"/>
      <c r="Z72" s="10"/>
      <c r="AA72" s="10"/>
      <c r="AB72" s="11"/>
      <c r="AC72" s="11"/>
      <c r="AD72" s="11"/>
      <c r="AE72" s="11"/>
      <c r="AF72" s="11"/>
      <c r="AG72" s="10"/>
      <c r="AH72" s="366"/>
      <c r="AI72" s="366"/>
      <c r="AJ72" s="359"/>
      <c r="AK72" s="10"/>
      <c r="AL72" s="359"/>
      <c r="AM72" s="359"/>
      <c r="AN72" s="359"/>
      <c r="AO72" s="359"/>
      <c r="AP72" s="359"/>
      <c r="AQ72" s="359"/>
      <c r="AR72" s="359"/>
      <c r="AS72" s="359"/>
      <c r="AT72" s="359"/>
    </row>
  </sheetData>
  <sheetProtection sheet="1" objects="1" scenarios="1" selectLockedCells="1"/>
  <mergeCells count="61">
    <mergeCell ref="E43:I43"/>
    <mergeCell ref="E44:I44"/>
    <mergeCell ref="A45:D45"/>
    <mergeCell ref="M45:P45"/>
    <mergeCell ref="L37:P37"/>
    <mergeCell ref="L38:P38"/>
    <mergeCell ref="C39:D42"/>
    <mergeCell ref="E39:I39"/>
    <mergeCell ref="K39:P41"/>
    <mergeCell ref="E40:I40"/>
    <mergeCell ref="E41:I41"/>
    <mergeCell ref="E42:I42"/>
    <mergeCell ref="K42:P42"/>
    <mergeCell ref="L36:P36"/>
    <mergeCell ref="L25:P25"/>
    <mergeCell ref="L26:P26"/>
    <mergeCell ref="L27:P27"/>
    <mergeCell ref="L28:P28"/>
    <mergeCell ref="L29:P29"/>
    <mergeCell ref="L30:P30"/>
    <mergeCell ref="L31:P31"/>
    <mergeCell ref="L32:P32"/>
    <mergeCell ref="L33:P33"/>
    <mergeCell ref="L34:P34"/>
    <mergeCell ref="L35:P35"/>
    <mergeCell ref="L24:P24"/>
    <mergeCell ref="L13:P13"/>
    <mergeCell ref="L14:P14"/>
    <mergeCell ref="L15:P15"/>
    <mergeCell ref="L16:P16"/>
    <mergeCell ref="L17:P17"/>
    <mergeCell ref="L18:P18"/>
    <mergeCell ref="L19:P19"/>
    <mergeCell ref="L20:P20"/>
    <mergeCell ref="L21:P21"/>
    <mergeCell ref="L22:P22"/>
    <mergeCell ref="L23:P23"/>
    <mergeCell ref="AB6:AF6"/>
    <mergeCell ref="L8:P8"/>
    <mergeCell ref="L9:P9"/>
    <mergeCell ref="L10:P10"/>
    <mergeCell ref="L11:P11"/>
    <mergeCell ref="L12:P12"/>
    <mergeCell ref="E5:G5"/>
    <mergeCell ref="H5:J5"/>
    <mergeCell ref="C6:C7"/>
    <mergeCell ref="D6:D7"/>
    <mergeCell ref="F6:F7"/>
    <mergeCell ref="G6:G7"/>
    <mergeCell ref="H6:H7"/>
    <mergeCell ref="I6:I7"/>
    <mergeCell ref="P1:P3"/>
    <mergeCell ref="F2:I2"/>
    <mergeCell ref="F3:I3"/>
    <mergeCell ref="A4:D4"/>
    <mergeCell ref="E4:G4"/>
    <mergeCell ref="H4:J4"/>
    <mergeCell ref="L4:P7"/>
    <mergeCell ref="A5:A7"/>
    <mergeCell ref="B5:B7"/>
    <mergeCell ref="C5:D5"/>
  </mergeCells>
  <conditionalFormatting sqref="L8:L38">
    <cfRule type="expression" dxfId="375" priority="6" stopIfTrue="1">
      <formula>NOT($R8)</formula>
    </cfRule>
  </conditionalFormatting>
  <conditionalFormatting sqref="C8:C38">
    <cfRule type="cellIs" dxfId="374" priority="7" stopIfTrue="1" operator="equal">
      <formula>""</formula>
    </cfRule>
    <cfRule type="expression" dxfId="373" priority="8" stopIfTrue="1">
      <formula>OR($T8="F",$D8="U",$D8="Z",$D8="K")</formula>
    </cfRule>
    <cfRule type="expression" dxfId="372" priority="9" stopIfTrue="1">
      <formula>$C8&lt;&gt;""</formula>
    </cfRule>
  </conditionalFormatting>
  <conditionalFormatting sqref="J8:J38">
    <cfRule type="expression" dxfId="371" priority="10" stopIfTrue="1">
      <formula>NOT($R8)</formula>
    </cfRule>
    <cfRule type="cellIs" dxfId="370" priority="11" stopIfTrue="1" operator="greaterThan">
      <formula>0</formula>
    </cfRule>
  </conditionalFormatting>
  <conditionalFormatting sqref="J43:J44">
    <cfRule type="expression" dxfId="369" priority="12" stopIfTrue="1">
      <formula>OR($J43&lt;=NormalUG,$J43&gt;=NormalOG)</formula>
    </cfRule>
    <cfRule type="cellIs" dxfId="368" priority="13" stopIfTrue="1" operator="greaterThan">
      <formula>0</formula>
    </cfRule>
  </conditionalFormatting>
  <conditionalFormatting sqref="A8:B38">
    <cfRule type="cellIs" dxfId="367" priority="14" stopIfTrue="1" operator="equal">
      <formula>""</formula>
    </cfRule>
    <cfRule type="expression" dxfId="366" priority="15" stopIfTrue="1">
      <formula>$T8="F"</formula>
    </cfRule>
  </conditionalFormatting>
  <conditionalFormatting sqref="K8:K38">
    <cfRule type="expression" dxfId="365" priority="16" stopIfTrue="1">
      <formula>NOT($R8)</formula>
    </cfRule>
    <cfRule type="cellIs" dxfId="364" priority="17" stopIfTrue="1" operator="equal">
      <formula>0</formula>
    </cfRule>
  </conditionalFormatting>
  <conditionalFormatting sqref="AT8:AT38">
    <cfRule type="cellIs" dxfId="363" priority="18" stopIfTrue="1" operator="equal">
      <formula>1</formula>
    </cfRule>
  </conditionalFormatting>
  <conditionalFormatting sqref="AP8:AS38 AG8:AK38 Y8:AA38 R8:R38">
    <cfRule type="cellIs" dxfId="362" priority="19" stopIfTrue="1" operator="equal">
      <formula>FALSE</formula>
    </cfRule>
  </conditionalFormatting>
  <conditionalFormatting sqref="V39">
    <cfRule type="cellIs" dxfId="361" priority="20" stopIfTrue="1" operator="equal">
      <formula>0</formula>
    </cfRule>
  </conditionalFormatting>
  <conditionalFormatting sqref="T8:U38">
    <cfRule type="cellIs" dxfId="360" priority="21" stopIfTrue="1" operator="equal">
      <formula>"F"</formula>
    </cfRule>
  </conditionalFormatting>
  <conditionalFormatting sqref="F8:F38">
    <cfRule type="cellIs" dxfId="359" priority="22" stopIfTrue="1" operator="equal">
      <formula>""</formula>
    </cfRule>
    <cfRule type="cellIs" dxfId="358" priority="23" stopIfTrue="1" operator="equal">
      <formula>0</formula>
    </cfRule>
  </conditionalFormatting>
  <conditionalFormatting sqref="J2 E5">
    <cfRule type="expression" dxfId="357" priority="24" stopIfTrue="1">
      <formula>Zeitmodell="Teilzeit"</formula>
    </cfRule>
  </conditionalFormatting>
  <conditionalFormatting sqref="S2:S3">
    <cfRule type="cellIs" dxfId="356" priority="25" stopIfTrue="1" operator="greaterThan">
      <formula>0</formula>
    </cfRule>
  </conditionalFormatting>
  <conditionalFormatting sqref="K5 J39:J42">
    <cfRule type="cellIs" dxfId="355" priority="26" stopIfTrue="1" operator="greaterThan">
      <formula>0</formula>
    </cfRule>
  </conditionalFormatting>
  <conditionalFormatting sqref="E8:E38">
    <cfRule type="expression" dxfId="354" priority="27" stopIfTrue="1">
      <formula>NOT($R8)</formula>
    </cfRule>
    <cfRule type="expression" dxfId="353" priority="28" stopIfTrue="1">
      <formula>AND($AC8=$AE8,$AK8)</formula>
    </cfRule>
    <cfRule type="expression" dxfId="352" priority="29" stopIfTrue="1">
      <formula>AND($AC8=$AE8,NOT($AK8))</formula>
    </cfRule>
  </conditionalFormatting>
  <conditionalFormatting sqref="G8:G38">
    <cfRule type="expression" dxfId="351" priority="30" stopIfTrue="1">
      <formula>NOT($R8)</formula>
    </cfRule>
    <cfRule type="cellIs" dxfId="350" priority="31" stopIfTrue="1" operator="equal">
      <formula>0</formula>
    </cfRule>
  </conditionalFormatting>
  <conditionalFormatting sqref="D8:D38">
    <cfRule type="expression" dxfId="349" priority="3" stopIfTrue="1">
      <formula>NOT($R8)</formula>
    </cfRule>
    <cfRule type="expression" dxfId="348" priority="4" stopIfTrue="1">
      <formula>$AH8</formula>
    </cfRule>
    <cfRule type="cellIs" dxfId="347" priority="5" stopIfTrue="1" operator="equal">
      <formula>"ZK"</formula>
    </cfRule>
  </conditionalFormatting>
  <conditionalFormatting sqref="H8:I38">
    <cfRule type="expression" dxfId="346" priority="1" stopIfTrue="1">
      <formula>NOT($R8)</formula>
    </cfRule>
    <cfRule type="expression" dxfId="345" priority="2" stopIfTrue="1">
      <formula>$AJ8</formula>
    </cfRule>
  </conditionalFormatting>
  <dataValidations count="4">
    <dataValidation type="custom" showErrorMessage="1" errorTitle="Fehle: Normalstunden-Bis-Wert" error="1) Zeitwert in der Form &quot;hh:mm&quot; eingeben_x000a_2) Zeitwert darf nicht kleiner als 00:00 und nicht grösser als 23:59 sein_x000a_3) Zeitwert darf nicht kleiner als der Von-Wert sein._x000a_4) Eingaben immer mit 'Return' abschließen" promptTitle="Beginnzeit für Mo" prompt="Bitte geben Sie hier die Tagesarbeits-Beginnzeit für Montag in der Form eines Zeitwertes ein (z.B. 08:00)" sqref="I8:I38" xr:uid="{A181AAD4-2D8B-4045-96BA-EF76FFE2D9AC}">
      <formula1>$AS8</formula1>
    </dataValidation>
    <dataValidation type="custom" showErrorMessage="1" errorTitle="Fehler: Normalstunden-Von-Wert" error="1) Zeitwert in der Form &quot;hh:mm&quot; eingeben_x000a_2) Zeitwert darf nicht kleiner als 00:00 und nicht grösser als 23:59 sein_x000a_3) Zeitwert darf nicht grösser als der Bis-Wert sein._x000a_4) Eingaben immer mit 'Return' abschließen" promptTitle="Beginnzeit für Mo" prompt="Bitte geben Sie hier die Tagesarbeits-Beginnzeit für Montag in der Form eines Zeitwertes ein (z.B. 08:00)" sqref="H8:H38" xr:uid="{FB510EC2-BCA1-4CCC-87B5-AFA24F0BBC49}">
      <formula1>$AQ8</formula1>
    </dataValidation>
    <dataValidation type="custom" showErrorMessage="1" errorTitle="Fehler: [U}rlaub, [Z]A, [K]rank" error="1) Folgende Eingaben zulässig: &quot;U&quot; für Urlaub, &quot;Z&quot; für Zeitausgleich, &quot;K&quot; für Krank._x000a_2) Lassen Sie die Zelle leer, wenn keines davon zutrifft._x000a_3) Eingaben immer mit 'Return' abschließen" sqref="D8:D38" xr:uid="{D5F3576D-0F0D-4A1D-901F-509413AF80CA}">
      <formula1>$AI8</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E9DE75F6-E0ED-4C45-8C68-5E220E1279D3}"/>
  </dataValidations>
  <printOptions horizontalCentered="1"/>
  <pageMargins left="0.27559055118110237" right="0.23622047244094491" top="0.28999999999999998" bottom="0.19685039370078741" header="0.19685039370078741" footer="0.55118110236220474"/>
  <pageSetup paperSize="9" scale="63" orientation="portrait" horizontalDpi="300" verticalDpi="36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BE156-3592-4BC1-87DE-B9E99818609B}">
  <sheetPr codeName="Tabelle34"/>
  <dimension ref="A1:BC72"/>
  <sheetViews>
    <sheetView zoomScaleNormal="100" zoomScaleSheetLayoutView="100" workbookViewId="0">
      <pane ySplit="7" topLeftCell="A8" activePane="bottomLeft" state="frozen"/>
      <selection activeCell="L61" sqref="L61"/>
      <selection pane="bottomLeft" activeCell="H8" sqref="H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9" width="6.7265625" style="2" customWidth="1"/>
    <col min="10" max="10" width="8.54296875" style="2" customWidth="1"/>
    <col min="11" max="11" width="11.1796875" style="2" customWidth="1"/>
    <col min="12" max="13" width="6.7265625" style="2" customWidth="1"/>
    <col min="14" max="14" width="8.1796875" style="2" customWidth="1"/>
    <col min="15" max="15" width="8" style="2" customWidth="1"/>
    <col min="16" max="16" width="28.54296875" style="3" customWidth="1"/>
    <col min="17" max="17" width="12.81640625" style="112" hidden="1" customWidth="1"/>
    <col min="18" max="18" width="19.81640625" style="112" hidden="1" customWidth="1"/>
    <col min="19" max="19" width="17.1796875" style="112" hidden="1" customWidth="1"/>
    <col min="20" max="21" width="8.7265625" style="23" hidden="1" customWidth="1"/>
    <col min="22" max="22" width="7.7265625" style="100" hidden="1" customWidth="1"/>
    <col min="23" max="24" width="12.54296875" style="27" hidden="1" customWidth="1"/>
    <col min="25" max="27" width="12" style="26" hidden="1" customWidth="1"/>
    <col min="28" max="32" width="6" style="27" hidden="1" customWidth="1"/>
    <col min="33" max="33" width="12.1796875" style="26" hidden="1" customWidth="1"/>
    <col min="34" max="35" width="12.1796875" style="105" hidden="1" customWidth="1"/>
    <col min="36" max="36" width="12.1796875" style="104" hidden="1" customWidth="1"/>
    <col min="37" max="37" width="12.54296875" style="26" hidden="1" customWidth="1"/>
    <col min="38" max="46" width="12.1796875" style="104" hidden="1" customWidth="1"/>
    <col min="47" max="47" width="13" style="342" customWidth="1"/>
    <col min="48" max="52" width="11.453125" style="342"/>
    <col min="53" max="55" width="11.453125" style="343"/>
    <col min="56" max="16384" width="11.453125" style="351"/>
  </cols>
  <sheetData>
    <row r="1" spans="1:55" s="3" customFormat="1" ht="33" customHeight="1" thickTop="1" thickBot="1" x14ac:dyDescent="0.3">
      <c r="A1" s="291" t="str">
        <f>Konfig!$A$1</f>
        <v xml:space="preserve"> BOKU-Zeiterfassung für Wissenschaftliches Personal</v>
      </c>
      <c r="B1" s="292"/>
      <c r="C1" s="292"/>
      <c r="D1" s="292"/>
      <c r="E1" s="292"/>
      <c r="F1" s="292"/>
      <c r="G1" s="292"/>
      <c r="H1" s="292"/>
      <c r="I1" s="292"/>
      <c r="J1" s="292"/>
      <c r="K1" s="292"/>
      <c r="L1" s="292"/>
      <c r="M1" s="292"/>
      <c r="N1" s="292"/>
      <c r="O1" s="293"/>
      <c r="P1" s="517"/>
      <c r="Q1" s="156" t="s">
        <v>61</v>
      </c>
      <c r="R1" s="190" t="s">
        <v>149</v>
      </c>
      <c r="S1" s="209" t="s">
        <v>156</v>
      </c>
      <c r="T1" s="28"/>
      <c r="U1" s="28"/>
      <c r="V1" s="94"/>
      <c r="W1" s="13"/>
      <c r="X1" s="13"/>
      <c r="Y1" s="101"/>
      <c r="Z1" s="102"/>
      <c r="AA1" s="102"/>
      <c r="AB1" s="25"/>
      <c r="AC1" s="25"/>
      <c r="AD1" s="25"/>
      <c r="AE1" s="25"/>
      <c r="AF1" s="25"/>
      <c r="AG1" s="101"/>
      <c r="AH1" s="104"/>
      <c r="AI1" s="104"/>
      <c r="AJ1" s="104"/>
      <c r="AK1" s="101"/>
      <c r="AL1" s="104"/>
      <c r="AM1" s="104"/>
      <c r="AN1" s="104"/>
      <c r="AO1" s="104"/>
      <c r="AP1" s="104"/>
      <c r="AQ1" s="104"/>
      <c r="AR1" s="104"/>
      <c r="AS1" s="104"/>
      <c r="AT1" s="104"/>
      <c r="AU1" s="342"/>
      <c r="AV1" s="342"/>
      <c r="AW1" s="342"/>
      <c r="AX1" s="342"/>
      <c r="AY1" s="342"/>
      <c r="AZ1" s="342"/>
      <c r="BA1" s="342"/>
      <c r="BB1" s="342"/>
      <c r="BC1" s="342"/>
    </row>
    <row r="2" spans="1:55" s="344" customFormat="1" ht="21" customHeight="1" thickTop="1" x14ac:dyDescent="0.3">
      <c r="A2" s="294" t="str">
        <f>" Org.-Einh. : "&amp;OrgEinheit</f>
        <v xml:space="preserve"> Org.-Einh. : xxxxx</v>
      </c>
      <c r="B2" s="295"/>
      <c r="C2" s="295"/>
      <c r="D2" s="295"/>
      <c r="E2" s="295"/>
      <c r="F2" s="520" t="s">
        <v>60</v>
      </c>
      <c r="G2" s="520"/>
      <c r="H2" s="520"/>
      <c r="I2" s="520"/>
      <c r="J2" s="317" t="str">
        <f>" "&amp;Zeitmodell</f>
        <v xml:space="preserve"> Vollzeit</v>
      </c>
      <c r="K2" s="296"/>
      <c r="L2" s="296"/>
      <c r="M2" s="296"/>
      <c r="N2" s="296"/>
      <c r="O2" s="297"/>
      <c r="P2" s="518"/>
      <c r="Q2" s="155">
        <f ca="1">IF(ISNA($Q$4),1,$Q$4)</f>
        <v>4</v>
      </c>
      <c r="R2" s="219">
        <v>0</v>
      </c>
      <c r="S2" s="210">
        <f>SUM($AT8:$AT38)</f>
        <v>0</v>
      </c>
      <c r="T2"/>
      <c r="U2" s="28"/>
      <c r="V2" s="95"/>
      <c r="W2" s="15"/>
      <c r="X2" s="15"/>
      <c r="Y2" s="103"/>
      <c r="Z2" s="26"/>
      <c r="AA2" s="26"/>
      <c r="AB2" s="26"/>
      <c r="AC2" s="26"/>
      <c r="AD2" s="26"/>
      <c r="AE2" s="26"/>
      <c r="AF2" s="26"/>
      <c r="AG2" s="103"/>
      <c r="AH2" s="105"/>
      <c r="AI2" s="105"/>
      <c r="AJ2" s="104"/>
      <c r="AK2" s="103"/>
      <c r="AL2" s="104"/>
      <c r="AM2" s="104"/>
      <c r="AN2" s="104"/>
      <c r="AO2" s="104"/>
      <c r="AP2" s="104"/>
      <c r="AQ2" s="104"/>
      <c r="AR2" s="104"/>
      <c r="AS2" s="104"/>
      <c r="AT2" s="104"/>
      <c r="AU2" s="342"/>
      <c r="AV2" s="342"/>
      <c r="AW2" s="342"/>
      <c r="AX2" s="342"/>
      <c r="AY2" s="342"/>
      <c r="AZ2" s="342"/>
      <c r="BA2" s="343"/>
      <c r="BB2" s="343"/>
      <c r="BC2" s="343"/>
    </row>
    <row r="3" spans="1:55" s="344" customFormat="1" ht="22.5" customHeight="1" thickBot="1" x14ac:dyDescent="0.35">
      <c r="A3" s="298" t="str">
        <f xml:space="preserve"> " Mitarbeiter: "&amp;Name</f>
        <v xml:space="preserve"> Mitarbeiter: Vorname Nachname</v>
      </c>
      <c r="B3" s="299"/>
      <c r="C3" s="299"/>
      <c r="D3" s="299"/>
      <c r="E3" s="299"/>
      <c r="F3" s="521" t="s">
        <v>104</v>
      </c>
      <c r="G3" s="521"/>
      <c r="H3" s="521"/>
      <c r="I3" s="521"/>
      <c r="J3" s="300" t="str">
        <f>" "&amp;Vorgesetzter</f>
        <v xml:space="preserve"> Vorname Nachname</v>
      </c>
      <c r="K3" s="300"/>
      <c r="L3" s="300"/>
      <c r="M3" s="300"/>
      <c r="N3" s="300"/>
      <c r="O3" s="301"/>
      <c r="P3" s="519"/>
      <c r="Q3" s="160" t="str" cm="1">
        <f t="array" aca="1" ref="Q3" ca="1">RIGHT(CELL("filename",A1),LEN(CELL("filename",A1))-SEARCH("]",CELL("filename",A1),1))</f>
        <v>April</v>
      </c>
      <c r="R3" s="390"/>
      <c r="S3" s="218" cm="1">
        <f t="array" aca="1" ref="S3" ca="1">IF($Q$2=1,$S$2,$S$2+INDIRECT($S$5))</f>
        <v>0</v>
      </c>
      <c r="T3" s="28"/>
      <c r="U3" s="28"/>
      <c r="V3" s="95"/>
      <c r="W3" s="15"/>
      <c r="X3" s="15"/>
      <c r="Y3" s="103"/>
      <c r="Z3" s="26"/>
      <c r="AA3" s="26"/>
      <c r="AB3" s="26"/>
      <c r="AC3" s="26"/>
      <c r="AD3" s="26"/>
      <c r="AE3" s="26"/>
      <c r="AF3" s="26"/>
      <c r="AG3" s="103"/>
      <c r="AH3" s="105"/>
      <c r="AI3" s="105"/>
      <c r="AJ3" s="104"/>
      <c r="AK3" s="103"/>
      <c r="AL3" s="104"/>
      <c r="AM3" s="104"/>
      <c r="AN3" s="104"/>
      <c r="AO3" s="104"/>
      <c r="AP3" s="104"/>
      <c r="AQ3" s="104"/>
      <c r="AR3" s="104"/>
      <c r="AS3" s="104"/>
      <c r="AT3" s="104"/>
      <c r="AU3" s="342"/>
      <c r="AV3" s="342"/>
      <c r="AW3" s="342"/>
      <c r="AX3" s="342"/>
      <c r="AY3" s="342"/>
      <c r="AZ3" s="342"/>
      <c r="BA3" s="343"/>
      <c r="BB3" s="343"/>
      <c r="BC3" s="343"/>
    </row>
    <row r="4" spans="1:55" s="346" customFormat="1" ht="32.25" customHeight="1" thickTop="1" thickBot="1" x14ac:dyDescent="0.4">
      <c r="A4" s="522" t="str">
        <f ca="1" xml:space="preserve"> " Monat: "&amp;$Q$3&amp;" "&amp;Jahr</f>
        <v xml:space="preserve"> Monat: April 2026</v>
      </c>
      <c r="B4" s="523"/>
      <c r="C4" s="523"/>
      <c r="D4" s="524"/>
      <c r="E4" s="525" t="s">
        <v>113</v>
      </c>
      <c r="F4" s="526"/>
      <c r="G4" s="527"/>
      <c r="H4" s="525" t="s">
        <v>114</v>
      </c>
      <c r="I4" s="526"/>
      <c r="J4" s="527"/>
      <c r="K4" s="302" t="s">
        <v>118</v>
      </c>
      <c r="L4" s="528" t="s">
        <v>230</v>
      </c>
      <c r="M4" s="529"/>
      <c r="N4" s="529"/>
      <c r="O4" s="529"/>
      <c r="P4" s="530"/>
      <c r="Q4" s="162">
        <f ca="1">IF(ISNA(VLOOKUP($Q$3,MTab,2,FALSE)),1,VLOOKUP($Q$3,MTab,2,FALSE))</f>
        <v>4</v>
      </c>
      <c r="R4" s="135"/>
      <c r="S4" s="220" t="s">
        <v>160</v>
      </c>
      <c r="T4" s="135"/>
      <c r="U4" s="135"/>
      <c r="V4" s="135"/>
      <c r="W4" s="135"/>
      <c r="X4" s="135"/>
      <c r="Y4" s="135"/>
      <c r="Z4" s="135"/>
      <c r="AA4" s="135"/>
      <c r="AB4" s="135"/>
      <c r="AC4" s="135"/>
      <c r="AD4" s="135"/>
      <c r="AE4" s="135"/>
      <c r="AF4" s="135"/>
      <c r="AG4" s="135"/>
      <c r="AH4" s="136"/>
      <c r="AI4" s="136"/>
      <c r="AJ4" s="137"/>
      <c r="AK4" s="135"/>
      <c r="AL4" s="137"/>
      <c r="AM4" s="137"/>
      <c r="AN4" s="137"/>
      <c r="AO4" s="137"/>
      <c r="AP4" s="137"/>
      <c r="AQ4" s="137"/>
      <c r="AR4" s="137"/>
      <c r="AS4" s="137"/>
      <c r="AT4" s="137"/>
      <c r="AU4" s="345"/>
      <c r="AV4" s="342"/>
      <c r="AW4" s="342"/>
      <c r="AX4" s="342"/>
      <c r="AY4" s="342"/>
      <c r="AZ4" s="342"/>
      <c r="BA4" s="343"/>
      <c r="BB4" s="343"/>
      <c r="BC4" s="343"/>
    </row>
    <row r="5" spans="1:55" s="346" customFormat="1" ht="23.25" customHeight="1" thickTop="1" thickBot="1" x14ac:dyDescent="0.4">
      <c r="A5" s="534" t="s">
        <v>50</v>
      </c>
      <c r="B5" s="537" t="s">
        <v>107</v>
      </c>
      <c r="C5" s="540" t="s">
        <v>88</v>
      </c>
      <c r="D5" s="541"/>
      <c r="E5" s="545" t="str">
        <f>"Wochen-AZ"&amp;" "&amp;TEXT(WAZ,"[hh]:mm")</f>
        <v>Wochen-AZ 40:00</v>
      </c>
      <c r="F5" s="546"/>
      <c r="G5" s="547"/>
      <c r="H5" s="548" t="s">
        <v>115</v>
      </c>
      <c r="I5" s="549"/>
      <c r="J5" s="550"/>
      <c r="K5" s="303" cm="1">
        <f t="array" aca="1" ref="K5" ca="1">IF(ISNA($Q$5),Übertrag,INDIRECT($Q$5))</f>
        <v>0</v>
      </c>
      <c r="L5" s="528"/>
      <c r="M5" s="529"/>
      <c r="N5" s="529"/>
      <c r="O5" s="529"/>
      <c r="P5" s="530"/>
      <c r="Q5" s="161" t="str">
        <f ca="1">IF(ISNA(VLOOKUP($Q$3,MTab,3,FALSE)),"Übertrag",VLOOKUP($Q$3,MTab,3,FALSE))</f>
        <v>März!$J$42</v>
      </c>
      <c r="R5" s="135"/>
      <c r="S5" s="161" t="str">
        <f ca="1">IF(ISNA(VLOOKUP($Q$3,MTab,4,FALSE)),$Q$3&amp;"!$R$2",VLOOKUP($Q$3,MTab,4,FALSE))</f>
        <v>März!$S$3</v>
      </c>
      <c r="T5" s="135"/>
      <c r="U5" s="135"/>
      <c r="V5" s="135"/>
      <c r="W5" s="135"/>
      <c r="X5" s="135"/>
      <c r="Y5" s="135"/>
      <c r="Z5" s="135"/>
      <c r="AA5" s="135"/>
      <c r="AB5" s="167"/>
      <c r="AC5" s="167"/>
      <c r="AD5" s="167"/>
      <c r="AE5" s="167"/>
      <c r="AF5" s="167"/>
      <c r="AG5" s="135"/>
      <c r="AH5" s="136"/>
      <c r="AI5" s="136"/>
      <c r="AJ5" s="137"/>
      <c r="AK5" s="135"/>
      <c r="AL5" s="137"/>
      <c r="AM5" s="137"/>
      <c r="AN5" s="137"/>
      <c r="AO5" s="137"/>
      <c r="AP5" s="137"/>
      <c r="AQ5" s="137"/>
      <c r="AR5" s="137"/>
      <c r="AS5" s="137"/>
      <c r="AT5" s="137"/>
      <c r="AU5" s="345"/>
      <c r="AV5" s="342"/>
      <c r="AW5" s="342"/>
      <c r="AX5" s="342"/>
      <c r="AY5" s="342"/>
      <c r="AZ5" s="342"/>
      <c r="BA5" s="343"/>
      <c r="BB5" s="343"/>
      <c r="BC5" s="343"/>
    </row>
    <row r="6" spans="1:55" s="346" customFormat="1" ht="24" customHeight="1" thickTop="1" x14ac:dyDescent="0.35">
      <c r="A6" s="535"/>
      <c r="B6" s="538"/>
      <c r="C6" s="551" t="s">
        <v>117</v>
      </c>
      <c r="D6" s="553" t="s">
        <v>229</v>
      </c>
      <c r="E6" s="304" t="s">
        <v>116</v>
      </c>
      <c r="F6" s="555" t="s">
        <v>0</v>
      </c>
      <c r="G6" s="557" t="s">
        <v>222</v>
      </c>
      <c r="H6" s="559" t="s">
        <v>1</v>
      </c>
      <c r="I6" s="561" t="s">
        <v>2</v>
      </c>
      <c r="J6" s="305" t="s">
        <v>3</v>
      </c>
      <c r="K6" s="306" t="s">
        <v>111</v>
      </c>
      <c r="L6" s="528"/>
      <c r="M6" s="529"/>
      <c r="N6" s="529"/>
      <c r="O6" s="529"/>
      <c r="P6" s="530"/>
      <c r="Q6" s="120" t="s">
        <v>13</v>
      </c>
      <c r="R6" s="121"/>
      <c r="S6" s="121"/>
      <c r="T6" s="121"/>
      <c r="U6" s="121"/>
      <c r="V6" s="121"/>
      <c r="W6" s="121"/>
      <c r="X6" s="166" t="s">
        <v>142</v>
      </c>
      <c r="Y6" s="121"/>
      <c r="Z6" s="121"/>
      <c r="AA6" s="121"/>
      <c r="AB6" s="563" t="s">
        <v>89</v>
      </c>
      <c r="AC6" s="564"/>
      <c r="AD6" s="564"/>
      <c r="AE6" s="564"/>
      <c r="AF6" s="565"/>
      <c r="AG6" s="121" t="s">
        <v>69</v>
      </c>
      <c r="AH6" s="60"/>
      <c r="AI6" s="60"/>
      <c r="AJ6" s="106"/>
      <c r="AK6" s="121"/>
      <c r="AL6" s="106"/>
      <c r="AM6" s="106"/>
      <c r="AN6" s="106"/>
      <c r="AO6" s="106"/>
      <c r="AP6" s="106"/>
      <c r="AQ6" s="106"/>
      <c r="AR6" s="106"/>
      <c r="AS6" s="106"/>
      <c r="AT6" s="138"/>
      <c r="AU6" s="345"/>
      <c r="AV6" s="342"/>
      <c r="AW6" s="342"/>
      <c r="AX6" s="342"/>
      <c r="AY6" s="342"/>
      <c r="AZ6" s="342"/>
      <c r="BA6" s="343"/>
      <c r="BB6" s="343"/>
      <c r="BC6" s="343"/>
    </row>
    <row r="7" spans="1:55" s="349" customFormat="1" ht="27.75" customHeight="1" x14ac:dyDescent="0.35">
      <c r="A7" s="536"/>
      <c r="B7" s="539"/>
      <c r="C7" s="552"/>
      <c r="D7" s="554"/>
      <c r="E7" s="307" t="s">
        <v>108</v>
      </c>
      <c r="F7" s="556"/>
      <c r="G7" s="558"/>
      <c r="H7" s="560"/>
      <c r="I7" s="562"/>
      <c r="J7" s="308" t="s">
        <v>4</v>
      </c>
      <c r="K7" s="309" t="s">
        <v>112</v>
      </c>
      <c r="L7" s="531"/>
      <c r="M7" s="532"/>
      <c r="N7" s="532"/>
      <c r="O7" s="532"/>
      <c r="P7" s="533"/>
      <c r="Q7" s="107" t="s">
        <v>24</v>
      </c>
      <c r="R7" s="107" t="s">
        <v>91</v>
      </c>
      <c r="S7" s="107" t="s">
        <v>92</v>
      </c>
      <c r="T7" s="91" t="s">
        <v>57</v>
      </c>
      <c r="U7" s="90" t="s">
        <v>87</v>
      </c>
      <c r="V7" s="92" t="s">
        <v>65</v>
      </c>
      <c r="W7" s="93" t="s">
        <v>64</v>
      </c>
      <c r="X7" s="163" cm="1">
        <f t="array" aca="1" ref="X7" ca="1">IF(ISNA($Q$5),Übertrag,INDIRECT($Q$5))</f>
        <v>0</v>
      </c>
      <c r="Y7" s="64" t="s">
        <v>66</v>
      </c>
      <c r="Z7" s="64" t="s">
        <v>67</v>
      </c>
      <c r="AA7" s="64" t="s">
        <v>68</v>
      </c>
      <c r="AB7" s="80"/>
      <c r="AC7" s="84">
        <f>I_GAZNAZVon</f>
        <v>2</v>
      </c>
      <c r="AD7" s="87">
        <v>3</v>
      </c>
      <c r="AE7" s="84">
        <f>I_GAZNAZBis</f>
        <v>4</v>
      </c>
      <c r="AF7" s="81"/>
      <c r="AG7" s="119" t="s">
        <v>63</v>
      </c>
      <c r="AH7" s="122" t="s">
        <v>90</v>
      </c>
      <c r="AI7" s="122" t="s">
        <v>143</v>
      </c>
      <c r="AJ7" s="117" t="s">
        <v>94</v>
      </c>
      <c r="AK7" s="118" t="s">
        <v>93</v>
      </c>
      <c r="AL7" s="117" t="s">
        <v>97</v>
      </c>
      <c r="AM7" s="117" t="s">
        <v>98</v>
      </c>
      <c r="AN7" s="117" t="s">
        <v>99</v>
      </c>
      <c r="AO7" s="117" t="s">
        <v>100</v>
      </c>
      <c r="AP7" s="117" t="s">
        <v>109</v>
      </c>
      <c r="AQ7" s="117" t="s">
        <v>95</v>
      </c>
      <c r="AR7" s="117" t="s">
        <v>110</v>
      </c>
      <c r="AS7" s="117" t="s">
        <v>96</v>
      </c>
      <c r="AT7" s="139" t="s">
        <v>161</v>
      </c>
      <c r="AU7" s="347"/>
      <c r="AV7" s="348"/>
      <c r="AW7" s="342"/>
      <c r="AX7" s="342"/>
      <c r="AY7" s="342"/>
      <c r="AZ7" s="342"/>
      <c r="BA7" s="343"/>
      <c r="BB7" s="343"/>
      <c r="BC7" s="343"/>
    </row>
    <row r="8" spans="1:55" s="346" customFormat="1" ht="28.5" customHeight="1" x14ac:dyDescent="0.35">
      <c r="A8" s="397">
        <f t="shared" ref="A8:A38" ca="1" si="0">IF($R8,$Q8,"")</f>
        <v>46113</v>
      </c>
      <c r="B8" s="77" t="str">
        <f t="shared" ref="B8:B38" ca="1" si="1">IF($R8,VLOOKUP(WEEKDAY($Q8,2),WOTA,2,FALSE),"")</f>
        <v>Mi</v>
      </c>
      <c r="C8" s="76" t="str">
        <f t="shared" ref="C8:C38" ca="1" si="2">IF($R8," "&amp;IF($S8="",VLOOKUP($Q8,FListe,3,FALSE),$S8),"")</f>
        <v xml:space="preserve"> </v>
      </c>
      <c r="D8" s="171"/>
      <c r="E8" s="126" t="str">
        <f ca="1">IF(AND($R8,$T8&lt;&gt;"F"),IF($AC8=$AE8,"keine NAZ",TEXT($AC8,"hh:mm")&amp;"-"&amp;TEXT($AC8+$F8+$G8,"hh:mm")),"")</f>
        <v>08:00-16:00</v>
      </c>
      <c r="F8" s="386">
        <f t="shared" ref="F8:F38" ca="1" si="3">IF($R8,IF($T8="F",0,VLOOKUP($B8,GAZ,I_GAZNAZMP,FALSE)),"")</f>
        <v>0.33333333333333331</v>
      </c>
      <c r="G8" s="125">
        <f ca="1">IF($R8,IF((I8-H8)*24&gt;6,$AD8,IF(F8*24&gt;6,$AD8,0)),"")</f>
        <v>0</v>
      </c>
      <c r="H8" s="127"/>
      <c r="I8" s="59"/>
      <c r="J8" s="141" t="str">
        <f t="shared" ref="J8:J38" ca="1" si="4">IF(AND($R8,$AK8,NOT($Y8)),ROUND(($V8-$F8-$G8)*24,2),IF($D8="Z",$F8*-24,""))</f>
        <v/>
      </c>
      <c r="K8" s="388">
        <f t="shared" ref="K8:K38" ca="1" si="5">$X8</f>
        <v>0</v>
      </c>
      <c r="L8" s="542"/>
      <c r="M8" s="543"/>
      <c r="N8" s="543"/>
      <c r="O8" s="543"/>
      <c r="P8" s="544"/>
      <c r="Q8" s="108">
        <f ca="1">DATE(Jahr,$Q2,1)</f>
        <v>46113</v>
      </c>
      <c r="R8" s="115" t="b">
        <f t="shared" ref="R8:R38" ca="1" si="6">$Q$2=MONTH($Q8)</f>
        <v>1</v>
      </c>
      <c r="S8" s="109" t="str">
        <f t="shared" ref="S8:S38" si="7">IF(OR($D8="U",$D8="Z",$D8="ZK",$D8="K"),VLOOKUP($D8,UZK,2,FALSE),"")</f>
        <v/>
      </c>
      <c r="T8" s="61" t="str">
        <f t="shared" ref="T8:T38" ca="1" si="8">IF($R8,VLOOKUP($Q8,FListe,4,FALSE),"")</f>
        <v>A</v>
      </c>
      <c r="U8" s="61" t="str">
        <f t="shared" ref="U8:U38" ca="1" si="9">IF($R8,VLOOKUP($Q8,FListe,5,FALSE),"")</f>
        <v>A</v>
      </c>
      <c r="V8" s="96">
        <f>$I8-$H8</f>
        <v>0</v>
      </c>
      <c r="W8" s="57">
        <f ca="1">IF($R8,ROUND($V8-$F8-$AD8,15),"")</f>
        <v>-0.33333333333333298</v>
      </c>
      <c r="X8" s="164">
        <f t="shared" ref="X8:X38" ca="1" si="10">IF($J8&lt;&gt;"",$X7+$J8,$X7)</f>
        <v>0</v>
      </c>
      <c r="Y8" s="115" t="b">
        <f t="shared" ref="Y8:Y38" ca="1" si="11">($W8=0)</f>
        <v>0</v>
      </c>
      <c r="Z8" s="115" t="b">
        <f t="shared" ref="Z8:Z38" ca="1" si="12">($W8&gt;0)</f>
        <v>0</v>
      </c>
      <c r="AA8" s="115" t="b">
        <f t="shared" ref="AA8:AA38" ca="1" si="13">($W8&lt;0)</f>
        <v>1</v>
      </c>
      <c r="AB8" s="78">
        <f t="shared" ref="AB8:AB38" ca="1" si="14">IF($U8="F","",TIME(0,0,0))</f>
        <v>0</v>
      </c>
      <c r="AC8" s="85">
        <f t="shared" ref="AC8:AC38" ca="1" si="15">IF($U8="F","",IF(ISNA(VLOOKUP($B8,GAZ,AC$7,FALSE)),0,VLOOKUP($B8,GAZ,AC$7,FALSE)))</f>
        <v>0.33333333333333331</v>
      </c>
      <c r="AD8" s="88">
        <f t="shared" ref="AD8:AD38" ca="1" si="16">IF(OR($U8="F",$S8&lt;&gt;"",ISNA(VLOOKUP($B8,GAZ,AD$7,FALSE))),0,IF(NOT($AK8),VLOOKUP($B8,GAZ,11,FALSE),IF(($I8-$H8)*24&gt;6,VLOOKUP($B8,GAZ,3,FALSE),0)))</f>
        <v>0</v>
      </c>
      <c r="AE8" s="85">
        <f t="shared" ref="AE8:AE38" ca="1" si="17">IF($U8="F","",IF(ISNA(VLOOKUP($B8,GAZ,AE$7,FALSE)),0,VLOOKUP($B8,GAZ,AE$7,FALSE)))</f>
        <v>0.66666666666666663</v>
      </c>
      <c r="AF8" s="82">
        <f t="shared" ref="AF8:AF38" ca="1" si="18">IF($U8="F","",TIME(23,59,0))</f>
        <v>0.99930555555555556</v>
      </c>
      <c r="AG8" s="115" t="b">
        <f t="shared" ref="AG8:AG38" si="19">OR($H8&lt;&gt;"",$I8&lt;&gt;"")</f>
        <v>0</v>
      </c>
      <c r="AH8" s="115" t="b">
        <f t="shared" ref="AH8:AH38" ca="1" si="20">AND($T8&lt;&gt;"F",NOT($AG8),NOT($AC8=$AE8))</f>
        <v>1</v>
      </c>
      <c r="AI8" s="115" t="b">
        <f t="shared" ref="AI8:AI38" ca="1" si="21">AND($AH8,OR($D8="U",$D8="Z",$D8="K"))</f>
        <v>0</v>
      </c>
      <c r="AJ8" s="115" t="b">
        <f t="shared" ref="AJ8:AJ38" ca="1" si="22">AND($U8&lt;&gt;"F",$D8&lt;&gt;"U",$D8&lt;&gt;"Z",$D8&lt;&gt;"K",$R8)</f>
        <v>1</v>
      </c>
      <c r="AK8" s="115" t="b">
        <f t="shared" ref="AK8:AK38" si="23">AND($H8&lt;&gt;"",$I8&lt;&gt;"")</f>
        <v>0</v>
      </c>
      <c r="AL8" s="113">
        <f t="shared" ref="AL8:AL38" ca="1" si="24">IF($AJ8,TagUG,"")</f>
        <v>0</v>
      </c>
      <c r="AM8" s="113">
        <f t="shared" ref="AM8:AM38" ca="1" si="25">IF($AJ8,IF($I8="",IF(AND($L8&lt;&gt;"",$L8&lt;$AF8),$L8,IF(AND($M8&lt;&gt;"",$M8&lt;$AF8),$M8,TagOG)),$I8),"")</f>
        <v>0.99930555555555556</v>
      </c>
      <c r="AN8" s="113">
        <f ca="1">IF($AJ8,IF($H8="",$AB8,$H8),"")</f>
        <v>0</v>
      </c>
      <c r="AO8" s="113">
        <f t="shared" ref="AO8:AO38" ca="1" si="26">IF($AJ8,IF(AND($L8&lt;&gt;"",$L8&lt;$AF8),$L8,IF(AND($M8&lt;&gt;"",$M8&lt;$AF8),$M8,TagOG)),"")</f>
        <v>0.99930555555555556</v>
      </c>
      <c r="AP8" s="115" t="b">
        <f t="shared" ref="AP8:AP38" si="27">MOD($H8*24,0.25)=0</f>
        <v>1</v>
      </c>
      <c r="AQ8" s="115" t="b">
        <f t="shared" ref="AQ8:AQ38" ca="1" si="28">AND($AJ8,ISNUMBER($H8),$H8&gt;=$AB8,$H8&lt;=$AF8,OR($I8="",$H8&lt;=$I8))</f>
        <v>0</v>
      </c>
      <c r="AR8" s="115" t="b">
        <f t="shared" ref="AR8:AR38" si="29">MOD($I8*24,0.25)=0</f>
        <v>1</v>
      </c>
      <c r="AS8" s="115" t="b">
        <f t="shared" ref="AS8:AS38" ca="1" si="30">AND($AJ8,ISNUMBER($I8),$I8&gt;=$AB8,$I8&lt;=$AF8,OR($H8="",$I8&gt;=$H8))</f>
        <v>0</v>
      </c>
      <c r="AT8" s="140">
        <f t="shared" ref="AT8:AT38" si="31">IF(AND(ISBLANK($D8),ISBLANK($H8),ISBLANK($I8)),0,1)</f>
        <v>0</v>
      </c>
      <c r="AU8" s="350"/>
      <c r="AV8" s="342"/>
      <c r="AW8" s="342"/>
      <c r="AX8" s="342"/>
      <c r="AY8" s="342"/>
      <c r="AZ8" s="342"/>
      <c r="BA8" s="343"/>
      <c r="BB8" s="343"/>
      <c r="BC8" s="343"/>
    </row>
    <row r="9" spans="1:55" s="346" customFormat="1" ht="28.5" customHeight="1" x14ac:dyDescent="0.35">
      <c r="A9" s="397">
        <f t="shared" ca="1" si="0"/>
        <v>46114</v>
      </c>
      <c r="B9" s="77" t="str">
        <f t="shared" ca="1" si="1"/>
        <v>Do</v>
      </c>
      <c r="C9" s="76" t="str">
        <f t="shared" ca="1" si="2"/>
        <v xml:space="preserve"> Gründonnerstag</v>
      </c>
      <c r="D9" s="171"/>
      <c r="E9" s="126" t="str">
        <f t="shared" ref="E9:E38" ca="1" si="32">IF(AND($R9,$T9&lt;&gt;"F"),IF($AC9=$AE9,"keine NAZ",TEXT($AC9,"hh:mm")&amp;"-"&amp;TEXT($AC9+$F9+$G9,"hh:mm")),"")</f>
        <v>08:00-16:00</v>
      </c>
      <c r="F9" s="386">
        <f t="shared" ca="1" si="3"/>
        <v>0.33333333333333331</v>
      </c>
      <c r="G9" s="125">
        <f t="shared" ref="G9:G38" ca="1" si="33">IF($R9,IF((I9-H9)*24&gt;6,$AD9,IF(F9*24&gt;6,$AD9,0)),"")</f>
        <v>0</v>
      </c>
      <c r="H9" s="127"/>
      <c r="I9" s="59"/>
      <c r="J9" s="141" t="str">
        <f t="shared" ca="1" si="4"/>
        <v/>
      </c>
      <c r="K9" s="388">
        <f t="shared" ca="1" si="5"/>
        <v>0</v>
      </c>
      <c r="L9" s="542"/>
      <c r="M9" s="543"/>
      <c r="N9" s="543"/>
      <c r="O9" s="543"/>
      <c r="P9" s="544"/>
      <c r="Q9" s="108">
        <f t="shared" ref="Q9:Q38" ca="1" si="34" xml:space="preserve"> Q8+1</f>
        <v>46114</v>
      </c>
      <c r="R9" s="115" t="b">
        <f t="shared" ca="1" si="6"/>
        <v>1</v>
      </c>
      <c r="S9" s="109" t="str">
        <f t="shared" si="7"/>
        <v/>
      </c>
      <c r="T9" s="61" t="str">
        <f t="shared" ca="1" si="8"/>
        <v>A</v>
      </c>
      <c r="U9" s="61" t="str">
        <f t="shared" ca="1" si="9"/>
        <v>A</v>
      </c>
      <c r="V9" s="96">
        <f t="shared" ref="V9:V38" si="35">$I9-$H9</f>
        <v>0</v>
      </c>
      <c r="W9" s="57">
        <f t="shared" ref="W9:W38" ca="1" si="36">IF($R9,ROUND($V9-$F9-$AD9,15),"")</f>
        <v>-0.33333333333333298</v>
      </c>
      <c r="X9" s="164">
        <f t="shared" ca="1" si="10"/>
        <v>0</v>
      </c>
      <c r="Y9" s="115" t="b">
        <f t="shared" ca="1" si="11"/>
        <v>0</v>
      </c>
      <c r="Z9" s="115" t="b">
        <f t="shared" ca="1" si="12"/>
        <v>0</v>
      </c>
      <c r="AA9" s="115" t="b">
        <f t="shared" ca="1" si="13"/>
        <v>1</v>
      </c>
      <c r="AB9" s="78">
        <f t="shared" ca="1" si="14"/>
        <v>0</v>
      </c>
      <c r="AC9" s="85">
        <f t="shared" ca="1" si="15"/>
        <v>0.33333333333333331</v>
      </c>
      <c r="AD9" s="88">
        <f t="shared" ca="1" si="16"/>
        <v>0</v>
      </c>
      <c r="AE9" s="85">
        <f t="shared" ca="1" si="17"/>
        <v>0.66666666666666663</v>
      </c>
      <c r="AF9" s="82">
        <f t="shared" ca="1" si="18"/>
        <v>0.99930555555555556</v>
      </c>
      <c r="AG9" s="115" t="b">
        <f t="shared" si="19"/>
        <v>0</v>
      </c>
      <c r="AH9" s="115" t="b">
        <f t="shared" ca="1" si="20"/>
        <v>1</v>
      </c>
      <c r="AI9" s="115" t="b">
        <f t="shared" ca="1" si="21"/>
        <v>0</v>
      </c>
      <c r="AJ9" s="115" t="b">
        <f t="shared" ca="1" si="22"/>
        <v>1</v>
      </c>
      <c r="AK9" s="115" t="b">
        <f t="shared" si="23"/>
        <v>0</v>
      </c>
      <c r="AL9" s="113">
        <f t="shared" ca="1" si="24"/>
        <v>0</v>
      </c>
      <c r="AM9" s="113">
        <f t="shared" ca="1" si="25"/>
        <v>0.99930555555555556</v>
      </c>
      <c r="AN9" s="113">
        <f t="shared" ref="AN9:AN38" ca="1" si="37">IF($AJ9,IF($H9="",TagUG,$H9),"")</f>
        <v>0</v>
      </c>
      <c r="AO9" s="113">
        <f t="shared" ca="1" si="26"/>
        <v>0.99930555555555556</v>
      </c>
      <c r="AP9" s="115" t="b">
        <f t="shared" si="27"/>
        <v>1</v>
      </c>
      <c r="AQ9" s="115" t="b">
        <f t="shared" ca="1" si="28"/>
        <v>0</v>
      </c>
      <c r="AR9" s="115" t="b">
        <f t="shared" si="29"/>
        <v>1</v>
      </c>
      <c r="AS9" s="115" t="b">
        <f t="shared" ca="1" si="30"/>
        <v>0</v>
      </c>
      <c r="AT9" s="140">
        <f t="shared" si="31"/>
        <v>0</v>
      </c>
      <c r="AU9" s="342"/>
      <c r="AV9" s="342"/>
      <c r="AW9" s="342"/>
      <c r="AX9" s="342"/>
      <c r="AY9" s="342"/>
      <c r="AZ9" s="342"/>
      <c r="BA9" s="343"/>
      <c r="BB9" s="343"/>
      <c r="BC9" s="343"/>
    </row>
    <row r="10" spans="1:55" s="346" customFormat="1" ht="28.5" customHeight="1" x14ac:dyDescent="0.35">
      <c r="A10" s="397">
        <f t="shared" ca="1" si="0"/>
        <v>46115</v>
      </c>
      <c r="B10" s="77" t="str">
        <f t="shared" ca="1" si="1"/>
        <v>Fr</v>
      </c>
      <c r="C10" s="76" t="str">
        <f t="shared" ca="1" si="2"/>
        <v xml:space="preserve"> Karfreitag</v>
      </c>
      <c r="D10" s="171"/>
      <c r="E10" s="126" t="str">
        <f t="shared" ca="1" si="32"/>
        <v>08:00-16:00</v>
      </c>
      <c r="F10" s="386">
        <f t="shared" ca="1" si="3"/>
        <v>0.33333333333333331</v>
      </c>
      <c r="G10" s="125">
        <f t="shared" ca="1" si="33"/>
        <v>0</v>
      </c>
      <c r="H10" s="127"/>
      <c r="I10" s="59"/>
      <c r="J10" s="141" t="str">
        <f t="shared" ca="1" si="4"/>
        <v/>
      </c>
      <c r="K10" s="388">
        <f t="shared" ca="1" si="5"/>
        <v>0</v>
      </c>
      <c r="L10" s="542"/>
      <c r="M10" s="543"/>
      <c r="N10" s="543"/>
      <c r="O10" s="543"/>
      <c r="P10" s="544"/>
      <c r="Q10" s="108">
        <f t="shared" ca="1" si="34"/>
        <v>46115</v>
      </c>
      <c r="R10" s="115" t="b">
        <f t="shared" ca="1" si="6"/>
        <v>1</v>
      </c>
      <c r="S10" s="109" t="str">
        <f t="shared" si="7"/>
        <v/>
      </c>
      <c r="T10" s="61" t="str">
        <f t="shared" ca="1" si="8"/>
        <v>A</v>
      </c>
      <c r="U10" s="61" t="str">
        <f t="shared" ca="1" si="9"/>
        <v>A</v>
      </c>
      <c r="V10" s="96">
        <f t="shared" si="35"/>
        <v>0</v>
      </c>
      <c r="W10" s="57">
        <f t="shared" ca="1" si="36"/>
        <v>-0.33333333333333298</v>
      </c>
      <c r="X10" s="164">
        <f t="shared" ca="1" si="10"/>
        <v>0</v>
      </c>
      <c r="Y10" s="115" t="b">
        <f t="shared" ca="1" si="11"/>
        <v>0</v>
      </c>
      <c r="Z10" s="115" t="b">
        <f t="shared" ca="1" si="12"/>
        <v>0</v>
      </c>
      <c r="AA10" s="115" t="b">
        <f t="shared" ca="1" si="13"/>
        <v>1</v>
      </c>
      <c r="AB10" s="78">
        <f t="shared" ca="1" si="14"/>
        <v>0</v>
      </c>
      <c r="AC10" s="85">
        <f t="shared" ca="1" si="15"/>
        <v>0.33333333333333331</v>
      </c>
      <c r="AD10" s="88">
        <f t="shared" ca="1" si="16"/>
        <v>0</v>
      </c>
      <c r="AE10" s="85">
        <f t="shared" ca="1" si="17"/>
        <v>0.66666666666666663</v>
      </c>
      <c r="AF10" s="82">
        <f t="shared" ca="1" si="18"/>
        <v>0.99930555555555556</v>
      </c>
      <c r="AG10" s="115" t="b">
        <f t="shared" si="19"/>
        <v>0</v>
      </c>
      <c r="AH10" s="115" t="b">
        <f t="shared" ca="1" si="20"/>
        <v>1</v>
      </c>
      <c r="AI10" s="115" t="b">
        <f t="shared" ca="1" si="21"/>
        <v>0</v>
      </c>
      <c r="AJ10" s="115" t="b">
        <f t="shared" ca="1" si="22"/>
        <v>1</v>
      </c>
      <c r="AK10" s="115" t="b">
        <f t="shared" si="23"/>
        <v>0</v>
      </c>
      <c r="AL10" s="113">
        <f t="shared" ca="1" si="24"/>
        <v>0</v>
      </c>
      <c r="AM10" s="113">
        <f t="shared" ca="1" si="25"/>
        <v>0.99930555555555556</v>
      </c>
      <c r="AN10" s="113">
        <f t="shared" ca="1" si="37"/>
        <v>0</v>
      </c>
      <c r="AO10" s="113">
        <f t="shared" ca="1" si="26"/>
        <v>0.99930555555555556</v>
      </c>
      <c r="AP10" s="115" t="b">
        <f t="shared" si="27"/>
        <v>1</v>
      </c>
      <c r="AQ10" s="115" t="b">
        <f t="shared" ca="1" si="28"/>
        <v>0</v>
      </c>
      <c r="AR10" s="115" t="b">
        <f t="shared" si="29"/>
        <v>1</v>
      </c>
      <c r="AS10" s="115" t="b">
        <f t="shared" ca="1" si="30"/>
        <v>0</v>
      </c>
      <c r="AT10" s="140">
        <f t="shared" si="31"/>
        <v>0</v>
      </c>
      <c r="AU10" s="342"/>
      <c r="AV10" s="342"/>
      <c r="AW10" s="342"/>
      <c r="AX10" s="342"/>
      <c r="AY10" s="342"/>
      <c r="AZ10" s="342"/>
      <c r="BA10" s="343"/>
      <c r="BB10" s="343"/>
      <c r="BC10" s="343"/>
    </row>
    <row r="11" spans="1:55" s="346" customFormat="1" ht="28.5" customHeight="1" x14ac:dyDescent="0.35">
      <c r="A11" s="397">
        <f t="shared" ca="1" si="0"/>
        <v>46116</v>
      </c>
      <c r="B11" s="77" t="str">
        <f t="shared" ca="1" si="1"/>
        <v>Sa</v>
      </c>
      <c r="C11" s="76" t="str">
        <f t="shared" ca="1" si="2"/>
        <v xml:space="preserve"> Wochenende</v>
      </c>
      <c r="D11" s="185"/>
      <c r="E11" s="126" t="str">
        <f t="shared" ca="1" si="32"/>
        <v/>
      </c>
      <c r="F11" s="386">
        <f t="shared" ca="1" si="3"/>
        <v>0</v>
      </c>
      <c r="G11" s="125">
        <f t="shared" ca="1" si="33"/>
        <v>0</v>
      </c>
      <c r="H11" s="127"/>
      <c r="I11" s="59"/>
      <c r="J11" s="141" t="str">
        <f t="shared" ca="1" si="4"/>
        <v/>
      </c>
      <c r="K11" s="388">
        <f t="shared" ca="1" si="5"/>
        <v>0</v>
      </c>
      <c r="L11" s="542"/>
      <c r="M11" s="543"/>
      <c r="N11" s="543"/>
      <c r="O11" s="543"/>
      <c r="P11" s="544"/>
      <c r="Q11" s="108">
        <f t="shared" ca="1" si="34"/>
        <v>46116</v>
      </c>
      <c r="R11" s="115" t="b">
        <f t="shared" ca="1" si="6"/>
        <v>1</v>
      </c>
      <c r="S11" s="109" t="str">
        <f t="shared" si="7"/>
        <v/>
      </c>
      <c r="T11" s="61" t="str">
        <f t="shared" ca="1" si="8"/>
        <v>F</v>
      </c>
      <c r="U11" s="61" t="str">
        <f t="shared" ca="1" si="9"/>
        <v>A</v>
      </c>
      <c r="V11" s="96">
        <f t="shared" si="35"/>
        <v>0</v>
      </c>
      <c r="W11" s="57">
        <f t="shared" ca="1" si="36"/>
        <v>0</v>
      </c>
      <c r="X11" s="164">
        <f t="shared" ca="1" si="10"/>
        <v>0</v>
      </c>
      <c r="Y11" s="115" t="b">
        <f t="shared" ca="1" si="11"/>
        <v>1</v>
      </c>
      <c r="Z11" s="115" t="b">
        <f t="shared" ca="1" si="12"/>
        <v>0</v>
      </c>
      <c r="AA11" s="115" t="b">
        <f t="shared" ca="1" si="13"/>
        <v>0</v>
      </c>
      <c r="AB11" s="78">
        <f t="shared" ca="1" si="14"/>
        <v>0</v>
      </c>
      <c r="AC11" s="85">
        <f t="shared" ca="1" si="15"/>
        <v>0</v>
      </c>
      <c r="AD11" s="88">
        <f t="shared" ca="1" si="16"/>
        <v>0</v>
      </c>
      <c r="AE11" s="85">
        <f t="shared" ca="1" si="17"/>
        <v>0</v>
      </c>
      <c r="AF11" s="82">
        <f t="shared" ca="1" si="18"/>
        <v>0.99930555555555556</v>
      </c>
      <c r="AG11" s="115" t="b">
        <f t="shared" si="19"/>
        <v>0</v>
      </c>
      <c r="AH11" s="115" t="b">
        <f t="shared" ca="1" si="20"/>
        <v>0</v>
      </c>
      <c r="AI11" s="115" t="b">
        <f t="shared" ca="1" si="21"/>
        <v>0</v>
      </c>
      <c r="AJ11" s="115" t="b">
        <f t="shared" ca="1" si="22"/>
        <v>1</v>
      </c>
      <c r="AK11" s="115" t="b">
        <f t="shared" si="23"/>
        <v>0</v>
      </c>
      <c r="AL11" s="113">
        <f t="shared" ca="1" si="24"/>
        <v>0</v>
      </c>
      <c r="AM11" s="113">
        <f t="shared" ca="1" si="25"/>
        <v>0.99930555555555556</v>
      </c>
      <c r="AN11" s="113">
        <f t="shared" ca="1" si="37"/>
        <v>0</v>
      </c>
      <c r="AO11" s="113">
        <f t="shared" ca="1" si="26"/>
        <v>0.99930555555555556</v>
      </c>
      <c r="AP11" s="115" t="b">
        <f t="shared" si="27"/>
        <v>1</v>
      </c>
      <c r="AQ11" s="115" t="b">
        <f t="shared" ca="1" si="28"/>
        <v>0</v>
      </c>
      <c r="AR11" s="115" t="b">
        <f t="shared" si="29"/>
        <v>1</v>
      </c>
      <c r="AS11" s="115" t="b">
        <f t="shared" ca="1" si="30"/>
        <v>0</v>
      </c>
      <c r="AT11" s="140">
        <f t="shared" si="31"/>
        <v>0</v>
      </c>
      <c r="AU11" s="342"/>
      <c r="AV11" s="342"/>
      <c r="AW11" s="342"/>
      <c r="AX11" s="342"/>
      <c r="AY11" s="342"/>
      <c r="AZ11" s="342"/>
      <c r="BA11" s="343"/>
      <c r="BB11" s="343"/>
      <c r="BC11" s="343"/>
    </row>
    <row r="12" spans="1:55" s="346" customFormat="1" ht="28.5" customHeight="1" x14ac:dyDescent="0.35">
      <c r="A12" s="397">
        <f t="shared" ca="1" si="0"/>
        <v>46117</v>
      </c>
      <c r="B12" s="77" t="str">
        <f t="shared" ca="1" si="1"/>
        <v>So</v>
      </c>
      <c r="C12" s="76" t="str">
        <f t="shared" ca="1" si="2"/>
        <v xml:space="preserve"> Ostersonntag</v>
      </c>
      <c r="D12" s="185"/>
      <c r="E12" s="126" t="str">
        <f t="shared" ca="1" si="32"/>
        <v/>
      </c>
      <c r="F12" s="386">
        <f t="shared" ca="1" si="3"/>
        <v>0</v>
      </c>
      <c r="G12" s="125">
        <f t="shared" ca="1" si="33"/>
        <v>0</v>
      </c>
      <c r="H12" s="184"/>
      <c r="I12" s="186"/>
      <c r="J12" s="141" t="str">
        <f t="shared" ca="1" si="4"/>
        <v/>
      </c>
      <c r="K12" s="388">
        <f t="shared" ca="1" si="5"/>
        <v>0</v>
      </c>
      <c r="L12" s="542"/>
      <c r="M12" s="543"/>
      <c r="N12" s="543"/>
      <c r="O12" s="543"/>
      <c r="P12" s="544"/>
      <c r="Q12" s="108">
        <f t="shared" ca="1" si="34"/>
        <v>46117</v>
      </c>
      <c r="R12" s="115" t="b">
        <f t="shared" ca="1" si="6"/>
        <v>1</v>
      </c>
      <c r="S12" s="109" t="str">
        <f t="shared" si="7"/>
        <v/>
      </c>
      <c r="T12" s="61" t="str">
        <f t="shared" ca="1" si="8"/>
        <v>F</v>
      </c>
      <c r="U12" s="61" t="str">
        <f t="shared" ca="1" si="9"/>
        <v>F</v>
      </c>
      <c r="V12" s="96">
        <f t="shared" si="35"/>
        <v>0</v>
      </c>
      <c r="W12" s="57">
        <f t="shared" ca="1" si="36"/>
        <v>0</v>
      </c>
      <c r="X12" s="164">
        <f t="shared" ca="1" si="10"/>
        <v>0</v>
      </c>
      <c r="Y12" s="115" t="b">
        <f t="shared" ca="1" si="11"/>
        <v>1</v>
      </c>
      <c r="Z12" s="115" t="b">
        <f t="shared" ca="1" si="12"/>
        <v>0</v>
      </c>
      <c r="AA12" s="115" t="b">
        <f t="shared" ca="1" si="13"/>
        <v>0</v>
      </c>
      <c r="AB12" s="78" t="str">
        <f t="shared" ca="1" si="14"/>
        <v/>
      </c>
      <c r="AC12" s="85" t="str">
        <f t="shared" ca="1" si="15"/>
        <v/>
      </c>
      <c r="AD12" s="88">
        <f t="shared" ca="1" si="16"/>
        <v>0</v>
      </c>
      <c r="AE12" s="85" t="str">
        <f t="shared" ca="1" si="17"/>
        <v/>
      </c>
      <c r="AF12" s="82" t="str">
        <f t="shared" ca="1" si="18"/>
        <v/>
      </c>
      <c r="AG12" s="115" t="b">
        <f t="shared" si="19"/>
        <v>0</v>
      </c>
      <c r="AH12" s="115" t="b">
        <f t="shared" ca="1" si="20"/>
        <v>0</v>
      </c>
      <c r="AI12" s="115" t="b">
        <f t="shared" ca="1" si="21"/>
        <v>0</v>
      </c>
      <c r="AJ12" s="115" t="b">
        <f t="shared" ca="1" si="22"/>
        <v>0</v>
      </c>
      <c r="AK12" s="115" t="b">
        <f t="shared" si="23"/>
        <v>0</v>
      </c>
      <c r="AL12" s="113" t="str">
        <f t="shared" ca="1" si="24"/>
        <v/>
      </c>
      <c r="AM12" s="113" t="str">
        <f t="shared" ca="1" si="25"/>
        <v/>
      </c>
      <c r="AN12" s="113" t="str">
        <f t="shared" ca="1" si="37"/>
        <v/>
      </c>
      <c r="AO12" s="113" t="str">
        <f t="shared" ca="1" si="26"/>
        <v/>
      </c>
      <c r="AP12" s="115" t="b">
        <f t="shared" si="27"/>
        <v>1</v>
      </c>
      <c r="AQ12" s="115" t="b">
        <f t="shared" ca="1" si="28"/>
        <v>0</v>
      </c>
      <c r="AR12" s="115" t="b">
        <f t="shared" si="29"/>
        <v>1</v>
      </c>
      <c r="AS12" s="115" t="b">
        <f t="shared" ca="1" si="30"/>
        <v>0</v>
      </c>
      <c r="AT12" s="140">
        <f t="shared" si="31"/>
        <v>0</v>
      </c>
      <c r="AU12" s="342"/>
      <c r="AV12" s="342"/>
      <c r="AW12" s="342"/>
      <c r="AX12" s="342"/>
      <c r="AY12" s="342"/>
      <c r="AZ12" s="342"/>
      <c r="BA12" s="343"/>
      <c r="BB12" s="343"/>
      <c r="BC12" s="343"/>
    </row>
    <row r="13" spans="1:55" s="346" customFormat="1" ht="28.5" customHeight="1" x14ac:dyDescent="0.35">
      <c r="A13" s="397">
        <f t="shared" ca="1" si="0"/>
        <v>46118</v>
      </c>
      <c r="B13" s="77" t="str">
        <f t="shared" ca="1" si="1"/>
        <v>Mo</v>
      </c>
      <c r="C13" s="76" t="str">
        <f t="shared" ca="1" si="2"/>
        <v xml:space="preserve"> Ostermontag</v>
      </c>
      <c r="D13" s="185"/>
      <c r="E13" s="126" t="str">
        <f t="shared" ca="1" si="32"/>
        <v/>
      </c>
      <c r="F13" s="386">
        <f t="shared" ca="1" si="3"/>
        <v>0</v>
      </c>
      <c r="G13" s="125">
        <f t="shared" ca="1" si="33"/>
        <v>0</v>
      </c>
      <c r="H13" s="184"/>
      <c r="I13" s="186"/>
      <c r="J13" s="141" t="str">
        <f t="shared" ca="1" si="4"/>
        <v/>
      </c>
      <c r="K13" s="388">
        <f t="shared" ca="1" si="5"/>
        <v>0</v>
      </c>
      <c r="L13" s="542"/>
      <c r="M13" s="543"/>
      <c r="N13" s="543"/>
      <c r="O13" s="543"/>
      <c r="P13" s="544"/>
      <c r="Q13" s="108">
        <f t="shared" ca="1" si="34"/>
        <v>46118</v>
      </c>
      <c r="R13" s="115" t="b">
        <f t="shared" ca="1" si="6"/>
        <v>1</v>
      </c>
      <c r="S13" s="109" t="str">
        <f t="shared" si="7"/>
        <v/>
      </c>
      <c r="T13" s="61" t="str">
        <f t="shared" ca="1" si="8"/>
        <v>F</v>
      </c>
      <c r="U13" s="61" t="str">
        <f t="shared" ca="1" si="9"/>
        <v>F</v>
      </c>
      <c r="V13" s="96">
        <f t="shared" si="35"/>
        <v>0</v>
      </c>
      <c r="W13" s="57">
        <f t="shared" ca="1" si="36"/>
        <v>0</v>
      </c>
      <c r="X13" s="164">
        <f t="shared" ca="1" si="10"/>
        <v>0</v>
      </c>
      <c r="Y13" s="115" t="b">
        <f t="shared" ca="1" si="11"/>
        <v>1</v>
      </c>
      <c r="Z13" s="115" t="b">
        <f t="shared" ca="1" si="12"/>
        <v>0</v>
      </c>
      <c r="AA13" s="115" t="b">
        <f t="shared" ca="1" si="13"/>
        <v>0</v>
      </c>
      <c r="AB13" s="78" t="str">
        <f t="shared" ca="1" si="14"/>
        <v/>
      </c>
      <c r="AC13" s="85" t="str">
        <f t="shared" ca="1" si="15"/>
        <v/>
      </c>
      <c r="AD13" s="88">
        <f t="shared" ca="1" si="16"/>
        <v>0</v>
      </c>
      <c r="AE13" s="85" t="str">
        <f t="shared" ca="1" si="17"/>
        <v/>
      </c>
      <c r="AF13" s="82" t="str">
        <f t="shared" ca="1" si="18"/>
        <v/>
      </c>
      <c r="AG13" s="115" t="b">
        <f t="shared" si="19"/>
        <v>0</v>
      </c>
      <c r="AH13" s="115" t="b">
        <f t="shared" ca="1" si="20"/>
        <v>0</v>
      </c>
      <c r="AI13" s="115" t="b">
        <f t="shared" ca="1" si="21"/>
        <v>0</v>
      </c>
      <c r="AJ13" s="115" t="b">
        <f t="shared" ca="1" si="22"/>
        <v>0</v>
      </c>
      <c r="AK13" s="115" t="b">
        <f t="shared" si="23"/>
        <v>0</v>
      </c>
      <c r="AL13" s="113" t="str">
        <f t="shared" ca="1" si="24"/>
        <v/>
      </c>
      <c r="AM13" s="113" t="str">
        <f t="shared" ca="1" si="25"/>
        <v/>
      </c>
      <c r="AN13" s="113" t="str">
        <f t="shared" ca="1" si="37"/>
        <v/>
      </c>
      <c r="AO13" s="113" t="str">
        <f t="shared" ca="1" si="26"/>
        <v/>
      </c>
      <c r="AP13" s="115" t="b">
        <f t="shared" si="27"/>
        <v>1</v>
      </c>
      <c r="AQ13" s="115" t="b">
        <f t="shared" ca="1" si="28"/>
        <v>0</v>
      </c>
      <c r="AR13" s="115" t="b">
        <f t="shared" si="29"/>
        <v>1</v>
      </c>
      <c r="AS13" s="115" t="b">
        <f t="shared" ca="1" si="30"/>
        <v>0</v>
      </c>
      <c r="AT13" s="140">
        <f t="shared" si="31"/>
        <v>0</v>
      </c>
      <c r="AU13" s="342"/>
      <c r="AV13" s="342"/>
      <c r="AW13" s="342"/>
      <c r="AX13" s="342"/>
      <c r="AY13" s="342"/>
      <c r="AZ13" s="342"/>
      <c r="BA13" s="343"/>
      <c r="BB13" s="343"/>
      <c r="BC13" s="343"/>
    </row>
    <row r="14" spans="1:55" s="346" customFormat="1" ht="28.5" customHeight="1" x14ac:dyDescent="0.35">
      <c r="A14" s="397">
        <f t="shared" ca="1" si="0"/>
        <v>46119</v>
      </c>
      <c r="B14" s="77" t="str">
        <f t="shared" ca="1" si="1"/>
        <v>Di</v>
      </c>
      <c r="C14" s="76" t="str">
        <f t="shared" ca="1" si="2"/>
        <v xml:space="preserve"> Osterdienstag</v>
      </c>
      <c r="D14" s="171"/>
      <c r="E14" s="126" t="str">
        <f t="shared" ca="1" si="32"/>
        <v>08:00-16:00</v>
      </c>
      <c r="F14" s="386">
        <f t="shared" ca="1" si="3"/>
        <v>0.33333333333333331</v>
      </c>
      <c r="G14" s="125">
        <f t="shared" ca="1" si="33"/>
        <v>0</v>
      </c>
      <c r="H14" s="127"/>
      <c r="I14" s="59"/>
      <c r="J14" s="141" t="str">
        <f t="shared" ca="1" si="4"/>
        <v/>
      </c>
      <c r="K14" s="388">
        <f t="shared" ca="1" si="5"/>
        <v>0</v>
      </c>
      <c r="L14" s="542"/>
      <c r="M14" s="543"/>
      <c r="N14" s="543"/>
      <c r="O14" s="543"/>
      <c r="P14" s="544"/>
      <c r="Q14" s="108">
        <f t="shared" ca="1" si="34"/>
        <v>46119</v>
      </c>
      <c r="R14" s="115" t="b">
        <f t="shared" ca="1" si="6"/>
        <v>1</v>
      </c>
      <c r="S14" s="109" t="str">
        <f t="shared" si="7"/>
        <v/>
      </c>
      <c r="T14" s="61" t="str">
        <f t="shared" ca="1" si="8"/>
        <v>A</v>
      </c>
      <c r="U14" s="61" t="str">
        <f t="shared" ca="1" si="9"/>
        <v>A</v>
      </c>
      <c r="V14" s="96">
        <f t="shared" si="35"/>
        <v>0</v>
      </c>
      <c r="W14" s="57">
        <f t="shared" ca="1" si="36"/>
        <v>-0.33333333333333298</v>
      </c>
      <c r="X14" s="164">
        <f t="shared" ca="1" si="10"/>
        <v>0</v>
      </c>
      <c r="Y14" s="115" t="b">
        <f t="shared" ca="1" si="11"/>
        <v>0</v>
      </c>
      <c r="Z14" s="115" t="b">
        <f t="shared" ca="1" si="12"/>
        <v>0</v>
      </c>
      <c r="AA14" s="115" t="b">
        <f t="shared" ca="1" si="13"/>
        <v>1</v>
      </c>
      <c r="AB14" s="78">
        <f t="shared" ca="1" si="14"/>
        <v>0</v>
      </c>
      <c r="AC14" s="85">
        <f t="shared" ca="1" si="15"/>
        <v>0.33333333333333331</v>
      </c>
      <c r="AD14" s="88">
        <f t="shared" ca="1" si="16"/>
        <v>0</v>
      </c>
      <c r="AE14" s="85">
        <f t="shared" ca="1" si="17"/>
        <v>0.66666666666666663</v>
      </c>
      <c r="AF14" s="82">
        <f t="shared" ca="1" si="18"/>
        <v>0.99930555555555556</v>
      </c>
      <c r="AG14" s="115" t="b">
        <f t="shared" si="19"/>
        <v>0</v>
      </c>
      <c r="AH14" s="115" t="b">
        <f t="shared" ca="1" si="20"/>
        <v>1</v>
      </c>
      <c r="AI14" s="115" t="b">
        <f t="shared" ca="1" si="21"/>
        <v>0</v>
      </c>
      <c r="AJ14" s="115" t="b">
        <f t="shared" ca="1" si="22"/>
        <v>1</v>
      </c>
      <c r="AK14" s="115" t="b">
        <f t="shared" si="23"/>
        <v>0</v>
      </c>
      <c r="AL14" s="113">
        <f t="shared" ca="1" si="24"/>
        <v>0</v>
      </c>
      <c r="AM14" s="113">
        <f t="shared" ca="1" si="25"/>
        <v>0.99930555555555556</v>
      </c>
      <c r="AN14" s="113">
        <f t="shared" ca="1" si="37"/>
        <v>0</v>
      </c>
      <c r="AO14" s="113">
        <f t="shared" ca="1" si="26"/>
        <v>0.99930555555555556</v>
      </c>
      <c r="AP14" s="115" t="b">
        <f t="shared" si="27"/>
        <v>1</v>
      </c>
      <c r="AQ14" s="115" t="b">
        <f t="shared" ca="1" si="28"/>
        <v>0</v>
      </c>
      <c r="AR14" s="115" t="b">
        <f t="shared" si="29"/>
        <v>1</v>
      </c>
      <c r="AS14" s="115" t="b">
        <f t="shared" ca="1" si="30"/>
        <v>0</v>
      </c>
      <c r="AT14" s="140">
        <f t="shared" si="31"/>
        <v>0</v>
      </c>
      <c r="AU14" s="342"/>
      <c r="AV14" s="342"/>
      <c r="AW14" s="342"/>
      <c r="AX14" s="342"/>
      <c r="AY14" s="342"/>
      <c r="AZ14" s="342"/>
      <c r="BA14" s="343"/>
      <c r="BB14" s="343"/>
      <c r="BC14" s="343"/>
    </row>
    <row r="15" spans="1:55" s="346" customFormat="1" ht="28.5" customHeight="1" x14ac:dyDescent="0.35">
      <c r="A15" s="397">
        <f t="shared" ca="1" si="0"/>
        <v>46120</v>
      </c>
      <c r="B15" s="77" t="str">
        <f t="shared" ca="1" si="1"/>
        <v>Mi</v>
      </c>
      <c r="C15" s="76" t="str">
        <f t="shared" ca="1" si="2"/>
        <v xml:space="preserve"> </v>
      </c>
      <c r="D15" s="171"/>
      <c r="E15" s="126" t="str">
        <f t="shared" ca="1" si="32"/>
        <v>08:00-16:00</v>
      </c>
      <c r="F15" s="386">
        <f t="shared" ca="1" si="3"/>
        <v>0.33333333333333331</v>
      </c>
      <c r="G15" s="125">
        <f t="shared" ca="1" si="33"/>
        <v>0</v>
      </c>
      <c r="H15" s="127"/>
      <c r="I15" s="59"/>
      <c r="J15" s="141" t="str">
        <f t="shared" ca="1" si="4"/>
        <v/>
      </c>
      <c r="K15" s="388">
        <f t="shared" ca="1" si="5"/>
        <v>0</v>
      </c>
      <c r="L15" s="542"/>
      <c r="M15" s="543"/>
      <c r="N15" s="543"/>
      <c r="O15" s="543"/>
      <c r="P15" s="544"/>
      <c r="Q15" s="108">
        <f t="shared" ca="1" si="34"/>
        <v>46120</v>
      </c>
      <c r="R15" s="115" t="b">
        <f t="shared" ca="1" si="6"/>
        <v>1</v>
      </c>
      <c r="S15" s="109" t="str">
        <f t="shared" si="7"/>
        <v/>
      </c>
      <c r="T15" s="61" t="str">
        <f t="shared" ca="1" si="8"/>
        <v>A</v>
      </c>
      <c r="U15" s="61" t="str">
        <f t="shared" ca="1" si="9"/>
        <v>A</v>
      </c>
      <c r="V15" s="96">
        <f t="shared" si="35"/>
        <v>0</v>
      </c>
      <c r="W15" s="57">
        <f t="shared" ca="1" si="36"/>
        <v>-0.33333333333333298</v>
      </c>
      <c r="X15" s="164">
        <f t="shared" ca="1" si="10"/>
        <v>0</v>
      </c>
      <c r="Y15" s="115" t="b">
        <f t="shared" ca="1" si="11"/>
        <v>0</v>
      </c>
      <c r="Z15" s="115" t="b">
        <f t="shared" ca="1" si="12"/>
        <v>0</v>
      </c>
      <c r="AA15" s="115" t="b">
        <f t="shared" ca="1" si="13"/>
        <v>1</v>
      </c>
      <c r="AB15" s="78">
        <f t="shared" ca="1" si="14"/>
        <v>0</v>
      </c>
      <c r="AC15" s="85">
        <f t="shared" ca="1" si="15"/>
        <v>0.33333333333333331</v>
      </c>
      <c r="AD15" s="88">
        <f t="shared" ca="1" si="16"/>
        <v>0</v>
      </c>
      <c r="AE15" s="85">
        <f t="shared" ca="1" si="17"/>
        <v>0.66666666666666663</v>
      </c>
      <c r="AF15" s="82">
        <f t="shared" ca="1" si="18"/>
        <v>0.99930555555555556</v>
      </c>
      <c r="AG15" s="115" t="b">
        <f t="shared" si="19"/>
        <v>0</v>
      </c>
      <c r="AH15" s="115" t="b">
        <f t="shared" ca="1" si="20"/>
        <v>1</v>
      </c>
      <c r="AI15" s="115" t="b">
        <f t="shared" ca="1" si="21"/>
        <v>0</v>
      </c>
      <c r="AJ15" s="115" t="b">
        <f t="shared" ca="1" si="22"/>
        <v>1</v>
      </c>
      <c r="AK15" s="115" t="b">
        <f t="shared" si="23"/>
        <v>0</v>
      </c>
      <c r="AL15" s="113">
        <f t="shared" ca="1" si="24"/>
        <v>0</v>
      </c>
      <c r="AM15" s="113">
        <f t="shared" ca="1" si="25"/>
        <v>0.99930555555555556</v>
      </c>
      <c r="AN15" s="113">
        <f t="shared" ca="1" si="37"/>
        <v>0</v>
      </c>
      <c r="AO15" s="113">
        <f t="shared" ca="1" si="26"/>
        <v>0.99930555555555556</v>
      </c>
      <c r="AP15" s="115" t="b">
        <f t="shared" si="27"/>
        <v>1</v>
      </c>
      <c r="AQ15" s="115" t="b">
        <f t="shared" ca="1" si="28"/>
        <v>0</v>
      </c>
      <c r="AR15" s="115" t="b">
        <f t="shared" si="29"/>
        <v>1</v>
      </c>
      <c r="AS15" s="115" t="b">
        <f t="shared" ca="1" si="30"/>
        <v>0</v>
      </c>
      <c r="AT15" s="140">
        <f t="shared" si="31"/>
        <v>0</v>
      </c>
      <c r="AU15" s="342"/>
      <c r="AV15" s="342"/>
      <c r="AW15" s="342"/>
      <c r="AX15" s="342"/>
      <c r="AY15" s="342"/>
      <c r="AZ15" s="342"/>
      <c r="BA15" s="343"/>
      <c r="BB15" s="343"/>
      <c r="BC15" s="343"/>
    </row>
    <row r="16" spans="1:55" s="346" customFormat="1" ht="28.5" customHeight="1" x14ac:dyDescent="0.35">
      <c r="A16" s="397">
        <f t="shared" ca="1" si="0"/>
        <v>46121</v>
      </c>
      <c r="B16" s="77" t="str">
        <f t="shared" ca="1" si="1"/>
        <v>Do</v>
      </c>
      <c r="C16" s="76" t="str">
        <f t="shared" ca="1" si="2"/>
        <v xml:space="preserve"> </v>
      </c>
      <c r="D16" s="171"/>
      <c r="E16" s="126" t="str">
        <f t="shared" ca="1" si="32"/>
        <v>08:00-16:00</v>
      </c>
      <c r="F16" s="386">
        <f t="shared" ca="1" si="3"/>
        <v>0.33333333333333331</v>
      </c>
      <c r="G16" s="125">
        <f t="shared" ca="1" si="33"/>
        <v>0</v>
      </c>
      <c r="H16" s="127"/>
      <c r="I16" s="59"/>
      <c r="J16" s="141" t="str">
        <f t="shared" ca="1" si="4"/>
        <v/>
      </c>
      <c r="K16" s="388">
        <f t="shared" ca="1" si="5"/>
        <v>0</v>
      </c>
      <c r="L16" s="542"/>
      <c r="M16" s="543"/>
      <c r="N16" s="543"/>
      <c r="O16" s="543"/>
      <c r="P16" s="544"/>
      <c r="Q16" s="108">
        <f t="shared" ca="1" si="34"/>
        <v>46121</v>
      </c>
      <c r="R16" s="115" t="b">
        <f t="shared" ca="1" si="6"/>
        <v>1</v>
      </c>
      <c r="S16" s="109" t="str">
        <f t="shared" si="7"/>
        <v/>
      </c>
      <c r="T16" s="61" t="str">
        <f t="shared" ca="1" si="8"/>
        <v>A</v>
      </c>
      <c r="U16" s="61" t="str">
        <f t="shared" ca="1" si="9"/>
        <v>A</v>
      </c>
      <c r="V16" s="96">
        <f t="shared" si="35"/>
        <v>0</v>
      </c>
      <c r="W16" s="57">
        <f t="shared" ca="1" si="36"/>
        <v>-0.33333333333333298</v>
      </c>
      <c r="X16" s="164">
        <f t="shared" ca="1" si="10"/>
        <v>0</v>
      </c>
      <c r="Y16" s="115" t="b">
        <f t="shared" ca="1" si="11"/>
        <v>0</v>
      </c>
      <c r="Z16" s="115" t="b">
        <f t="shared" ca="1" si="12"/>
        <v>0</v>
      </c>
      <c r="AA16" s="115" t="b">
        <f t="shared" ca="1" si="13"/>
        <v>1</v>
      </c>
      <c r="AB16" s="78">
        <f t="shared" ca="1" si="14"/>
        <v>0</v>
      </c>
      <c r="AC16" s="85">
        <f t="shared" ca="1" si="15"/>
        <v>0.33333333333333331</v>
      </c>
      <c r="AD16" s="88">
        <f t="shared" ca="1" si="16"/>
        <v>0</v>
      </c>
      <c r="AE16" s="85">
        <f t="shared" ca="1" si="17"/>
        <v>0.66666666666666663</v>
      </c>
      <c r="AF16" s="82">
        <f t="shared" ca="1" si="18"/>
        <v>0.99930555555555556</v>
      </c>
      <c r="AG16" s="115" t="b">
        <f t="shared" si="19"/>
        <v>0</v>
      </c>
      <c r="AH16" s="115" t="b">
        <f t="shared" ca="1" si="20"/>
        <v>1</v>
      </c>
      <c r="AI16" s="115" t="b">
        <f t="shared" ca="1" si="21"/>
        <v>0</v>
      </c>
      <c r="AJ16" s="115" t="b">
        <f t="shared" ca="1" si="22"/>
        <v>1</v>
      </c>
      <c r="AK16" s="115" t="b">
        <f t="shared" si="23"/>
        <v>0</v>
      </c>
      <c r="AL16" s="113">
        <f t="shared" ca="1" si="24"/>
        <v>0</v>
      </c>
      <c r="AM16" s="113">
        <f t="shared" ca="1" si="25"/>
        <v>0.99930555555555556</v>
      </c>
      <c r="AN16" s="113">
        <f t="shared" ca="1" si="37"/>
        <v>0</v>
      </c>
      <c r="AO16" s="113">
        <f t="shared" ca="1" si="26"/>
        <v>0.99930555555555556</v>
      </c>
      <c r="AP16" s="115" t="b">
        <f t="shared" si="27"/>
        <v>1</v>
      </c>
      <c r="AQ16" s="115" t="b">
        <f t="shared" ca="1" si="28"/>
        <v>0</v>
      </c>
      <c r="AR16" s="115" t="b">
        <f t="shared" si="29"/>
        <v>1</v>
      </c>
      <c r="AS16" s="115" t="b">
        <f t="shared" ca="1" si="30"/>
        <v>0</v>
      </c>
      <c r="AT16" s="140">
        <f t="shared" si="31"/>
        <v>0</v>
      </c>
      <c r="AU16" s="342"/>
      <c r="AV16" s="342"/>
      <c r="AW16" s="342"/>
      <c r="AX16" s="342"/>
      <c r="AY16" s="342"/>
      <c r="AZ16" s="342"/>
      <c r="BA16" s="343"/>
      <c r="BB16" s="343"/>
      <c r="BC16" s="343"/>
    </row>
    <row r="17" spans="1:55" s="346" customFormat="1" ht="28.5" customHeight="1" x14ac:dyDescent="0.35">
      <c r="A17" s="397">
        <f t="shared" ca="1" si="0"/>
        <v>46122</v>
      </c>
      <c r="B17" s="77" t="str">
        <f t="shared" ca="1" si="1"/>
        <v>Fr</v>
      </c>
      <c r="C17" s="76" t="str">
        <f t="shared" ca="1" si="2"/>
        <v xml:space="preserve"> </v>
      </c>
      <c r="D17" s="171"/>
      <c r="E17" s="126" t="str">
        <f t="shared" ca="1" si="32"/>
        <v>08:00-16:00</v>
      </c>
      <c r="F17" s="386">
        <f t="shared" ca="1" si="3"/>
        <v>0.33333333333333331</v>
      </c>
      <c r="G17" s="125">
        <f t="shared" ca="1" si="33"/>
        <v>0</v>
      </c>
      <c r="H17" s="127"/>
      <c r="I17" s="59"/>
      <c r="J17" s="141" t="str">
        <f t="shared" ca="1" si="4"/>
        <v/>
      </c>
      <c r="K17" s="388">
        <f t="shared" ca="1" si="5"/>
        <v>0</v>
      </c>
      <c r="L17" s="542"/>
      <c r="M17" s="543"/>
      <c r="N17" s="543"/>
      <c r="O17" s="543"/>
      <c r="P17" s="544"/>
      <c r="Q17" s="108">
        <f t="shared" ca="1" si="34"/>
        <v>46122</v>
      </c>
      <c r="R17" s="115" t="b">
        <f t="shared" ca="1" si="6"/>
        <v>1</v>
      </c>
      <c r="S17" s="109" t="str">
        <f t="shared" si="7"/>
        <v/>
      </c>
      <c r="T17" s="61" t="str">
        <f t="shared" ca="1" si="8"/>
        <v>A</v>
      </c>
      <c r="U17" s="61" t="str">
        <f t="shared" ca="1" si="9"/>
        <v>A</v>
      </c>
      <c r="V17" s="96">
        <f t="shared" si="35"/>
        <v>0</v>
      </c>
      <c r="W17" s="57">
        <f t="shared" ca="1" si="36"/>
        <v>-0.33333333333333298</v>
      </c>
      <c r="X17" s="164">
        <f t="shared" ca="1" si="10"/>
        <v>0</v>
      </c>
      <c r="Y17" s="115" t="b">
        <f t="shared" ca="1" si="11"/>
        <v>0</v>
      </c>
      <c r="Z17" s="115" t="b">
        <f t="shared" ca="1" si="12"/>
        <v>0</v>
      </c>
      <c r="AA17" s="115" t="b">
        <f t="shared" ca="1" si="13"/>
        <v>1</v>
      </c>
      <c r="AB17" s="78">
        <f t="shared" ca="1" si="14"/>
        <v>0</v>
      </c>
      <c r="AC17" s="85">
        <f t="shared" ca="1" si="15"/>
        <v>0.33333333333333331</v>
      </c>
      <c r="AD17" s="88">
        <f t="shared" ca="1" si="16"/>
        <v>0</v>
      </c>
      <c r="AE17" s="85">
        <f t="shared" ca="1" si="17"/>
        <v>0.66666666666666663</v>
      </c>
      <c r="AF17" s="82">
        <f t="shared" ca="1" si="18"/>
        <v>0.99930555555555556</v>
      </c>
      <c r="AG17" s="115" t="b">
        <f t="shared" si="19"/>
        <v>0</v>
      </c>
      <c r="AH17" s="115" t="b">
        <f t="shared" ca="1" si="20"/>
        <v>1</v>
      </c>
      <c r="AI17" s="115" t="b">
        <f t="shared" ca="1" si="21"/>
        <v>0</v>
      </c>
      <c r="AJ17" s="115" t="b">
        <f t="shared" ca="1" si="22"/>
        <v>1</v>
      </c>
      <c r="AK17" s="115" t="b">
        <f t="shared" si="23"/>
        <v>0</v>
      </c>
      <c r="AL17" s="113">
        <f t="shared" ca="1" si="24"/>
        <v>0</v>
      </c>
      <c r="AM17" s="113">
        <f t="shared" ca="1" si="25"/>
        <v>0.99930555555555556</v>
      </c>
      <c r="AN17" s="113">
        <f t="shared" ca="1" si="37"/>
        <v>0</v>
      </c>
      <c r="AO17" s="113">
        <f t="shared" ca="1" si="26"/>
        <v>0.99930555555555556</v>
      </c>
      <c r="AP17" s="115" t="b">
        <f t="shared" si="27"/>
        <v>1</v>
      </c>
      <c r="AQ17" s="115" t="b">
        <f t="shared" ca="1" si="28"/>
        <v>0</v>
      </c>
      <c r="AR17" s="115" t="b">
        <f t="shared" si="29"/>
        <v>1</v>
      </c>
      <c r="AS17" s="115" t="b">
        <f t="shared" ca="1" si="30"/>
        <v>0</v>
      </c>
      <c r="AT17" s="140">
        <f t="shared" si="31"/>
        <v>0</v>
      </c>
      <c r="AU17" s="342"/>
      <c r="AV17" s="342"/>
      <c r="AW17" s="342"/>
      <c r="AX17" s="342"/>
      <c r="AY17" s="342"/>
      <c r="AZ17" s="342"/>
      <c r="BA17" s="343"/>
      <c r="BB17" s="343"/>
      <c r="BC17" s="343"/>
    </row>
    <row r="18" spans="1:55" s="346" customFormat="1" ht="28.5" customHeight="1" x14ac:dyDescent="0.35">
      <c r="A18" s="397">
        <f t="shared" ca="1" si="0"/>
        <v>46123</v>
      </c>
      <c r="B18" s="77" t="str">
        <f t="shared" ca="1" si="1"/>
        <v>Sa</v>
      </c>
      <c r="C18" s="76" t="str">
        <f t="shared" ca="1" si="2"/>
        <v xml:space="preserve"> Wochenende</v>
      </c>
      <c r="D18" s="185"/>
      <c r="E18" s="126" t="str">
        <f t="shared" ca="1" si="32"/>
        <v/>
      </c>
      <c r="F18" s="386">
        <f t="shared" ca="1" si="3"/>
        <v>0</v>
      </c>
      <c r="G18" s="125">
        <f t="shared" ca="1" si="33"/>
        <v>0</v>
      </c>
      <c r="H18" s="127"/>
      <c r="I18" s="59"/>
      <c r="J18" s="141" t="str">
        <f t="shared" ca="1" si="4"/>
        <v/>
      </c>
      <c r="K18" s="388">
        <f t="shared" ca="1" si="5"/>
        <v>0</v>
      </c>
      <c r="L18" s="542"/>
      <c r="M18" s="543"/>
      <c r="N18" s="543"/>
      <c r="O18" s="543"/>
      <c r="P18" s="544"/>
      <c r="Q18" s="108">
        <f t="shared" ca="1" si="34"/>
        <v>46123</v>
      </c>
      <c r="R18" s="115" t="b">
        <f t="shared" ca="1" si="6"/>
        <v>1</v>
      </c>
      <c r="S18" s="109" t="str">
        <f t="shared" si="7"/>
        <v/>
      </c>
      <c r="T18" s="61" t="str">
        <f t="shared" ca="1" si="8"/>
        <v>F</v>
      </c>
      <c r="U18" s="61" t="str">
        <f t="shared" ca="1" si="9"/>
        <v>A</v>
      </c>
      <c r="V18" s="96">
        <f t="shared" si="35"/>
        <v>0</v>
      </c>
      <c r="W18" s="57">
        <f t="shared" ca="1" si="36"/>
        <v>0</v>
      </c>
      <c r="X18" s="164">
        <f t="shared" ca="1" si="10"/>
        <v>0</v>
      </c>
      <c r="Y18" s="115" t="b">
        <f t="shared" ca="1" si="11"/>
        <v>1</v>
      </c>
      <c r="Z18" s="115" t="b">
        <f t="shared" ca="1" si="12"/>
        <v>0</v>
      </c>
      <c r="AA18" s="115" t="b">
        <f t="shared" ca="1" si="13"/>
        <v>0</v>
      </c>
      <c r="AB18" s="78">
        <f t="shared" ca="1" si="14"/>
        <v>0</v>
      </c>
      <c r="AC18" s="85">
        <f t="shared" ca="1" si="15"/>
        <v>0</v>
      </c>
      <c r="AD18" s="88">
        <f t="shared" ca="1" si="16"/>
        <v>0</v>
      </c>
      <c r="AE18" s="85">
        <f t="shared" ca="1" si="17"/>
        <v>0</v>
      </c>
      <c r="AF18" s="82">
        <f t="shared" ca="1" si="18"/>
        <v>0.99930555555555556</v>
      </c>
      <c r="AG18" s="115" t="b">
        <f t="shared" si="19"/>
        <v>0</v>
      </c>
      <c r="AH18" s="115" t="b">
        <f t="shared" ca="1" si="20"/>
        <v>0</v>
      </c>
      <c r="AI18" s="115" t="b">
        <f t="shared" ca="1" si="21"/>
        <v>0</v>
      </c>
      <c r="AJ18" s="115" t="b">
        <f t="shared" ca="1" si="22"/>
        <v>1</v>
      </c>
      <c r="AK18" s="115" t="b">
        <f t="shared" si="23"/>
        <v>0</v>
      </c>
      <c r="AL18" s="113">
        <f t="shared" ca="1" si="24"/>
        <v>0</v>
      </c>
      <c r="AM18" s="113">
        <f t="shared" ca="1" si="25"/>
        <v>0.99930555555555556</v>
      </c>
      <c r="AN18" s="113">
        <f t="shared" ca="1" si="37"/>
        <v>0</v>
      </c>
      <c r="AO18" s="113">
        <f t="shared" ca="1" si="26"/>
        <v>0.99930555555555556</v>
      </c>
      <c r="AP18" s="115" t="b">
        <f t="shared" si="27"/>
        <v>1</v>
      </c>
      <c r="AQ18" s="115" t="b">
        <f t="shared" ca="1" si="28"/>
        <v>0</v>
      </c>
      <c r="AR18" s="115" t="b">
        <f t="shared" si="29"/>
        <v>1</v>
      </c>
      <c r="AS18" s="115" t="b">
        <f t="shared" ca="1" si="30"/>
        <v>0</v>
      </c>
      <c r="AT18" s="140">
        <f t="shared" si="31"/>
        <v>0</v>
      </c>
      <c r="AU18" s="342"/>
      <c r="AV18" s="342"/>
      <c r="AW18" s="342"/>
      <c r="AX18" s="342"/>
      <c r="AY18" s="342"/>
      <c r="AZ18" s="342"/>
      <c r="BA18" s="343"/>
      <c r="BB18" s="343"/>
      <c r="BC18" s="343"/>
    </row>
    <row r="19" spans="1:55" s="346" customFormat="1" ht="28.5" customHeight="1" x14ac:dyDescent="0.35">
      <c r="A19" s="397">
        <f t="shared" ca="1" si="0"/>
        <v>46124</v>
      </c>
      <c r="B19" s="77" t="str">
        <f t="shared" ca="1" si="1"/>
        <v>So</v>
      </c>
      <c r="C19" s="76" t="str">
        <f t="shared" ca="1" si="2"/>
        <v xml:space="preserve"> Wochenende</v>
      </c>
      <c r="D19" s="185"/>
      <c r="E19" s="126" t="str">
        <f t="shared" ca="1" si="32"/>
        <v/>
      </c>
      <c r="F19" s="386">
        <f t="shared" ca="1" si="3"/>
        <v>0</v>
      </c>
      <c r="G19" s="125">
        <f t="shared" ca="1" si="33"/>
        <v>0</v>
      </c>
      <c r="H19" s="184"/>
      <c r="I19" s="186"/>
      <c r="J19" s="141" t="str">
        <f t="shared" ca="1" si="4"/>
        <v/>
      </c>
      <c r="K19" s="388">
        <f t="shared" ca="1" si="5"/>
        <v>0</v>
      </c>
      <c r="L19" s="542"/>
      <c r="M19" s="543"/>
      <c r="N19" s="543"/>
      <c r="O19" s="543"/>
      <c r="P19" s="544"/>
      <c r="Q19" s="108">
        <f t="shared" ca="1" si="34"/>
        <v>46124</v>
      </c>
      <c r="R19" s="115" t="b">
        <f t="shared" ca="1" si="6"/>
        <v>1</v>
      </c>
      <c r="S19" s="109" t="str">
        <f t="shared" si="7"/>
        <v/>
      </c>
      <c r="T19" s="61" t="str">
        <f t="shared" ca="1" si="8"/>
        <v>F</v>
      </c>
      <c r="U19" s="61" t="str">
        <f t="shared" ca="1" si="9"/>
        <v>F</v>
      </c>
      <c r="V19" s="96">
        <f t="shared" si="35"/>
        <v>0</v>
      </c>
      <c r="W19" s="57">
        <f t="shared" ca="1" si="36"/>
        <v>0</v>
      </c>
      <c r="X19" s="164">
        <f t="shared" ca="1" si="10"/>
        <v>0</v>
      </c>
      <c r="Y19" s="115" t="b">
        <f t="shared" ca="1" si="11"/>
        <v>1</v>
      </c>
      <c r="Z19" s="115" t="b">
        <f t="shared" ca="1" si="12"/>
        <v>0</v>
      </c>
      <c r="AA19" s="115" t="b">
        <f t="shared" ca="1" si="13"/>
        <v>0</v>
      </c>
      <c r="AB19" s="78" t="str">
        <f t="shared" ca="1" si="14"/>
        <v/>
      </c>
      <c r="AC19" s="85" t="str">
        <f t="shared" ca="1" si="15"/>
        <v/>
      </c>
      <c r="AD19" s="88">
        <f t="shared" ca="1" si="16"/>
        <v>0</v>
      </c>
      <c r="AE19" s="85" t="str">
        <f t="shared" ca="1" si="17"/>
        <v/>
      </c>
      <c r="AF19" s="82" t="str">
        <f t="shared" ca="1" si="18"/>
        <v/>
      </c>
      <c r="AG19" s="115" t="b">
        <f t="shared" si="19"/>
        <v>0</v>
      </c>
      <c r="AH19" s="115" t="b">
        <f t="shared" ca="1" si="20"/>
        <v>0</v>
      </c>
      <c r="AI19" s="115" t="b">
        <f t="shared" ca="1" si="21"/>
        <v>0</v>
      </c>
      <c r="AJ19" s="115" t="b">
        <f t="shared" ca="1" si="22"/>
        <v>0</v>
      </c>
      <c r="AK19" s="115" t="b">
        <f t="shared" si="23"/>
        <v>0</v>
      </c>
      <c r="AL19" s="113" t="str">
        <f t="shared" ca="1" si="24"/>
        <v/>
      </c>
      <c r="AM19" s="113" t="str">
        <f t="shared" ca="1" si="25"/>
        <v/>
      </c>
      <c r="AN19" s="113" t="str">
        <f t="shared" ca="1" si="37"/>
        <v/>
      </c>
      <c r="AO19" s="113" t="str">
        <f t="shared" ca="1" si="26"/>
        <v/>
      </c>
      <c r="AP19" s="115" t="b">
        <f t="shared" si="27"/>
        <v>1</v>
      </c>
      <c r="AQ19" s="115" t="b">
        <f t="shared" ca="1" si="28"/>
        <v>0</v>
      </c>
      <c r="AR19" s="115" t="b">
        <f t="shared" si="29"/>
        <v>1</v>
      </c>
      <c r="AS19" s="115" t="b">
        <f t="shared" ca="1" si="30"/>
        <v>0</v>
      </c>
      <c r="AT19" s="140">
        <f t="shared" si="31"/>
        <v>0</v>
      </c>
      <c r="AU19" s="342"/>
      <c r="AV19" s="342"/>
      <c r="AW19" s="342"/>
      <c r="AX19" s="342"/>
      <c r="AY19" s="342"/>
      <c r="AZ19" s="342"/>
      <c r="BA19" s="343"/>
      <c r="BB19" s="343"/>
      <c r="BC19" s="343"/>
    </row>
    <row r="20" spans="1:55" s="346" customFormat="1" ht="28.5" customHeight="1" x14ac:dyDescent="0.35">
      <c r="A20" s="397">
        <f t="shared" ca="1" si="0"/>
        <v>46125</v>
      </c>
      <c r="B20" s="77" t="str">
        <f t="shared" ca="1" si="1"/>
        <v>Mo</v>
      </c>
      <c r="C20" s="76" t="str">
        <f t="shared" ca="1" si="2"/>
        <v xml:space="preserve"> </v>
      </c>
      <c r="D20" s="171"/>
      <c r="E20" s="126" t="str">
        <f t="shared" ca="1" si="32"/>
        <v>08:00-16:00</v>
      </c>
      <c r="F20" s="386">
        <f t="shared" ca="1" si="3"/>
        <v>0.33333333333333331</v>
      </c>
      <c r="G20" s="125">
        <f t="shared" ca="1" si="33"/>
        <v>0</v>
      </c>
      <c r="H20" s="127"/>
      <c r="I20" s="59"/>
      <c r="J20" s="141" t="str">
        <f t="shared" ca="1" si="4"/>
        <v/>
      </c>
      <c r="K20" s="388">
        <f t="shared" ca="1" si="5"/>
        <v>0</v>
      </c>
      <c r="L20" s="542"/>
      <c r="M20" s="543"/>
      <c r="N20" s="543"/>
      <c r="O20" s="543"/>
      <c r="P20" s="544"/>
      <c r="Q20" s="108">
        <f t="shared" ca="1" si="34"/>
        <v>46125</v>
      </c>
      <c r="R20" s="115" t="b">
        <f t="shared" ca="1" si="6"/>
        <v>1</v>
      </c>
      <c r="S20" s="109" t="str">
        <f t="shared" si="7"/>
        <v/>
      </c>
      <c r="T20" s="61" t="str">
        <f t="shared" ca="1" si="8"/>
        <v>A</v>
      </c>
      <c r="U20" s="61" t="str">
        <f t="shared" ca="1" si="9"/>
        <v>A</v>
      </c>
      <c r="V20" s="96">
        <f t="shared" si="35"/>
        <v>0</v>
      </c>
      <c r="W20" s="57">
        <f t="shared" ca="1" si="36"/>
        <v>-0.33333333333333298</v>
      </c>
      <c r="X20" s="164">
        <f t="shared" ca="1" si="10"/>
        <v>0</v>
      </c>
      <c r="Y20" s="115" t="b">
        <f t="shared" ca="1" si="11"/>
        <v>0</v>
      </c>
      <c r="Z20" s="115" t="b">
        <f t="shared" ca="1" si="12"/>
        <v>0</v>
      </c>
      <c r="AA20" s="115" t="b">
        <f t="shared" ca="1" si="13"/>
        <v>1</v>
      </c>
      <c r="AB20" s="78">
        <f t="shared" ca="1" si="14"/>
        <v>0</v>
      </c>
      <c r="AC20" s="85">
        <f t="shared" ca="1" si="15"/>
        <v>0.33333333333333331</v>
      </c>
      <c r="AD20" s="88">
        <f t="shared" ca="1" si="16"/>
        <v>0</v>
      </c>
      <c r="AE20" s="85">
        <f t="shared" ca="1" si="17"/>
        <v>0.66666666666666663</v>
      </c>
      <c r="AF20" s="82">
        <f t="shared" ca="1" si="18"/>
        <v>0.99930555555555556</v>
      </c>
      <c r="AG20" s="115" t="b">
        <f t="shared" si="19"/>
        <v>0</v>
      </c>
      <c r="AH20" s="115" t="b">
        <f t="shared" ca="1" si="20"/>
        <v>1</v>
      </c>
      <c r="AI20" s="115" t="b">
        <f t="shared" ca="1" si="21"/>
        <v>0</v>
      </c>
      <c r="AJ20" s="115" t="b">
        <f t="shared" ca="1" si="22"/>
        <v>1</v>
      </c>
      <c r="AK20" s="115" t="b">
        <f t="shared" si="23"/>
        <v>0</v>
      </c>
      <c r="AL20" s="113">
        <f t="shared" ca="1" si="24"/>
        <v>0</v>
      </c>
      <c r="AM20" s="113">
        <f t="shared" ca="1" si="25"/>
        <v>0.99930555555555556</v>
      </c>
      <c r="AN20" s="113">
        <f t="shared" ca="1" si="37"/>
        <v>0</v>
      </c>
      <c r="AO20" s="113">
        <f t="shared" ca="1" si="26"/>
        <v>0.99930555555555556</v>
      </c>
      <c r="AP20" s="115" t="b">
        <f t="shared" si="27"/>
        <v>1</v>
      </c>
      <c r="AQ20" s="115" t="b">
        <f t="shared" ca="1" si="28"/>
        <v>0</v>
      </c>
      <c r="AR20" s="115" t="b">
        <f t="shared" si="29"/>
        <v>1</v>
      </c>
      <c r="AS20" s="115" t="b">
        <f t="shared" ca="1" si="30"/>
        <v>0</v>
      </c>
      <c r="AT20" s="140">
        <f t="shared" si="31"/>
        <v>0</v>
      </c>
      <c r="AU20" s="342"/>
      <c r="AV20" s="342"/>
      <c r="AW20" s="342"/>
      <c r="AX20" s="342"/>
      <c r="AY20" s="342"/>
      <c r="AZ20" s="342"/>
      <c r="BA20" s="343"/>
      <c r="BB20" s="343"/>
      <c r="BC20" s="343"/>
    </row>
    <row r="21" spans="1:55" s="346" customFormat="1" ht="28.5" customHeight="1" x14ac:dyDescent="0.35">
      <c r="A21" s="397">
        <f t="shared" ca="1" si="0"/>
        <v>46126</v>
      </c>
      <c r="B21" s="77" t="str">
        <f t="shared" ca="1" si="1"/>
        <v>Di</v>
      </c>
      <c r="C21" s="76" t="str">
        <f t="shared" ca="1" si="2"/>
        <v xml:space="preserve"> </v>
      </c>
      <c r="D21" s="171"/>
      <c r="E21" s="126" t="str">
        <f t="shared" ca="1" si="32"/>
        <v>08:00-16:00</v>
      </c>
      <c r="F21" s="386">
        <f t="shared" ca="1" si="3"/>
        <v>0.33333333333333331</v>
      </c>
      <c r="G21" s="125">
        <f t="shared" ca="1" si="33"/>
        <v>0</v>
      </c>
      <c r="H21" s="127"/>
      <c r="I21" s="59"/>
      <c r="J21" s="141" t="str">
        <f t="shared" ca="1" si="4"/>
        <v/>
      </c>
      <c r="K21" s="388">
        <f t="shared" ca="1" si="5"/>
        <v>0</v>
      </c>
      <c r="L21" s="542"/>
      <c r="M21" s="543"/>
      <c r="N21" s="543"/>
      <c r="O21" s="543"/>
      <c r="P21" s="544"/>
      <c r="Q21" s="108">
        <f t="shared" ca="1" si="34"/>
        <v>46126</v>
      </c>
      <c r="R21" s="115" t="b">
        <f t="shared" ca="1" si="6"/>
        <v>1</v>
      </c>
      <c r="S21" s="109" t="str">
        <f t="shared" si="7"/>
        <v/>
      </c>
      <c r="T21" s="61" t="str">
        <f t="shared" ca="1" si="8"/>
        <v>A</v>
      </c>
      <c r="U21" s="61" t="str">
        <f t="shared" ca="1" si="9"/>
        <v>A</v>
      </c>
      <c r="V21" s="96">
        <f t="shared" si="35"/>
        <v>0</v>
      </c>
      <c r="W21" s="57">
        <f t="shared" ca="1" si="36"/>
        <v>-0.33333333333333298</v>
      </c>
      <c r="X21" s="164">
        <f t="shared" ca="1" si="10"/>
        <v>0</v>
      </c>
      <c r="Y21" s="115" t="b">
        <f t="shared" ca="1" si="11"/>
        <v>0</v>
      </c>
      <c r="Z21" s="115" t="b">
        <f t="shared" ca="1" si="12"/>
        <v>0</v>
      </c>
      <c r="AA21" s="115" t="b">
        <f t="shared" ca="1" si="13"/>
        <v>1</v>
      </c>
      <c r="AB21" s="78">
        <f t="shared" ca="1" si="14"/>
        <v>0</v>
      </c>
      <c r="AC21" s="85">
        <f t="shared" ca="1" si="15"/>
        <v>0.33333333333333331</v>
      </c>
      <c r="AD21" s="88">
        <f t="shared" ca="1" si="16"/>
        <v>0</v>
      </c>
      <c r="AE21" s="85">
        <f t="shared" ca="1" si="17"/>
        <v>0.66666666666666663</v>
      </c>
      <c r="AF21" s="82">
        <f t="shared" ca="1" si="18"/>
        <v>0.99930555555555556</v>
      </c>
      <c r="AG21" s="115" t="b">
        <f t="shared" si="19"/>
        <v>0</v>
      </c>
      <c r="AH21" s="115" t="b">
        <f t="shared" ca="1" si="20"/>
        <v>1</v>
      </c>
      <c r="AI21" s="115" t="b">
        <f t="shared" ca="1" si="21"/>
        <v>0</v>
      </c>
      <c r="AJ21" s="115" t="b">
        <f t="shared" ca="1" si="22"/>
        <v>1</v>
      </c>
      <c r="AK21" s="115" t="b">
        <f t="shared" si="23"/>
        <v>0</v>
      </c>
      <c r="AL21" s="113">
        <f t="shared" ca="1" si="24"/>
        <v>0</v>
      </c>
      <c r="AM21" s="113">
        <f t="shared" ca="1" si="25"/>
        <v>0.99930555555555556</v>
      </c>
      <c r="AN21" s="113">
        <f t="shared" ca="1" si="37"/>
        <v>0</v>
      </c>
      <c r="AO21" s="113">
        <f t="shared" ca="1" si="26"/>
        <v>0.99930555555555556</v>
      </c>
      <c r="AP21" s="115" t="b">
        <f t="shared" si="27"/>
        <v>1</v>
      </c>
      <c r="AQ21" s="115" t="b">
        <f t="shared" ca="1" si="28"/>
        <v>0</v>
      </c>
      <c r="AR21" s="115" t="b">
        <f t="shared" si="29"/>
        <v>1</v>
      </c>
      <c r="AS21" s="115" t="b">
        <f t="shared" ca="1" si="30"/>
        <v>0</v>
      </c>
      <c r="AT21" s="140">
        <f t="shared" si="31"/>
        <v>0</v>
      </c>
      <c r="AU21" s="342"/>
      <c r="AV21" s="342"/>
      <c r="AW21" s="342"/>
      <c r="AX21" s="342"/>
      <c r="AY21" s="342"/>
      <c r="AZ21" s="342"/>
      <c r="BA21" s="343"/>
      <c r="BB21" s="343"/>
      <c r="BC21" s="343"/>
    </row>
    <row r="22" spans="1:55" s="346" customFormat="1" ht="28.5" customHeight="1" x14ac:dyDescent="0.35">
      <c r="A22" s="397">
        <f t="shared" ca="1" si="0"/>
        <v>46127</v>
      </c>
      <c r="B22" s="77" t="str">
        <f t="shared" ca="1" si="1"/>
        <v>Mi</v>
      </c>
      <c r="C22" s="76" t="str">
        <f t="shared" ca="1" si="2"/>
        <v xml:space="preserve"> </v>
      </c>
      <c r="D22" s="171"/>
      <c r="E22" s="126" t="str">
        <f t="shared" ca="1" si="32"/>
        <v>08:00-16:00</v>
      </c>
      <c r="F22" s="386">
        <f t="shared" ca="1" si="3"/>
        <v>0.33333333333333331</v>
      </c>
      <c r="G22" s="125">
        <f t="shared" ca="1" si="33"/>
        <v>0</v>
      </c>
      <c r="H22" s="127"/>
      <c r="I22" s="59"/>
      <c r="J22" s="141" t="str">
        <f t="shared" ca="1" si="4"/>
        <v/>
      </c>
      <c r="K22" s="388">
        <f t="shared" ca="1" si="5"/>
        <v>0</v>
      </c>
      <c r="L22" s="542"/>
      <c r="M22" s="543"/>
      <c r="N22" s="543"/>
      <c r="O22" s="543"/>
      <c r="P22" s="544"/>
      <c r="Q22" s="108">
        <f t="shared" ca="1" si="34"/>
        <v>46127</v>
      </c>
      <c r="R22" s="115" t="b">
        <f t="shared" ca="1" si="6"/>
        <v>1</v>
      </c>
      <c r="S22" s="109" t="str">
        <f t="shared" si="7"/>
        <v/>
      </c>
      <c r="T22" s="61" t="str">
        <f t="shared" ca="1" si="8"/>
        <v>A</v>
      </c>
      <c r="U22" s="61" t="str">
        <f t="shared" ca="1" si="9"/>
        <v>A</v>
      </c>
      <c r="V22" s="96">
        <f t="shared" si="35"/>
        <v>0</v>
      </c>
      <c r="W22" s="57">
        <f t="shared" ca="1" si="36"/>
        <v>-0.33333333333333298</v>
      </c>
      <c r="X22" s="164">
        <f t="shared" ca="1" si="10"/>
        <v>0</v>
      </c>
      <c r="Y22" s="115" t="b">
        <f t="shared" ca="1" si="11"/>
        <v>0</v>
      </c>
      <c r="Z22" s="115" t="b">
        <f t="shared" ca="1" si="12"/>
        <v>0</v>
      </c>
      <c r="AA22" s="115" t="b">
        <f t="shared" ca="1" si="13"/>
        <v>1</v>
      </c>
      <c r="AB22" s="78">
        <f t="shared" ca="1" si="14"/>
        <v>0</v>
      </c>
      <c r="AC22" s="85">
        <f t="shared" ca="1" si="15"/>
        <v>0.33333333333333331</v>
      </c>
      <c r="AD22" s="88">
        <f t="shared" ca="1" si="16"/>
        <v>0</v>
      </c>
      <c r="AE22" s="85">
        <f t="shared" ca="1" si="17"/>
        <v>0.66666666666666663</v>
      </c>
      <c r="AF22" s="82">
        <f t="shared" ca="1" si="18"/>
        <v>0.99930555555555556</v>
      </c>
      <c r="AG22" s="115" t="b">
        <f t="shared" si="19"/>
        <v>0</v>
      </c>
      <c r="AH22" s="115" t="b">
        <f t="shared" ca="1" si="20"/>
        <v>1</v>
      </c>
      <c r="AI22" s="115" t="b">
        <f t="shared" ca="1" si="21"/>
        <v>0</v>
      </c>
      <c r="AJ22" s="115" t="b">
        <f t="shared" ca="1" si="22"/>
        <v>1</v>
      </c>
      <c r="AK22" s="115" t="b">
        <f t="shared" si="23"/>
        <v>0</v>
      </c>
      <c r="AL22" s="113">
        <f t="shared" ca="1" si="24"/>
        <v>0</v>
      </c>
      <c r="AM22" s="113">
        <f t="shared" ca="1" si="25"/>
        <v>0.99930555555555556</v>
      </c>
      <c r="AN22" s="113">
        <f t="shared" ca="1" si="37"/>
        <v>0</v>
      </c>
      <c r="AO22" s="113">
        <f t="shared" ca="1" si="26"/>
        <v>0.99930555555555556</v>
      </c>
      <c r="AP22" s="115" t="b">
        <f t="shared" si="27"/>
        <v>1</v>
      </c>
      <c r="AQ22" s="115" t="b">
        <f t="shared" ca="1" si="28"/>
        <v>0</v>
      </c>
      <c r="AR22" s="115" t="b">
        <f t="shared" si="29"/>
        <v>1</v>
      </c>
      <c r="AS22" s="115" t="b">
        <f t="shared" ca="1" si="30"/>
        <v>0</v>
      </c>
      <c r="AT22" s="140">
        <f t="shared" si="31"/>
        <v>0</v>
      </c>
      <c r="AU22" s="342"/>
      <c r="AV22" s="342"/>
      <c r="AW22" s="342"/>
      <c r="AX22" s="342"/>
      <c r="AY22" s="342"/>
      <c r="AZ22" s="342"/>
      <c r="BA22" s="343"/>
      <c r="BB22" s="343"/>
      <c r="BC22" s="343"/>
    </row>
    <row r="23" spans="1:55" s="346" customFormat="1" ht="28.5" customHeight="1" x14ac:dyDescent="0.35">
      <c r="A23" s="397">
        <f t="shared" ca="1" si="0"/>
        <v>46128</v>
      </c>
      <c r="B23" s="77" t="str">
        <f t="shared" ca="1" si="1"/>
        <v>Do</v>
      </c>
      <c r="C23" s="76" t="str">
        <f t="shared" ca="1" si="2"/>
        <v xml:space="preserve"> </v>
      </c>
      <c r="D23" s="171"/>
      <c r="E23" s="126" t="str">
        <f t="shared" ca="1" si="32"/>
        <v>08:00-16:00</v>
      </c>
      <c r="F23" s="386">
        <f t="shared" ca="1" si="3"/>
        <v>0.33333333333333331</v>
      </c>
      <c r="G23" s="125">
        <f t="shared" ca="1" si="33"/>
        <v>0</v>
      </c>
      <c r="H23" s="127"/>
      <c r="I23" s="59"/>
      <c r="J23" s="141" t="str">
        <f t="shared" ca="1" si="4"/>
        <v/>
      </c>
      <c r="K23" s="388">
        <f t="shared" ca="1" si="5"/>
        <v>0</v>
      </c>
      <c r="L23" s="542"/>
      <c r="M23" s="543"/>
      <c r="N23" s="543"/>
      <c r="O23" s="543"/>
      <c r="P23" s="544"/>
      <c r="Q23" s="108">
        <f t="shared" ca="1" si="34"/>
        <v>46128</v>
      </c>
      <c r="R23" s="115" t="b">
        <f t="shared" ca="1" si="6"/>
        <v>1</v>
      </c>
      <c r="S23" s="109" t="str">
        <f t="shared" si="7"/>
        <v/>
      </c>
      <c r="T23" s="61" t="str">
        <f t="shared" ca="1" si="8"/>
        <v>A</v>
      </c>
      <c r="U23" s="61" t="str">
        <f t="shared" ca="1" si="9"/>
        <v>A</v>
      </c>
      <c r="V23" s="96">
        <f t="shared" si="35"/>
        <v>0</v>
      </c>
      <c r="W23" s="57">
        <f t="shared" ca="1" si="36"/>
        <v>-0.33333333333333298</v>
      </c>
      <c r="X23" s="164">
        <f t="shared" ca="1" si="10"/>
        <v>0</v>
      </c>
      <c r="Y23" s="115" t="b">
        <f t="shared" ca="1" si="11"/>
        <v>0</v>
      </c>
      <c r="Z23" s="115" t="b">
        <f t="shared" ca="1" si="12"/>
        <v>0</v>
      </c>
      <c r="AA23" s="115" t="b">
        <f t="shared" ca="1" si="13"/>
        <v>1</v>
      </c>
      <c r="AB23" s="78">
        <f t="shared" ca="1" si="14"/>
        <v>0</v>
      </c>
      <c r="AC23" s="85">
        <f t="shared" ca="1" si="15"/>
        <v>0.33333333333333331</v>
      </c>
      <c r="AD23" s="88">
        <f t="shared" ca="1" si="16"/>
        <v>0</v>
      </c>
      <c r="AE23" s="85">
        <f t="shared" ca="1" si="17"/>
        <v>0.66666666666666663</v>
      </c>
      <c r="AF23" s="82">
        <f t="shared" ca="1" si="18"/>
        <v>0.99930555555555556</v>
      </c>
      <c r="AG23" s="115" t="b">
        <f t="shared" si="19"/>
        <v>0</v>
      </c>
      <c r="AH23" s="115" t="b">
        <f t="shared" ca="1" si="20"/>
        <v>1</v>
      </c>
      <c r="AI23" s="115" t="b">
        <f t="shared" ca="1" si="21"/>
        <v>0</v>
      </c>
      <c r="AJ23" s="115" t="b">
        <f t="shared" ca="1" si="22"/>
        <v>1</v>
      </c>
      <c r="AK23" s="115" t="b">
        <f t="shared" si="23"/>
        <v>0</v>
      </c>
      <c r="AL23" s="113">
        <f t="shared" ca="1" si="24"/>
        <v>0</v>
      </c>
      <c r="AM23" s="113">
        <f t="shared" ca="1" si="25"/>
        <v>0.99930555555555556</v>
      </c>
      <c r="AN23" s="113">
        <f t="shared" ca="1" si="37"/>
        <v>0</v>
      </c>
      <c r="AO23" s="113">
        <f t="shared" ca="1" si="26"/>
        <v>0.99930555555555556</v>
      </c>
      <c r="AP23" s="115" t="b">
        <f t="shared" si="27"/>
        <v>1</v>
      </c>
      <c r="AQ23" s="115" t="b">
        <f t="shared" ca="1" si="28"/>
        <v>0</v>
      </c>
      <c r="AR23" s="115" t="b">
        <f t="shared" si="29"/>
        <v>1</v>
      </c>
      <c r="AS23" s="115" t="b">
        <f t="shared" ca="1" si="30"/>
        <v>0</v>
      </c>
      <c r="AT23" s="140">
        <f t="shared" si="31"/>
        <v>0</v>
      </c>
      <c r="AU23" s="342"/>
      <c r="AV23" s="342"/>
      <c r="AW23" s="342"/>
      <c r="AX23" s="342"/>
      <c r="AY23" s="342"/>
      <c r="AZ23" s="342"/>
      <c r="BA23" s="343"/>
      <c r="BB23" s="343"/>
      <c r="BC23" s="343"/>
    </row>
    <row r="24" spans="1:55" s="346" customFormat="1" ht="28.5" customHeight="1" x14ac:dyDescent="0.35">
      <c r="A24" s="397">
        <f t="shared" ca="1" si="0"/>
        <v>46129</v>
      </c>
      <c r="B24" s="77" t="str">
        <f t="shared" ca="1" si="1"/>
        <v>Fr</v>
      </c>
      <c r="C24" s="76" t="str">
        <f t="shared" ca="1" si="2"/>
        <v xml:space="preserve"> </v>
      </c>
      <c r="D24" s="171"/>
      <c r="E24" s="126" t="str">
        <f t="shared" ca="1" si="32"/>
        <v>08:00-16:00</v>
      </c>
      <c r="F24" s="386">
        <f t="shared" ca="1" si="3"/>
        <v>0.33333333333333331</v>
      </c>
      <c r="G24" s="125">
        <f t="shared" ca="1" si="33"/>
        <v>0</v>
      </c>
      <c r="H24" s="127"/>
      <c r="I24" s="59"/>
      <c r="J24" s="141" t="str">
        <f t="shared" ca="1" si="4"/>
        <v/>
      </c>
      <c r="K24" s="388">
        <f t="shared" ca="1" si="5"/>
        <v>0</v>
      </c>
      <c r="L24" s="542"/>
      <c r="M24" s="543"/>
      <c r="N24" s="543"/>
      <c r="O24" s="543"/>
      <c r="P24" s="544"/>
      <c r="Q24" s="108">
        <f t="shared" ca="1" si="34"/>
        <v>46129</v>
      </c>
      <c r="R24" s="115" t="b">
        <f t="shared" ca="1" si="6"/>
        <v>1</v>
      </c>
      <c r="S24" s="109" t="str">
        <f t="shared" si="7"/>
        <v/>
      </c>
      <c r="T24" s="61" t="str">
        <f t="shared" ca="1" si="8"/>
        <v>A</v>
      </c>
      <c r="U24" s="61" t="str">
        <f t="shared" ca="1" si="9"/>
        <v>A</v>
      </c>
      <c r="V24" s="96">
        <f t="shared" si="35"/>
        <v>0</v>
      </c>
      <c r="W24" s="57">
        <f t="shared" ca="1" si="36"/>
        <v>-0.33333333333333298</v>
      </c>
      <c r="X24" s="164">
        <f t="shared" ca="1" si="10"/>
        <v>0</v>
      </c>
      <c r="Y24" s="115" t="b">
        <f t="shared" ca="1" si="11"/>
        <v>0</v>
      </c>
      <c r="Z24" s="115" t="b">
        <f t="shared" ca="1" si="12"/>
        <v>0</v>
      </c>
      <c r="AA24" s="115" t="b">
        <f t="shared" ca="1" si="13"/>
        <v>1</v>
      </c>
      <c r="AB24" s="78">
        <f t="shared" ca="1" si="14"/>
        <v>0</v>
      </c>
      <c r="AC24" s="85">
        <f t="shared" ca="1" si="15"/>
        <v>0.33333333333333331</v>
      </c>
      <c r="AD24" s="88">
        <f t="shared" ca="1" si="16"/>
        <v>0</v>
      </c>
      <c r="AE24" s="85">
        <f t="shared" ca="1" si="17"/>
        <v>0.66666666666666663</v>
      </c>
      <c r="AF24" s="82">
        <f t="shared" ca="1" si="18"/>
        <v>0.99930555555555556</v>
      </c>
      <c r="AG24" s="115" t="b">
        <f t="shared" si="19"/>
        <v>0</v>
      </c>
      <c r="AH24" s="115" t="b">
        <f t="shared" ca="1" si="20"/>
        <v>1</v>
      </c>
      <c r="AI24" s="115" t="b">
        <f t="shared" ca="1" si="21"/>
        <v>0</v>
      </c>
      <c r="AJ24" s="115" t="b">
        <f t="shared" ca="1" si="22"/>
        <v>1</v>
      </c>
      <c r="AK24" s="115" t="b">
        <f t="shared" si="23"/>
        <v>0</v>
      </c>
      <c r="AL24" s="113">
        <f t="shared" ca="1" si="24"/>
        <v>0</v>
      </c>
      <c r="AM24" s="113">
        <f t="shared" ca="1" si="25"/>
        <v>0.99930555555555556</v>
      </c>
      <c r="AN24" s="113">
        <f t="shared" ca="1" si="37"/>
        <v>0</v>
      </c>
      <c r="AO24" s="113">
        <f t="shared" ca="1" si="26"/>
        <v>0.99930555555555556</v>
      </c>
      <c r="AP24" s="115" t="b">
        <f t="shared" si="27"/>
        <v>1</v>
      </c>
      <c r="AQ24" s="115" t="b">
        <f t="shared" ca="1" si="28"/>
        <v>0</v>
      </c>
      <c r="AR24" s="115" t="b">
        <f t="shared" si="29"/>
        <v>1</v>
      </c>
      <c r="AS24" s="115" t="b">
        <f t="shared" ca="1" si="30"/>
        <v>0</v>
      </c>
      <c r="AT24" s="140">
        <f t="shared" si="31"/>
        <v>0</v>
      </c>
      <c r="AU24" s="342"/>
      <c r="AV24" s="342"/>
      <c r="AW24" s="342"/>
      <c r="AX24" s="342"/>
      <c r="AY24" s="342"/>
      <c r="AZ24" s="342"/>
      <c r="BA24" s="343"/>
      <c r="BB24" s="343"/>
      <c r="BC24" s="343"/>
    </row>
    <row r="25" spans="1:55" s="346" customFormat="1" ht="28.5" customHeight="1" x14ac:dyDescent="0.35">
      <c r="A25" s="397">
        <f t="shared" ca="1" si="0"/>
        <v>46130</v>
      </c>
      <c r="B25" s="77" t="str">
        <f t="shared" ca="1" si="1"/>
        <v>Sa</v>
      </c>
      <c r="C25" s="76" t="str">
        <f t="shared" ca="1" si="2"/>
        <v xml:space="preserve"> Wochenende</v>
      </c>
      <c r="D25" s="185"/>
      <c r="E25" s="126" t="str">
        <f t="shared" ca="1" si="32"/>
        <v/>
      </c>
      <c r="F25" s="386">
        <f t="shared" ca="1" si="3"/>
        <v>0</v>
      </c>
      <c r="G25" s="125">
        <f t="shared" ca="1" si="33"/>
        <v>0</v>
      </c>
      <c r="H25" s="127"/>
      <c r="I25" s="59"/>
      <c r="J25" s="141" t="str">
        <f t="shared" ca="1" si="4"/>
        <v/>
      </c>
      <c r="K25" s="388">
        <f t="shared" ca="1" si="5"/>
        <v>0</v>
      </c>
      <c r="L25" s="542"/>
      <c r="M25" s="543"/>
      <c r="N25" s="543"/>
      <c r="O25" s="543"/>
      <c r="P25" s="544"/>
      <c r="Q25" s="108">
        <f t="shared" ca="1" si="34"/>
        <v>46130</v>
      </c>
      <c r="R25" s="115" t="b">
        <f t="shared" ca="1" si="6"/>
        <v>1</v>
      </c>
      <c r="S25" s="109" t="str">
        <f t="shared" si="7"/>
        <v/>
      </c>
      <c r="T25" s="61" t="str">
        <f t="shared" ca="1" si="8"/>
        <v>F</v>
      </c>
      <c r="U25" s="61" t="str">
        <f t="shared" ca="1" si="9"/>
        <v>A</v>
      </c>
      <c r="V25" s="96">
        <f t="shared" si="35"/>
        <v>0</v>
      </c>
      <c r="W25" s="57">
        <f t="shared" ca="1" si="36"/>
        <v>0</v>
      </c>
      <c r="X25" s="164">
        <f t="shared" ca="1" si="10"/>
        <v>0</v>
      </c>
      <c r="Y25" s="115" t="b">
        <f t="shared" ca="1" si="11"/>
        <v>1</v>
      </c>
      <c r="Z25" s="115" t="b">
        <f t="shared" ca="1" si="12"/>
        <v>0</v>
      </c>
      <c r="AA25" s="115" t="b">
        <f t="shared" ca="1" si="13"/>
        <v>0</v>
      </c>
      <c r="AB25" s="78">
        <f t="shared" ca="1" si="14"/>
        <v>0</v>
      </c>
      <c r="AC25" s="85">
        <f t="shared" ca="1" si="15"/>
        <v>0</v>
      </c>
      <c r="AD25" s="88">
        <f t="shared" ca="1" si="16"/>
        <v>0</v>
      </c>
      <c r="AE25" s="85">
        <f t="shared" ca="1" si="17"/>
        <v>0</v>
      </c>
      <c r="AF25" s="82">
        <f t="shared" ca="1" si="18"/>
        <v>0.99930555555555556</v>
      </c>
      <c r="AG25" s="115" t="b">
        <f t="shared" si="19"/>
        <v>0</v>
      </c>
      <c r="AH25" s="115" t="b">
        <f t="shared" ca="1" si="20"/>
        <v>0</v>
      </c>
      <c r="AI25" s="115" t="b">
        <f t="shared" ca="1" si="21"/>
        <v>0</v>
      </c>
      <c r="AJ25" s="115" t="b">
        <f t="shared" ca="1" si="22"/>
        <v>1</v>
      </c>
      <c r="AK25" s="115" t="b">
        <f t="shared" si="23"/>
        <v>0</v>
      </c>
      <c r="AL25" s="113">
        <f t="shared" ca="1" si="24"/>
        <v>0</v>
      </c>
      <c r="AM25" s="113">
        <f t="shared" ca="1" si="25"/>
        <v>0.99930555555555556</v>
      </c>
      <c r="AN25" s="113">
        <f t="shared" ca="1" si="37"/>
        <v>0</v>
      </c>
      <c r="AO25" s="113">
        <f t="shared" ca="1" si="26"/>
        <v>0.99930555555555556</v>
      </c>
      <c r="AP25" s="115" t="b">
        <f t="shared" si="27"/>
        <v>1</v>
      </c>
      <c r="AQ25" s="115" t="b">
        <f t="shared" ca="1" si="28"/>
        <v>0</v>
      </c>
      <c r="AR25" s="115" t="b">
        <f t="shared" si="29"/>
        <v>1</v>
      </c>
      <c r="AS25" s="115" t="b">
        <f t="shared" ca="1" si="30"/>
        <v>0</v>
      </c>
      <c r="AT25" s="140">
        <f t="shared" si="31"/>
        <v>0</v>
      </c>
      <c r="AU25" s="342"/>
      <c r="AV25" s="342"/>
      <c r="AW25" s="342"/>
      <c r="AX25" s="342"/>
      <c r="AY25" s="342"/>
      <c r="AZ25" s="342"/>
      <c r="BA25" s="343"/>
      <c r="BB25" s="343"/>
      <c r="BC25" s="343"/>
    </row>
    <row r="26" spans="1:55" s="346" customFormat="1" ht="28.5" customHeight="1" x14ac:dyDescent="0.35">
      <c r="A26" s="397">
        <f t="shared" ca="1" si="0"/>
        <v>46131</v>
      </c>
      <c r="B26" s="77" t="str">
        <f t="shared" ca="1" si="1"/>
        <v>So</v>
      </c>
      <c r="C26" s="76" t="str">
        <f t="shared" ca="1" si="2"/>
        <v xml:space="preserve"> Wochenende</v>
      </c>
      <c r="D26" s="185"/>
      <c r="E26" s="126" t="str">
        <f t="shared" ca="1" si="32"/>
        <v/>
      </c>
      <c r="F26" s="386">
        <f t="shared" ca="1" si="3"/>
        <v>0</v>
      </c>
      <c r="G26" s="125">
        <f t="shared" ca="1" si="33"/>
        <v>0</v>
      </c>
      <c r="H26" s="184"/>
      <c r="I26" s="186"/>
      <c r="J26" s="141" t="str">
        <f t="shared" ca="1" si="4"/>
        <v/>
      </c>
      <c r="K26" s="388">
        <f t="shared" ca="1" si="5"/>
        <v>0</v>
      </c>
      <c r="L26" s="542"/>
      <c r="M26" s="543"/>
      <c r="N26" s="543"/>
      <c r="O26" s="543"/>
      <c r="P26" s="544"/>
      <c r="Q26" s="108">
        <f t="shared" ca="1" si="34"/>
        <v>46131</v>
      </c>
      <c r="R26" s="115" t="b">
        <f t="shared" ca="1" si="6"/>
        <v>1</v>
      </c>
      <c r="S26" s="109" t="str">
        <f t="shared" si="7"/>
        <v/>
      </c>
      <c r="T26" s="61" t="str">
        <f t="shared" ca="1" si="8"/>
        <v>F</v>
      </c>
      <c r="U26" s="61" t="str">
        <f t="shared" ca="1" si="9"/>
        <v>F</v>
      </c>
      <c r="V26" s="96">
        <f t="shared" si="35"/>
        <v>0</v>
      </c>
      <c r="W26" s="57">
        <f t="shared" ca="1" si="36"/>
        <v>0</v>
      </c>
      <c r="X26" s="164">
        <f t="shared" ca="1" si="10"/>
        <v>0</v>
      </c>
      <c r="Y26" s="115" t="b">
        <f t="shared" ca="1" si="11"/>
        <v>1</v>
      </c>
      <c r="Z26" s="115" t="b">
        <f t="shared" ca="1" si="12"/>
        <v>0</v>
      </c>
      <c r="AA26" s="115" t="b">
        <f t="shared" ca="1" si="13"/>
        <v>0</v>
      </c>
      <c r="AB26" s="78" t="str">
        <f t="shared" ca="1" si="14"/>
        <v/>
      </c>
      <c r="AC26" s="85" t="str">
        <f t="shared" ca="1" si="15"/>
        <v/>
      </c>
      <c r="AD26" s="88">
        <f t="shared" ca="1" si="16"/>
        <v>0</v>
      </c>
      <c r="AE26" s="85" t="str">
        <f t="shared" ca="1" si="17"/>
        <v/>
      </c>
      <c r="AF26" s="82" t="str">
        <f t="shared" ca="1" si="18"/>
        <v/>
      </c>
      <c r="AG26" s="115" t="b">
        <f t="shared" si="19"/>
        <v>0</v>
      </c>
      <c r="AH26" s="115" t="b">
        <f t="shared" ca="1" si="20"/>
        <v>0</v>
      </c>
      <c r="AI26" s="115" t="b">
        <f t="shared" ca="1" si="21"/>
        <v>0</v>
      </c>
      <c r="AJ26" s="115" t="b">
        <f t="shared" ca="1" si="22"/>
        <v>0</v>
      </c>
      <c r="AK26" s="115" t="b">
        <f t="shared" si="23"/>
        <v>0</v>
      </c>
      <c r="AL26" s="113" t="str">
        <f t="shared" ca="1" si="24"/>
        <v/>
      </c>
      <c r="AM26" s="113" t="str">
        <f t="shared" ca="1" si="25"/>
        <v/>
      </c>
      <c r="AN26" s="113" t="str">
        <f t="shared" ca="1" si="37"/>
        <v/>
      </c>
      <c r="AO26" s="113" t="str">
        <f t="shared" ca="1" si="26"/>
        <v/>
      </c>
      <c r="AP26" s="115" t="b">
        <f t="shared" si="27"/>
        <v>1</v>
      </c>
      <c r="AQ26" s="115" t="b">
        <f t="shared" ca="1" si="28"/>
        <v>0</v>
      </c>
      <c r="AR26" s="115" t="b">
        <f t="shared" si="29"/>
        <v>1</v>
      </c>
      <c r="AS26" s="115" t="b">
        <f t="shared" ca="1" si="30"/>
        <v>0</v>
      </c>
      <c r="AT26" s="140">
        <f t="shared" si="31"/>
        <v>0</v>
      </c>
      <c r="AU26" s="342"/>
      <c r="AV26" s="342"/>
      <c r="AW26" s="342"/>
      <c r="AX26" s="342"/>
      <c r="AY26" s="342"/>
      <c r="AZ26" s="342"/>
      <c r="BA26" s="343"/>
      <c r="BB26" s="343"/>
      <c r="BC26" s="343"/>
    </row>
    <row r="27" spans="1:55" s="346" customFormat="1" ht="28.5" customHeight="1" x14ac:dyDescent="0.35">
      <c r="A27" s="397">
        <f t="shared" ca="1" si="0"/>
        <v>46132</v>
      </c>
      <c r="B27" s="77" t="str">
        <f t="shared" ca="1" si="1"/>
        <v>Mo</v>
      </c>
      <c r="C27" s="76" t="str">
        <f t="shared" ca="1" si="2"/>
        <v xml:space="preserve"> </v>
      </c>
      <c r="D27" s="171"/>
      <c r="E27" s="126" t="str">
        <f t="shared" ca="1" si="32"/>
        <v>08:00-16:00</v>
      </c>
      <c r="F27" s="386">
        <f t="shared" ca="1" si="3"/>
        <v>0.33333333333333331</v>
      </c>
      <c r="G27" s="125">
        <f t="shared" ca="1" si="33"/>
        <v>0</v>
      </c>
      <c r="H27" s="127"/>
      <c r="I27" s="59"/>
      <c r="J27" s="141" t="str">
        <f t="shared" ca="1" si="4"/>
        <v/>
      </c>
      <c r="K27" s="388">
        <f t="shared" ca="1" si="5"/>
        <v>0</v>
      </c>
      <c r="L27" s="542"/>
      <c r="M27" s="543"/>
      <c r="N27" s="543"/>
      <c r="O27" s="543"/>
      <c r="P27" s="544"/>
      <c r="Q27" s="108">
        <f t="shared" ca="1" si="34"/>
        <v>46132</v>
      </c>
      <c r="R27" s="115" t="b">
        <f t="shared" ca="1" si="6"/>
        <v>1</v>
      </c>
      <c r="S27" s="109" t="str">
        <f t="shared" si="7"/>
        <v/>
      </c>
      <c r="T27" s="61" t="str">
        <f t="shared" ca="1" si="8"/>
        <v>A</v>
      </c>
      <c r="U27" s="61" t="str">
        <f t="shared" ca="1" si="9"/>
        <v>A</v>
      </c>
      <c r="V27" s="96">
        <f t="shared" si="35"/>
        <v>0</v>
      </c>
      <c r="W27" s="57">
        <f t="shared" ca="1" si="36"/>
        <v>-0.33333333333333298</v>
      </c>
      <c r="X27" s="164">
        <f t="shared" ca="1" si="10"/>
        <v>0</v>
      </c>
      <c r="Y27" s="115" t="b">
        <f t="shared" ca="1" si="11"/>
        <v>0</v>
      </c>
      <c r="Z27" s="115" t="b">
        <f t="shared" ca="1" si="12"/>
        <v>0</v>
      </c>
      <c r="AA27" s="115" t="b">
        <f t="shared" ca="1" si="13"/>
        <v>1</v>
      </c>
      <c r="AB27" s="78">
        <f t="shared" ca="1" si="14"/>
        <v>0</v>
      </c>
      <c r="AC27" s="85">
        <f t="shared" ca="1" si="15"/>
        <v>0.33333333333333331</v>
      </c>
      <c r="AD27" s="88">
        <f t="shared" ca="1" si="16"/>
        <v>0</v>
      </c>
      <c r="AE27" s="85">
        <f t="shared" ca="1" si="17"/>
        <v>0.66666666666666663</v>
      </c>
      <c r="AF27" s="82">
        <f t="shared" ca="1" si="18"/>
        <v>0.99930555555555556</v>
      </c>
      <c r="AG27" s="115" t="b">
        <f t="shared" si="19"/>
        <v>0</v>
      </c>
      <c r="AH27" s="115" t="b">
        <f t="shared" ca="1" si="20"/>
        <v>1</v>
      </c>
      <c r="AI27" s="115" t="b">
        <f t="shared" ca="1" si="21"/>
        <v>0</v>
      </c>
      <c r="AJ27" s="115" t="b">
        <f t="shared" ca="1" si="22"/>
        <v>1</v>
      </c>
      <c r="AK27" s="115" t="b">
        <f t="shared" si="23"/>
        <v>0</v>
      </c>
      <c r="AL27" s="113">
        <f t="shared" ca="1" si="24"/>
        <v>0</v>
      </c>
      <c r="AM27" s="113">
        <f t="shared" ca="1" si="25"/>
        <v>0.99930555555555556</v>
      </c>
      <c r="AN27" s="113">
        <f t="shared" ca="1" si="37"/>
        <v>0</v>
      </c>
      <c r="AO27" s="113">
        <f t="shared" ca="1" si="26"/>
        <v>0.99930555555555556</v>
      </c>
      <c r="AP27" s="115" t="b">
        <f t="shared" si="27"/>
        <v>1</v>
      </c>
      <c r="AQ27" s="115" t="b">
        <f t="shared" ca="1" si="28"/>
        <v>0</v>
      </c>
      <c r="AR27" s="115" t="b">
        <f t="shared" si="29"/>
        <v>1</v>
      </c>
      <c r="AS27" s="115" t="b">
        <f t="shared" ca="1" si="30"/>
        <v>0</v>
      </c>
      <c r="AT27" s="140">
        <f t="shared" si="31"/>
        <v>0</v>
      </c>
      <c r="AU27" s="342"/>
      <c r="AV27" s="342"/>
      <c r="AW27" s="342"/>
      <c r="AX27" s="342"/>
      <c r="AY27" s="342"/>
      <c r="AZ27" s="342"/>
      <c r="BA27" s="343"/>
      <c r="BB27" s="343"/>
      <c r="BC27" s="343"/>
    </row>
    <row r="28" spans="1:55" s="346" customFormat="1" ht="28.5" customHeight="1" x14ac:dyDescent="0.35">
      <c r="A28" s="397">
        <f t="shared" ca="1" si="0"/>
        <v>46133</v>
      </c>
      <c r="B28" s="77" t="str">
        <f t="shared" ca="1" si="1"/>
        <v>Di</v>
      </c>
      <c r="C28" s="76" t="str">
        <f t="shared" ca="1" si="2"/>
        <v xml:space="preserve"> </v>
      </c>
      <c r="D28" s="171"/>
      <c r="E28" s="126" t="str">
        <f t="shared" ca="1" si="32"/>
        <v>08:00-16:00</v>
      </c>
      <c r="F28" s="386">
        <f t="shared" ca="1" si="3"/>
        <v>0.33333333333333331</v>
      </c>
      <c r="G28" s="125">
        <f t="shared" ca="1" si="33"/>
        <v>0</v>
      </c>
      <c r="H28" s="127"/>
      <c r="I28" s="59"/>
      <c r="J28" s="141" t="str">
        <f t="shared" ca="1" si="4"/>
        <v/>
      </c>
      <c r="K28" s="388">
        <f t="shared" ca="1" si="5"/>
        <v>0</v>
      </c>
      <c r="L28" s="542"/>
      <c r="M28" s="543"/>
      <c r="N28" s="543"/>
      <c r="O28" s="543"/>
      <c r="P28" s="544"/>
      <c r="Q28" s="108">
        <f t="shared" ca="1" si="34"/>
        <v>46133</v>
      </c>
      <c r="R28" s="115" t="b">
        <f t="shared" ca="1" si="6"/>
        <v>1</v>
      </c>
      <c r="S28" s="109" t="str">
        <f t="shared" si="7"/>
        <v/>
      </c>
      <c r="T28" s="61" t="str">
        <f t="shared" ca="1" si="8"/>
        <v>A</v>
      </c>
      <c r="U28" s="61" t="str">
        <f t="shared" ca="1" si="9"/>
        <v>A</v>
      </c>
      <c r="V28" s="96">
        <f t="shared" si="35"/>
        <v>0</v>
      </c>
      <c r="W28" s="57">
        <f t="shared" ca="1" si="36"/>
        <v>-0.33333333333333298</v>
      </c>
      <c r="X28" s="164">
        <f t="shared" ca="1" si="10"/>
        <v>0</v>
      </c>
      <c r="Y28" s="115" t="b">
        <f t="shared" ca="1" si="11"/>
        <v>0</v>
      </c>
      <c r="Z28" s="115" t="b">
        <f t="shared" ca="1" si="12"/>
        <v>0</v>
      </c>
      <c r="AA28" s="115" t="b">
        <f t="shared" ca="1" si="13"/>
        <v>1</v>
      </c>
      <c r="AB28" s="78">
        <f t="shared" ca="1" si="14"/>
        <v>0</v>
      </c>
      <c r="AC28" s="85">
        <f t="shared" ca="1" si="15"/>
        <v>0.33333333333333331</v>
      </c>
      <c r="AD28" s="88">
        <f t="shared" ca="1" si="16"/>
        <v>0</v>
      </c>
      <c r="AE28" s="85">
        <f t="shared" ca="1" si="17"/>
        <v>0.66666666666666663</v>
      </c>
      <c r="AF28" s="82">
        <f t="shared" ca="1" si="18"/>
        <v>0.99930555555555556</v>
      </c>
      <c r="AG28" s="115" t="b">
        <f t="shared" si="19"/>
        <v>0</v>
      </c>
      <c r="AH28" s="115" t="b">
        <f t="shared" ca="1" si="20"/>
        <v>1</v>
      </c>
      <c r="AI28" s="115" t="b">
        <f t="shared" ca="1" si="21"/>
        <v>0</v>
      </c>
      <c r="AJ28" s="115" t="b">
        <f t="shared" ca="1" si="22"/>
        <v>1</v>
      </c>
      <c r="AK28" s="115" t="b">
        <f t="shared" si="23"/>
        <v>0</v>
      </c>
      <c r="AL28" s="113">
        <f t="shared" ca="1" si="24"/>
        <v>0</v>
      </c>
      <c r="AM28" s="113">
        <f t="shared" ca="1" si="25"/>
        <v>0.99930555555555556</v>
      </c>
      <c r="AN28" s="113">
        <f t="shared" ca="1" si="37"/>
        <v>0</v>
      </c>
      <c r="AO28" s="113">
        <f t="shared" ca="1" si="26"/>
        <v>0.99930555555555556</v>
      </c>
      <c r="AP28" s="115" t="b">
        <f t="shared" si="27"/>
        <v>1</v>
      </c>
      <c r="AQ28" s="115" t="b">
        <f t="shared" ca="1" si="28"/>
        <v>0</v>
      </c>
      <c r="AR28" s="115" t="b">
        <f t="shared" si="29"/>
        <v>1</v>
      </c>
      <c r="AS28" s="115" t="b">
        <f t="shared" ca="1" si="30"/>
        <v>0</v>
      </c>
      <c r="AT28" s="140">
        <f t="shared" si="31"/>
        <v>0</v>
      </c>
      <c r="AU28" s="342"/>
      <c r="AV28" s="342"/>
      <c r="AW28" s="342"/>
      <c r="AX28" s="342"/>
      <c r="AY28" s="342"/>
      <c r="AZ28" s="342"/>
      <c r="BA28" s="343"/>
      <c r="BB28" s="343"/>
      <c r="BC28" s="343"/>
    </row>
    <row r="29" spans="1:55" s="346" customFormat="1" ht="28.5" customHeight="1" x14ac:dyDescent="0.35">
      <c r="A29" s="397">
        <f t="shared" ca="1" si="0"/>
        <v>46134</v>
      </c>
      <c r="B29" s="77" t="str">
        <f t="shared" ca="1" si="1"/>
        <v>Mi</v>
      </c>
      <c r="C29" s="76" t="str">
        <f t="shared" ca="1" si="2"/>
        <v xml:space="preserve"> </v>
      </c>
      <c r="D29" s="171"/>
      <c r="E29" s="126" t="str">
        <f t="shared" ca="1" si="32"/>
        <v>08:00-16:00</v>
      </c>
      <c r="F29" s="386">
        <f t="shared" ca="1" si="3"/>
        <v>0.33333333333333331</v>
      </c>
      <c r="G29" s="125">
        <f t="shared" ca="1" si="33"/>
        <v>0</v>
      </c>
      <c r="H29" s="127"/>
      <c r="I29" s="59"/>
      <c r="J29" s="141" t="str">
        <f t="shared" ca="1" si="4"/>
        <v/>
      </c>
      <c r="K29" s="388">
        <f t="shared" ca="1" si="5"/>
        <v>0</v>
      </c>
      <c r="L29" s="542"/>
      <c r="M29" s="543"/>
      <c r="N29" s="543"/>
      <c r="O29" s="543"/>
      <c r="P29" s="544"/>
      <c r="Q29" s="108">
        <f t="shared" ca="1" si="34"/>
        <v>46134</v>
      </c>
      <c r="R29" s="115" t="b">
        <f t="shared" ca="1" si="6"/>
        <v>1</v>
      </c>
      <c r="S29" s="109" t="str">
        <f t="shared" si="7"/>
        <v/>
      </c>
      <c r="T29" s="61" t="str">
        <f t="shared" ca="1" si="8"/>
        <v>A</v>
      </c>
      <c r="U29" s="61" t="str">
        <f t="shared" ca="1" si="9"/>
        <v>A</v>
      </c>
      <c r="V29" s="96">
        <f t="shared" si="35"/>
        <v>0</v>
      </c>
      <c r="W29" s="57">
        <f t="shared" ca="1" si="36"/>
        <v>-0.33333333333333298</v>
      </c>
      <c r="X29" s="164">
        <f t="shared" ca="1" si="10"/>
        <v>0</v>
      </c>
      <c r="Y29" s="115" t="b">
        <f t="shared" ca="1" si="11"/>
        <v>0</v>
      </c>
      <c r="Z29" s="115" t="b">
        <f t="shared" ca="1" si="12"/>
        <v>0</v>
      </c>
      <c r="AA29" s="115" t="b">
        <f t="shared" ca="1" si="13"/>
        <v>1</v>
      </c>
      <c r="AB29" s="78">
        <f t="shared" ca="1" si="14"/>
        <v>0</v>
      </c>
      <c r="AC29" s="85">
        <f t="shared" ca="1" si="15"/>
        <v>0.33333333333333331</v>
      </c>
      <c r="AD29" s="88">
        <f t="shared" ca="1" si="16"/>
        <v>0</v>
      </c>
      <c r="AE29" s="85">
        <f t="shared" ca="1" si="17"/>
        <v>0.66666666666666663</v>
      </c>
      <c r="AF29" s="82">
        <f t="shared" ca="1" si="18"/>
        <v>0.99930555555555556</v>
      </c>
      <c r="AG29" s="115" t="b">
        <f t="shared" si="19"/>
        <v>0</v>
      </c>
      <c r="AH29" s="115" t="b">
        <f t="shared" ca="1" si="20"/>
        <v>1</v>
      </c>
      <c r="AI29" s="115" t="b">
        <f t="shared" ca="1" si="21"/>
        <v>0</v>
      </c>
      <c r="AJ29" s="115" t="b">
        <f t="shared" ca="1" si="22"/>
        <v>1</v>
      </c>
      <c r="AK29" s="115" t="b">
        <f t="shared" si="23"/>
        <v>0</v>
      </c>
      <c r="AL29" s="113">
        <f t="shared" ca="1" si="24"/>
        <v>0</v>
      </c>
      <c r="AM29" s="113">
        <f t="shared" ca="1" si="25"/>
        <v>0.99930555555555556</v>
      </c>
      <c r="AN29" s="113">
        <f t="shared" ca="1" si="37"/>
        <v>0</v>
      </c>
      <c r="AO29" s="113">
        <f t="shared" ca="1" si="26"/>
        <v>0.99930555555555556</v>
      </c>
      <c r="AP29" s="115" t="b">
        <f t="shared" si="27"/>
        <v>1</v>
      </c>
      <c r="AQ29" s="115" t="b">
        <f t="shared" ca="1" si="28"/>
        <v>0</v>
      </c>
      <c r="AR29" s="115" t="b">
        <f t="shared" si="29"/>
        <v>1</v>
      </c>
      <c r="AS29" s="115" t="b">
        <f t="shared" ca="1" si="30"/>
        <v>0</v>
      </c>
      <c r="AT29" s="140">
        <f t="shared" si="31"/>
        <v>0</v>
      </c>
      <c r="AU29" s="342"/>
      <c r="AV29" s="342"/>
      <c r="AW29" s="342"/>
      <c r="AX29" s="342"/>
      <c r="AY29" s="342"/>
      <c r="AZ29" s="342"/>
      <c r="BA29" s="343"/>
      <c r="BB29" s="343"/>
      <c r="BC29" s="343"/>
    </row>
    <row r="30" spans="1:55" s="346" customFormat="1" ht="28.5" customHeight="1" x14ac:dyDescent="0.35">
      <c r="A30" s="397">
        <f t="shared" ca="1" si="0"/>
        <v>46135</v>
      </c>
      <c r="B30" s="77" t="str">
        <f t="shared" ca="1" si="1"/>
        <v>Do</v>
      </c>
      <c r="C30" s="76" t="str">
        <f t="shared" ca="1" si="2"/>
        <v xml:space="preserve"> </v>
      </c>
      <c r="D30" s="171"/>
      <c r="E30" s="126" t="str">
        <f t="shared" ca="1" si="32"/>
        <v>08:00-16:00</v>
      </c>
      <c r="F30" s="386">
        <f t="shared" ca="1" si="3"/>
        <v>0.33333333333333331</v>
      </c>
      <c r="G30" s="125">
        <f t="shared" ca="1" si="33"/>
        <v>0</v>
      </c>
      <c r="H30" s="127"/>
      <c r="I30" s="59"/>
      <c r="J30" s="141" t="str">
        <f t="shared" ca="1" si="4"/>
        <v/>
      </c>
      <c r="K30" s="388">
        <f t="shared" ca="1" si="5"/>
        <v>0</v>
      </c>
      <c r="L30" s="542"/>
      <c r="M30" s="543"/>
      <c r="N30" s="543"/>
      <c r="O30" s="543"/>
      <c r="P30" s="544"/>
      <c r="Q30" s="108">
        <f t="shared" ca="1" si="34"/>
        <v>46135</v>
      </c>
      <c r="R30" s="115" t="b">
        <f t="shared" ca="1" si="6"/>
        <v>1</v>
      </c>
      <c r="S30" s="109" t="str">
        <f t="shared" si="7"/>
        <v/>
      </c>
      <c r="T30" s="61" t="str">
        <f t="shared" ca="1" si="8"/>
        <v>A</v>
      </c>
      <c r="U30" s="61" t="str">
        <f t="shared" ca="1" si="9"/>
        <v>A</v>
      </c>
      <c r="V30" s="96">
        <f t="shared" si="35"/>
        <v>0</v>
      </c>
      <c r="W30" s="57">
        <f t="shared" ca="1" si="36"/>
        <v>-0.33333333333333298</v>
      </c>
      <c r="X30" s="164">
        <f t="shared" ca="1" si="10"/>
        <v>0</v>
      </c>
      <c r="Y30" s="115" t="b">
        <f t="shared" ca="1" si="11"/>
        <v>0</v>
      </c>
      <c r="Z30" s="115" t="b">
        <f t="shared" ca="1" si="12"/>
        <v>0</v>
      </c>
      <c r="AA30" s="115" t="b">
        <f t="shared" ca="1" si="13"/>
        <v>1</v>
      </c>
      <c r="AB30" s="78">
        <f t="shared" ca="1" si="14"/>
        <v>0</v>
      </c>
      <c r="AC30" s="85">
        <f t="shared" ca="1" si="15"/>
        <v>0.33333333333333331</v>
      </c>
      <c r="AD30" s="88">
        <f t="shared" ca="1" si="16"/>
        <v>0</v>
      </c>
      <c r="AE30" s="85">
        <f t="shared" ca="1" si="17"/>
        <v>0.66666666666666663</v>
      </c>
      <c r="AF30" s="82">
        <f t="shared" ca="1" si="18"/>
        <v>0.99930555555555556</v>
      </c>
      <c r="AG30" s="115" t="b">
        <f t="shared" si="19"/>
        <v>0</v>
      </c>
      <c r="AH30" s="115" t="b">
        <f t="shared" ca="1" si="20"/>
        <v>1</v>
      </c>
      <c r="AI30" s="115" t="b">
        <f t="shared" ca="1" si="21"/>
        <v>0</v>
      </c>
      <c r="AJ30" s="115" t="b">
        <f t="shared" ca="1" si="22"/>
        <v>1</v>
      </c>
      <c r="AK30" s="115" t="b">
        <f t="shared" si="23"/>
        <v>0</v>
      </c>
      <c r="AL30" s="113">
        <f t="shared" ca="1" si="24"/>
        <v>0</v>
      </c>
      <c r="AM30" s="113">
        <f t="shared" ca="1" si="25"/>
        <v>0.99930555555555556</v>
      </c>
      <c r="AN30" s="113">
        <f t="shared" ca="1" si="37"/>
        <v>0</v>
      </c>
      <c r="AO30" s="113">
        <f t="shared" ca="1" si="26"/>
        <v>0.99930555555555556</v>
      </c>
      <c r="AP30" s="115" t="b">
        <f t="shared" si="27"/>
        <v>1</v>
      </c>
      <c r="AQ30" s="115" t="b">
        <f t="shared" ca="1" si="28"/>
        <v>0</v>
      </c>
      <c r="AR30" s="115" t="b">
        <f t="shared" si="29"/>
        <v>1</v>
      </c>
      <c r="AS30" s="115" t="b">
        <f t="shared" ca="1" si="30"/>
        <v>0</v>
      </c>
      <c r="AT30" s="140">
        <f t="shared" si="31"/>
        <v>0</v>
      </c>
      <c r="AU30" s="342"/>
      <c r="AV30" s="342"/>
      <c r="AW30" s="342"/>
      <c r="AX30" s="342"/>
      <c r="AY30" s="342"/>
      <c r="AZ30" s="342"/>
      <c r="BA30" s="343"/>
      <c r="BB30" s="343"/>
      <c r="BC30" s="343"/>
    </row>
    <row r="31" spans="1:55" s="346" customFormat="1" ht="28.5" customHeight="1" x14ac:dyDescent="0.35">
      <c r="A31" s="397">
        <f t="shared" ca="1" si="0"/>
        <v>46136</v>
      </c>
      <c r="B31" s="77" t="str">
        <f t="shared" ca="1" si="1"/>
        <v>Fr</v>
      </c>
      <c r="C31" s="76" t="str">
        <f t="shared" ca="1" si="2"/>
        <v xml:space="preserve"> </v>
      </c>
      <c r="D31" s="171"/>
      <c r="E31" s="126" t="str">
        <f t="shared" ca="1" si="32"/>
        <v>08:00-16:00</v>
      </c>
      <c r="F31" s="386">
        <f t="shared" ca="1" si="3"/>
        <v>0.33333333333333331</v>
      </c>
      <c r="G31" s="125">
        <f t="shared" ca="1" si="33"/>
        <v>0</v>
      </c>
      <c r="H31" s="127"/>
      <c r="I31" s="59"/>
      <c r="J31" s="141" t="str">
        <f t="shared" ca="1" si="4"/>
        <v/>
      </c>
      <c r="K31" s="388">
        <f t="shared" ca="1" si="5"/>
        <v>0</v>
      </c>
      <c r="L31" s="542"/>
      <c r="M31" s="543"/>
      <c r="N31" s="543"/>
      <c r="O31" s="543"/>
      <c r="P31" s="544"/>
      <c r="Q31" s="108">
        <f t="shared" ca="1" si="34"/>
        <v>46136</v>
      </c>
      <c r="R31" s="115" t="b">
        <f t="shared" ca="1" si="6"/>
        <v>1</v>
      </c>
      <c r="S31" s="109" t="str">
        <f t="shared" si="7"/>
        <v/>
      </c>
      <c r="T31" s="61" t="str">
        <f t="shared" ca="1" si="8"/>
        <v>A</v>
      </c>
      <c r="U31" s="61" t="str">
        <f t="shared" ca="1" si="9"/>
        <v>A</v>
      </c>
      <c r="V31" s="96">
        <f t="shared" si="35"/>
        <v>0</v>
      </c>
      <c r="W31" s="57">
        <f t="shared" ca="1" si="36"/>
        <v>-0.33333333333333298</v>
      </c>
      <c r="X31" s="164">
        <f t="shared" ca="1" si="10"/>
        <v>0</v>
      </c>
      <c r="Y31" s="115" t="b">
        <f t="shared" ca="1" si="11"/>
        <v>0</v>
      </c>
      <c r="Z31" s="115" t="b">
        <f t="shared" ca="1" si="12"/>
        <v>0</v>
      </c>
      <c r="AA31" s="115" t="b">
        <f t="shared" ca="1" si="13"/>
        <v>1</v>
      </c>
      <c r="AB31" s="78">
        <f t="shared" ca="1" si="14"/>
        <v>0</v>
      </c>
      <c r="AC31" s="85">
        <f t="shared" ca="1" si="15"/>
        <v>0.33333333333333331</v>
      </c>
      <c r="AD31" s="88">
        <f t="shared" ca="1" si="16"/>
        <v>0</v>
      </c>
      <c r="AE31" s="85">
        <f t="shared" ca="1" si="17"/>
        <v>0.66666666666666663</v>
      </c>
      <c r="AF31" s="82">
        <f t="shared" ca="1" si="18"/>
        <v>0.99930555555555556</v>
      </c>
      <c r="AG31" s="115" t="b">
        <f t="shared" si="19"/>
        <v>0</v>
      </c>
      <c r="AH31" s="115" t="b">
        <f t="shared" ca="1" si="20"/>
        <v>1</v>
      </c>
      <c r="AI31" s="115" t="b">
        <f t="shared" ca="1" si="21"/>
        <v>0</v>
      </c>
      <c r="AJ31" s="115" t="b">
        <f t="shared" ca="1" si="22"/>
        <v>1</v>
      </c>
      <c r="AK31" s="115" t="b">
        <f t="shared" si="23"/>
        <v>0</v>
      </c>
      <c r="AL31" s="113">
        <f t="shared" ca="1" si="24"/>
        <v>0</v>
      </c>
      <c r="AM31" s="113">
        <f t="shared" ca="1" si="25"/>
        <v>0.99930555555555556</v>
      </c>
      <c r="AN31" s="113">
        <f t="shared" ca="1" si="37"/>
        <v>0</v>
      </c>
      <c r="AO31" s="113">
        <f t="shared" ca="1" si="26"/>
        <v>0.99930555555555556</v>
      </c>
      <c r="AP31" s="115" t="b">
        <f t="shared" si="27"/>
        <v>1</v>
      </c>
      <c r="AQ31" s="115" t="b">
        <f t="shared" ca="1" si="28"/>
        <v>0</v>
      </c>
      <c r="AR31" s="115" t="b">
        <f t="shared" si="29"/>
        <v>1</v>
      </c>
      <c r="AS31" s="115" t="b">
        <f t="shared" ca="1" si="30"/>
        <v>0</v>
      </c>
      <c r="AT31" s="140">
        <f t="shared" si="31"/>
        <v>0</v>
      </c>
      <c r="AU31" s="342"/>
      <c r="AV31" s="342"/>
      <c r="AW31" s="342"/>
      <c r="AX31" s="342"/>
      <c r="AY31" s="342"/>
      <c r="AZ31" s="342"/>
      <c r="BA31" s="343"/>
      <c r="BB31" s="343"/>
      <c r="BC31" s="343"/>
    </row>
    <row r="32" spans="1:55" s="346" customFormat="1" ht="28.5" customHeight="1" x14ac:dyDescent="0.35">
      <c r="A32" s="397">
        <f t="shared" ca="1" si="0"/>
        <v>46137</v>
      </c>
      <c r="B32" s="77" t="str">
        <f t="shared" ca="1" si="1"/>
        <v>Sa</v>
      </c>
      <c r="C32" s="76" t="str">
        <f t="shared" ca="1" si="2"/>
        <v xml:space="preserve"> Wochenende</v>
      </c>
      <c r="D32" s="185"/>
      <c r="E32" s="126" t="str">
        <f t="shared" ca="1" si="32"/>
        <v/>
      </c>
      <c r="F32" s="386">
        <f t="shared" ca="1" si="3"/>
        <v>0</v>
      </c>
      <c r="G32" s="125">
        <f t="shared" ca="1" si="33"/>
        <v>0</v>
      </c>
      <c r="H32" s="127"/>
      <c r="I32" s="59"/>
      <c r="J32" s="141" t="str">
        <f t="shared" ca="1" si="4"/>
        <v/>
      </c>
      <c r="K32" s="388">
        <f t="shared" ca="1" si="5"/>
        <v>0</v>
      </c>
      <c r="L32" s="542"/>
      <c r="M32" s="543"/>
      <c r="N32" s="543"/>
      <c r="O32" s="543"/>
      <c r="P32" s="544"/>
      <c r="Q32" s="108">
        <f t="shared" ca="1" si="34"/>
        <v>46137</v>
      </c>
      <c r="R32" s="115" t="b">
        <f t="shared" ca="1" si="6"/>
        <v>1</v>
      </c>
      <c r="S32" s="109" t="str">
        <f t="shared" si="7"/>
        <v/>
      </c>
      <c r="T32" s="61" t="str">
        <f t="shared" ca="1" si="8"/>
        <v>F</v>
      </c>
      <c r="U32" s="61" t="str">
        <f t="shared" ca="1" si="9"/>
        <v>A</v>
      </c>
      <c r="V32" s="96">
        <f t="shared" si="35"/>
        <v>0</v>
      </c>
      <c r="W32" s="57">
        <f t="shared" ca="1" si="36"/>
        <v>0</v>
      </c>
      <c r="X32" s="164">
        <f t="shared" ca="1" si="10"/>
        <v>0</v>
      </c>
      <c r="Y32" s="115" t="b">
        <f t="shared" ca="1" si="11"/>
        <v>1</v>
      </c>
      <c r="Z32" s="115" t="b">
        <f t="shared" ca="1" si="12"/>
        <v>0</v>
      </c>
      <c r="AA32" s="115" t="b">
        <f t="shared" ca="1" si="13"/>
        <v>0</v>
      </c>
      <c r="AB32" s="78">
        <f t="shared" ca="1" si="14"/>
        <v>0</v>
      </c>
      <c r="AC32" s="85">
        <f t="shared" ca="1" si="15"/>
        <v>0</v>
      </c>
      <c r="AD32" s="88">
        <f t="shared" ca="1" si="16"/>
        <v>0</v>
      </c>
      <c r="AE32" s="85">
        <f t="shared" ca="1" si="17"/>
        <v>0</v>
      </c>
      <c r="AF32" s="82">
        <f t="shared" ca="1" si="18"/>
        <v>0.99930555555555556</v>
      </c>
      <c r="AG32" s="115" t="b">
        <f t="shared" si="19"/>
        <v>0</v>
      </c>
      <c r="AH32" s="115" t="b">
        <f t="shared" ca="1" si="20"/>
        <v>0</v>
      </c>
      <c r="AI32" s="115" t="b">
        <f t="shared" ca="1" si="21"/>
        <v>0</v>
      </c>
      <c r="AJ32" s="115" t="b">
        <f t="shared" ca="1" si="22"/>
        <v>1</v>
      </c>
      <c r="AK32" s="115" t="b">
        <f t="shared" si="23"/>
        <v>0</v>
      </c>
      <c r="AL32" s="113">
        <f t="shared" ca="1" si="24"/>
        <v>0</v>
      </c>
      <c r="AM32" s="113">
        <f t="shared" ca="1" si="25"/>
        <v>0.99930555555555556</v>
      </c>
      <c r="AN32" s="113">
        <f t="shared" ca="1" si="37"/>
        <v>0</v>
      </c>
      <c r="AO32" s="113">
        <f t="shared" ca="1" si="26"/>
        <v>0.99930555555555556</v>
      </c>
      <c r="AP32" s="115" t="b">
        <f t="shared" si="27"/>
        <v>1</v>
      </c>
      <c r="AQ32" s="115" t="b">
        <f t="shared" ca="1" si="28"/>
        <v>0</v>
      </c>
      <c r="AR32" s="115" t="b">
        <f t="shared" si="29"/>
        <v>1</v>
      </c>
      <c r="AS32" s="115" t="b">
        <f t="shared" ca="1" si="30"/>
        <v>0</v>
      </c>
      <c r="AT32" s="140">
        <f t="shared" si="31"/>
        <v>0</v>
      </c>
      <c r="AU32" s="342"/>
      <c r="AV32" s="342"/>
      <c r="AW32" s="342"/>
      <c r="AX32" s="342"/>
      <c r="AY32" s="342"/>
      <c r="AZ32" s="342"/>
      <c r="BA32" s="343"/>
      <c r="BB32" s="343"/>
      <c r="BC32" s="343"/>
    </row>
    <row r="33" spans="1:55" s="346" customFormat="1" ht="28.5" customHeight="1" x14ac:dyDescent="0.35">
      <c r="A33" s="397">
        <f t="shared" ca="1" si="0"/>
        <v>46138</v>
      </c>
      <c r="B33" s="77" t="str">
        <f t="shared" ca="1" si="1"/>
        <v>So</v>
      </c>
      <c r="C33" s="76" t="str">
        <f t="shared" ca="1" si="2"/>
        <v xml:space="preserve"> Wochenende</v>
      </c>
      <c r="D33" s="185"/>
      <c r="E33" s="126" t="str">
        <f t="shared" ca="1" si="32"/>
        <v/>
      </c>
      <c r="F33" s="386">
        <f t="shared" ca="1" si="3"/>
        <v>0</v>
      </c>
      <c r="G33" s="125">
        <f t="shared" ca="1" si="33"/>
        <v>0</v>
      </c>
      <c r="H33" s="184"/>
      <c r="I33" s="186"/>
      <c r="J33" s="141" t="str">
        <f t="shared" ca="1" si="4"/>
        <v/>
      </c>
      <c r="K33" s="388">
        <f t="shared" ca="1" si="5"/>
        <v>0</v>
      </c>
      <c r="L33" s="542"/>
      <c r="M33" s="543"/>
      <c r="N33" s="543"/>
      <c r="O33" s="543"/>
      <c r="P33" s="544"/>
      <c r="Q33" s="108">
        <f t="shared" ca="1" si="34"/>
        <v>46138</v>
      </c>
      <c r="R33" s="115" t="b">
        <f t="shared" ca="1" si="6"/>
        <v>1</v>
      </c>
      <c r="S33" s="109" t="str">
        <f t="shared" si="7"/>
        <v/>
      </c>
      <c r="T33" s="61" t="str">
        <f t="shared" ca="1" si="8"/>
        <v>F</v>
      </c>
      <c r="U33" s="61" t="str">
        <f t="shared" ca="1" si="9"/>
        <v>F</v>
      </c>
      <c r="V33" s="96">
        <f t="shared" si="35"/>
        <v>0</v>
      </c>
      <c r="W33" s="57">
        <f t="shared" ca="1" si="36"/>
        <v>0</v>
      </c>
      <c r="X33" s="164">
        <f t="shared" ca="1" si="10"/>
        <v>0</v>
      </c>
      <c r="Y33" s="115" t="b">
        <f t="shared" ca="1" si="11"/>
        <v>1</v>
      </c>
      <c r="Z33" s="115" t="b">
        <f t="shared" ca="1" si="12"/>
        <v>0</v>
      </c>
      <c r="AA33" s="115" t="b">
        <f t="shared" ca="1" si="13"/>
        <v>0</v>
      </c>
      <c r="AB33" s="78" t="str">
        <f t="shared" ca="1" si="14"/>
        <v/>
      </c>
      <c r="AC33" s="85" t="str">
        <f t="shared" ca="1" si="15"/>
        <v/>
      </c>
      <c r="AD33" s="88">
        <f t="shared" ca="1" si="16"/>
        <v>0</v>
      </c>
      <c r="AE33" s="85" t="str">
        <f t="shared" ca="1" si="17"/>
        <v/>
      </c>
      <c r="AF33" s="82" t="str">
        <f t="shared" ca="1" si="18"/>
        <v/>
      </c>
      <c r="AG33" s="115" t="b">
        <f t="shared" si="19"/>
        <v>0</v>
      </c>
      <c r="AH33" s="115" t="b">
        <f t="shared" ca="1" si="20"/>
        <v>0</v>
      </c>
      <c r="AI33" s="115" t="b">
        <f t="shared" ca="1" si="21"/>
        <v>0</v>
      </c>
      <c r="AJ33" s="115" t="b">
        <f t="shared" ca="1" si="22"/>
        <v>0</v>
      </c>
      <c r="AK33" s="115" t="b">
        <f t="shared" si="23"/>
        <v>0</v>
      </c>
      <c r="AL33" s="113" t="str">
        <f t="shared" ca="1" si="24"/>
        <v/>
      </c>
      <c r="AM33" s="113" t="str">
        <f t="shared" ca="1" si="25"/>
        <v/>
      </c>
      <c r="AN33" s="113" t="str">
        <f t="shared" ca="1" si="37"/>
        <v/>
      </c>
      <c r="AO33" s="113" t="str">
        <f t="shared" ca="1" si="26"/>
        <v/>
      </c>
      <c r="AP33" s="115" t="b">
        <f t="shared" si="27"/>
        <v>1</v>
      </c>
      <c r="AQ33" s="115" t="b">
        <f t="shared" ca="1" si="28"/>
        <v>0</v>
      </c>
      <c r="AR33" s="115" t="b">
        <f t="shared" si="29"/>
        <v>1</v>
      </c>
      <c r="AS33" s="115" t="b">
        <f t="shared" ca="1" si="30"/>
        <v>0</v>
      </c>
      <c r="AT33" s="140">
        <f t="shared" si="31"/>
        <v>0</v>
      </c>
      <c r="AU33" s="342"/>
      <c r="AV33" s="342"/>
      <c r="AW33" s="342"/>
      <c r="AX33" s="342"/>
      <c r="AY33" s="342"/>
      <c r="AZ33" s="342"/>
      <c r="BA33" s="343"/>
      <c r="BB33" s="343"/>
      <c r="BC33" s="343"/>
    </row>
    <row r="34" spans="1:55" s="346" customFormat="1" ht="28.5" customHeight="1" x14ac:dyDescent="0.35">
      <c r="A34" s="397">
        <f t="shared" ca="1" si="0"/>
        <v>46139</v>
      </c>
      <c r="B34" s="77" t="str">
        <f t="shared" ca="1" si="1"/>
        <v>Mo</v>
      </c>
      <c r="C34" s="76" t="str">
        <f t="shared" ca="1" si="2"/>
        <v xml:space="preserve"> </v>
      </c>
      <c r="D34" s="171"/>
      <c r="E34" s="126" t="str">
        <f t="shared" ca="1" si="32"/>
        <v>08:00-16:00</v>
      </c>
      <c r="F34" s="386">
        <f t="shared" ca="1" si="3"/>
        <v>0.33333333333333331</v>
      </c>
      <c r="G34" s="125">
        <f t="shared" ca="1" si="33"/>
        <v>0</v>
      </c>
      <c r="H34" s="127"/>
      <c r="I34" s="59"/>
      <c r="J34" s="141" t="str">
        <f t="shared" ca="1" si="4"/>
        <v/>
      </c>
      <c r="K34" s="388">
        <f t="shared" ca="1" si="5"/>
        <v>0</v>
      </c>
      <c r="L34" s="542"/>
      <c r="M34" s="543"/>
      <c r="N34" s="543"/>
      <c r="O34" s="543"/>
      <c r="P34" s="544"/>
      <c r="Q34" s="108">
        <f t="shared" ca="1" si="34"/>
        <v>46139</v>
      </c>
      <c r="R34" s="115" t="b">
        <f t="shared" ca="1" si="6"/>
        <v>1</v>
      </c>
      <c r="S34" s="109" t="str">
        <f t="shared" si="7"/>
        <v/>
      </c>
      <c r="T34" s="61" t="str">
        <f t="shared" ca="1" si="8"/>
        <v>A</v>
      </c>
      <c r="U34" s="61" t="str">
        <f t="shared" ca="1" si="9"/>
        <v>A</v>
      </c>
      <c r="V34" s="96">
        <f t="shared" si="35"/>
        <v>0</v>
      </c>
      <c r="W34" s="57">
        <f t="shared" ca="1" si="36"/>
        <v>-0.33333333333333298</v>
      </c>
      <c r="X34" s="164">
        <f t="shared" ca="1" si="10"/>
        <v>0</v>
      </c>
      <c r="Y34" s="115" t="b">
        <f t="shared" ca="1" si="11"/>
        <v>0</v>
      </c>
      <c r="Z34" s="115" t="b">
        <f t="shared" ca="1" si="12"/>
        <v>0</v>
      </c>
      <c r="AA34" s="115" t="b">
        <f t="shared" ca="1" si="13"/>
        <v>1</v>
      </c>
      <c r="AB34" s="78">
        <f t="shared" ca="1" si="14"/>
        <v>0</v>
      </c>
      <c r="AC34" s="85">
        <f t="shared" ca="1" si="15"/>
        <v>0.33333333333333331</v>
      </c>
      <c r="AD34" s="88">
        <f t="shared" ca="1" si="16"/>
        <v>0</v>
      </c>
      <c r="AE34" s="85">
        <f t="shared" ca="1" si="17"/>
        <v>0.66666666666666663</v>
      </c>
      <c r="AF34" s="82">
        <f t="shared" ca="1" si="18"/>
        <v>0.99930555555555556</v>
      </c>
      <c r="AG34" s="115" t="b">
        <f t="shared" si="19"/>
        <v>0</v>
      </c>
      <c r="AH34" s="115" t="b">
        <f t="shared" ca="1" si="20"/>
        <v>1</v>
      </c>
      <c r="AI34" s="115" t="b">
        <f t="shared" ca="1" si="21"/>
        <v>0</v>
      </c>
      <c r="AJ34" s="115" t="b">
        <f t="shared" ca="1" si="22"/>
        <v>1</v>
      </c>
      <c r="AK34" s="115" t="b">
        <f t="shared" si="23"/>
        <v>0</v>
      </c>
      <c r="AL34" s="113">
        <f t="shared" ca="1" si="24"/>
        <v>0</v>
      </c>
      <c r="AM34" s="113">
        <f t="shared" ca="1" si="25"/>
        <v>0.99930555555555556</v>
      </c>
      <c r="AN34" s="113">
        <f t="shared" ca="1" si="37"/>
        <v>0</v>
      </c>
      <c r="AO34" s="113">
        <f t="shared" ca="1" si="26"/>
        <v>0.99930555555555556</v>
      </c>
      <c r="AP34" s="115" t="b">
        <f t="shared" si="27"/>
        <v>1</v>
      </c>
      <c r="AQ34" s="115" t="b">
        <f t="shared" ca="1" si="28"/>
        <v>0</v>
      </c>
      <c r="AR34" s="115" t="b">
        <f t="shared" si="29"/>
        <v>1</v>
      </c>
      <c r="AS34" s="115" t="b">
        <f t="shared" ca="1" si="30"/>
        <v>0</v>
      </c>
      <c r="AT34" s="140">
        <f t="shared" si="31"/>
        <v>0</v>
      </c>
      <c r="AU34" s="342"/>
      <c r="AV34" s="342"/>
      <c r="AW34" s="342"/>
      <c r="AX34" s="342"/>
      <c r="AY34" s="342"/>
      <c r="AZ34" s="342"/>
      <c r="BA34" s="343"/>
      <c r="BB34" s="343"/>
      <c r="BC34" s="343"/>
    </row>
    <row r="35" spans="1:55" s="346" customFormat="1" ht="28.5" customHeight="1" x14ac:dyDescent="0.35">
      <c r="A35" s="397">
        <f t="shared" ca="1" si="0"/>
        <v>46140</v>
      </c>
      <c r="B35" s="77" t="str">
        <f t="shared" ca="1" si="1"/>
        <v>Di</v>
      </c>
      <c r="C35" s="76" t="str">
        <f t="shared" ca="1" si="2"/>
        <v xml:space="preserve"> </v>
      </c>
      <c r="D35" s="171"/>
      <c r="E35" s="126" t="str">
        <f t="shared" ca="1" si="32"/>
        <v>08:00-16:00</v>
      </c>
      <c r="F35" s="386">
        <f t="shared" ca="1" si="3"/>
        <v>0.33333333333333331</v>
      </c>
      <c r="G35" s="125">
        <f t="shared" ca="1" si="33"/>
        <v>0</v>
      </c>
      <c r="H35" s="127"/>
      <c r="I35" s="59"/>
      <c r="J35" s="141" t="str">
        <f t="shared" ca="1" si="4"/>
        <v/>
      </c>
      <c r="K35" s="388">
        <f t="shared" ca="1" si="5"/>
        <v>0</v>
      </c>
      <c r="L35" s="542"/>
      <c r="M35" s="543"/>
      <c r="N35" s="543"/>
      <c r="O35" s="543"/>
      <c r="P35" s="544"/>
      <c r="Q35" s="108">
        <f t="shared" ca="1" si="34"/>
        <v>46140</v>
      </c>
      <c r="R35" s="115" t="b">
        <f t="shared" ca="1" si="6"/>
        <v>1</v>
      </c>
      <c r="S35" s="109" t="str">
        <f t="shared" si="7"/>
        <v/>
      </c>
      <c r="T35" s="61" t="str">
        <f t="shared" ca="1" si="8"/>
        <v>A</v>
      </c>
      <c r="U35" s="61" t="str">
        <f t="shared" ca="1" si="9"/>
        <v>A</v>
      </c>
      <c r="V35" s="96">
        <f t="shared" si="35"/>
        <v>0</v>
      </c>
      <c r="W35" s="57">
        <f t="shared" ca="1" si="36"/>
        <v>-0.33333333333333298</v>
      </c>
      <c r="X35" s="164">
        <f t="shared" ca="1" si="10"/>
        <v>0</v>
      </c>
      <c r="Y35" s="115" t="b">
        <f t="shared" ca="1" si="11"/>
        <v>0</v>
      </c>
      <c r="Z35" s="115" t="b">
        <f t="shared" ca="1" si="12"/>
        <v>0</v>
      </c>
      <c r="AA35" s="115" t="b">
        <f t="shared" ca="1" si="13"/>
        <v>1</v>
      </c>
      <c r="AB35" s="78">
        <f t="shared" ca="1" si="14"/>
        <v>0</v>
      </c>
      <c r="AC35" s="85">
        <f t="shared" ca="1" si="15"/>
        <v>0.33333333333333331</v>
      </c>
      <c r="AD35" s="88">
        <f t="shared" ca="1" si="16"/>
        <v>0</v>
      </c>
      <c r="AE35" s="85">
        <f t="shared" ca="1" si="17"/>
        <v>0.66666666666666663</v>
      </c>
      <c r="AF35" s="82">
        <f t="shared" ca="1" si="18"/>
        <v>0.99930555555555556</v>
      </c>
      <c r="AG35" s="115" t="b">
        <f t="shared" si="19"/>
        <v>0</v>
      </c>
      <c r="AH35" s="115" t="b">
        <f t="shared" ca="1" si="20"/>
        <v>1</v>
      </c>
      <c r="AI35" s="115" t="b">
        <f t="shared" ca="1" si="21"/>
        <v>0</v>
      </c>
      <c r="AJ35" s="115" t="b">
        <f t="shared" ca="1" si="22"/>
        <v>1</v>
      </c>
      <c r="AK35" s="115" t="b">
        <f t="shared" si="23"/>
        <v>0</v>
      </c>
      <c r="AL35" s="113">
        <f t="shared" ca="1" si="24"/>
        <v>0</v>
      </c>
      <c r="AM35" s="113">
        <f t="shared" ca="1" si="25"/>
        <v>0.99930555555555556</v>
      </c>
      <c r="AN35" s="113">
        <f t="shared" ca="1" si="37"/>
        <v>0</v>
      </c>
      <c r="AO35" s="113">
        <f t="shared" ca="1" si="26"/>
        <v>0.99930555555555556</v>
      </c>
      <c r="AP35" s="115" t="b">
        <f t="shared" si="27"/>
        <v>1</v>
      </c>
      <c r="AQ35" s="115" t="b">
        <f t="shared" ca="1" si="28"/>
        <v>0</v>
      </c>
      <c r="AR35" s="115" t="b">
        <f t="shared" si="29"/>
        <v>1</v>
      </c>
      <c r="AS35" s="115" t="b">
        <f t="shared" ca="1" si="30"/>
        <v>0</v>
      </c>
      <c r="AT35" s="140">
        <f t="shared" si="31"/>
        <v>0</v>
      </c>
      <c r="AU35" s="342"/>
      <c r="AV35" s="342"/>
      <c r="AW35" s="342"/>
      <c r="AX35" s="342"/>
      <c r="AY35" s="342"/>
      <c r="AZ35" s="342"/>
      <c r="BA35" s="343"/>
      <c r="BB35" s="343"/>
      <c r="BC35" s="343"/>
    </row>
    <row r="36" spans="1:55" s="346" customFormat="1" ht="28.5" customHeight="1" x14ac:dyDescent="0.35">
      <c r="A36" s="397">
        <f t="shared" ca="1" si="0"/>
        <v>46141</v>
      </c>
      <c r="B36" s="77" t="str">
        <f t="shared" ca="1" si="1"/>
        <v>Mi</v>
      </c>
      <c r="C36" s="76" t="str">
        <f t="shared" ca="1" si="2"/>
        <v xml:space="preserve"> </v>
      </c>
      <c r="D36" s="171"/>
      <c r="E36" s="126" t="str">
        <f t="shared" ca="1" si="32"/>
        <v>08:00-16:00</v>
      </c>
      <c r="F36" s="386">
        <f t="shared" ca="1" si="3"/>
        <v>0.33333333333333331</v>
      </c>
      <c r="G36" s="125">
        <f t="shared" ca="1" si="33"/>
        <v>0</v>
      </c>
      <c r="H36" s="127"/>
      <c r="I36" s="59"/>
      <c r="J36" s="141" t="str">
        <f t="shared" ca="1" si="4"/>
        <v/>
      </c>
      <c r="K36" s="388">
        <f t="shared" ca="1" si="5"/>
        <v>0</v>
      </c>
      <c r="L36" s="542"/>
      <c r="M36" s="543"/>
      <c r="N36" s="543"/>
      <c r="O36" s="543"/>
      <c r="P36" s="544"/>
      <c r="Q36" s="108">
        <f t="shared" ca="1" si="34"/>
        <v>46141</v>
      </c>
      <c r="R36" s="115" t="b">
        <f t="shared" ca="1" si="6"/>
        <v>1</v>
      </c>
      <c r="S36" s="109" t="str">
        <f t="shared" si="7"/>
        <v/>
      </c>
      <c r="T36" s="61" t="str">
        <f t="shared" ca="1" si="8"/>
        <v>A</v>
      </c>
      <c r="U36" s="61" t="str">
        <f t="shared" ca="1" si="9"/>
        <v>A</v>
      </c>
      <c r="V36" s="96">
        <f t="shared" si="35"/>
        <v>0</v>
      </c>
      <c r="W36" s="57">
        <f t="shared" ca="1" si="36"/>
        <v>-0.33333333333333298</v>
      </c>
      <c r="X36" s="164">
        <f t="shared" ca="1" si="10"/>
        <v>0</v>
      </c>
      <c r="Y36" s="115" t="b">
        <f t="shared" ca="1" si="11"/>
        <v>0</v>
      </c>
      <c r="Z36" s="115" t="b">
        <f t="shared" ca="1" si="12"/>
        <v>0</v>
      </c>
      <c r="AA36" s="115" t="b">
        <f t="shared" ca="1" si="13"/>
        <v>1</v>
      </c>
      <c r="AB36" s="78">
        <f t="shared" ca="1" si="14"/>
        <v>0</v>
      </c>
      <c r="AC36" s="85">
        <f t="shared" ca="1" si="15"/>
        <v>0.33333333333333331</v>
      </c>
      <c r="AD36" s="88">
        <f t="shared" ca="1" si="16"/>
        <v>0</v>
      </c>
      <c r="AE36" s="85">
        <f t="shared" ca="1" si="17"/>
        <v>0.66666666666666663</v>
      </c>
      <c r="AF36" s="82">
        <f t="shared" ca="1" si="18"/>
        <v>0.99930555555555556</v>
      </c>
      <c r="AG36" s="115" t="b">
        <f t="shared" si="19"/>
        <v>0</v>
      </c>
      <c r="AH36" s="115" t="b">
        <f t="shared" ca="1" si="20"/>
        <v>1</v>
      </c>
      <c r="AI36" s="115" t="b">
        <f t="shared" ca="1" si="21"/>
        <v>0</v>
      </c>
      <c r="AJ36" s="115" t="b">
        <f t="shared" ca="1" si="22"/>
        <v>1</v>
      </c>
      <c r="AK36" s="115" t="b">
        <f t="shared" si="23"/>
        <v>0</v>
      </c>
      <c r="AL36" s="113">
        <f t="shared" ca="1" si="24"/>
        <v>0</v>
      </c>
      <c r="AM36" s="113">
        <f t="shared" ca="1" si="25"/>
        <v>0.99930555555555556</v>
      </c>
      <c r="AN36" s="113">
        <f t="shared" ca="1" si="37"/>
        <v>0</v>
      </c>
      <c r="AO36" s="113">
        <f t="shared" ca="1" si="26"/>
        <v>0.99930555555555556</v>
      </c>
      <c r="AP36" s="115" t="b">
        <f t="shared" si="27"/>
        <v>1</v>
      </c>
      <c r="AQ36" s="115" t="b">
        <f t="shared" ca="1" si="28"/>
        <v>0</v>
      </c>
      <c r="AR36" s="115" t="b">
        <f t="shared" si="29"/>
        <v>1</v>
      </c>
      <c r="AS36" s="115" t="b">
        <f t="shared" ca="1" si="30"/>
        <v>0</v>
      </c>
      <c r="AT36" s="140">
        <f t="shared" si="31"/>
        <v>0</v>
      </c>
      <c r="AU36" s="342"/>
      <c r="AV36" s="342"/>
      <c r="AW36" s="342"/>
      <c r="AX36" s="342"/>
      <c r="AY36" s="342"/>
      <c r="AZ36" s="342"/>
      <c r="BA36" s="343"/>
      <c r="BB36" s="343"/>
      <c r="BC36" s="343"/>
    </row>
    <row r="37" spans="1:55" s="346" customFormat="1" ht="28.5" customHeight="1" x14ac:dyDescent="0.35">
      <c r="A37" s="397">
        <f t="shared" ca="1" si="0"/>
        <v>46142</v>
      </c>
      <c r="B37" s="77" t="str">
        <f t="shared" ca="1" si="1"/>
        <v>Do</v>
      </c>
      <c r="C37" s="76" t="str">
        <f t="shared" ca="1" si="2"/>
        <v xml:space="preserve"> </v>
      </c>
      <c r="D37" s="171"/>
      <c r="E37" s="126" t="str">
        <f t="shared" ca="1" si="32"/>
        <v>08:00-16:00</v>
      </c>
      <c r="F37" s="386">
        <f t="shared" ca="1" si="3"/>
        <v>0.33333333333333331</v>
      </c>
      <c r="G37" s="125">
        <f t="shared" ca="1" si="33"/>
        <v>0</v>
      </c>
      <c r="H37" s="127"/>
      <c r="I37" s="59"/>
      <c r="J37" s="141" t="str">
        <f t="shared" ca="1" si="4"/>
        <v/>
      </c>
      <c r="K37" s="388">
        <f t="shared" ca="1" si="5"/>
        <v>0</v>
      </c>
      <c r="L37" s="542"/>
      <c r="M37" s="543"/>
      <c r="N37" s="543"/>
      <c r="O37" s="543"/>
      <c r="P37" s="544"/>
      <c r="Q37" s="108">
        <f t="shared" ca="1" si="34"/>
        <v>46142</v>
      </c>
      <c r="R37" s="115" t="b">
        <f t="shared" ca="1" si="6"/>
        <v>1</v>
      </c>
      <c r="S37" s="109" t="str">
        <f t="shared" si="7"/>
        <v/>
      </c>
      <c r="T37" s="61" t="str">
        <f t="shared" ca="1" si="8"/>
        <v>A</v>
      </c>
      <c r="U37" s="61" t="str">
        <f t="shared" ca="1" si="9"/>
        <v>A</v>
      </c>
      <c r="V37" s="96">
        <f t="shared" si="35"/>
        <v>0</v>
      </c>
      <c r="W37" s="57">
        <f t="shared" ca="1" si="36"/>
        <v>-0.33333333333333298</v>
      </c>
      <c r="X37" s="164">
        <f t="shared" ca="1" si="10"/>
        <v>0</v>
      </c>
      <c r="Y37" s="115" t="b">
        <f t="shared" ca="1" si="11"/>
        <v>0</v>
      </c>
      <c r="Z37" s="115" t="b">
        <f t="shared" ca="1" si="12"/>
        <v>0</v>
      </c>
      <c r="AA37" s="115" t="b">
        <f t="shared" ca="1" si="13"/>
        <v>1</v>
      </c>
      <c r="AB37" s="78">
        <f t="shared" ca="1" si="14"/>
        <v>0</v>
      </c>
      <c r="AC37" s="85">
        <f t="shared" ca="1" si="15"/>
        <v>0.33333333333333331</v>
      </c>
      <c r="AD37" s="88">
        <f t="shared" ca="1" si="16"/>
        <v>0</v>
      </c>
      <c r="AE37" s="85">
        <f t="shared" ca="1" si="17"/>
        <v>0.66666666666666663</v>
      </c>
      <c r="AF37" s="82">
        <f t="shared" ca="1" si="18"/>
        <v>0.99930555555555556</v>
      </c>
      <c r="AG37" s="115" t="b">
        <f t="shared" si="19"/>
        <v>0</v>
      </c>
      <c r="AH37" s="115" t="b">
        <f t="shared" ca="1" si="20"/>
        <v>1</v>
      </c>
      <c r="AI37" s="115" t="b">
        <f t="shared" ca="1" si="21"/>
        <v>0</v>
      </c>
      <c r="AJ37" s="115" t="b">
        <f t="shared" ca="1" si="22"/>
        <v>1</v>
      </c>
      <c r="AK37" s="115" t="b">
        <f t="shared" si="23"/>
        <v>0</v>
      </c>
      <c r="AL37" s="113">
        <f t="shared" ca="1" si="24"/>
        <v>0</v>
      </c>
      <c r="AM37" s="113">
        <f t="shared" ca="1" si="25"/>
        <v>0.99930555555555556</v>
      </c>
      <c r="AN37" s="113">
        <f t="shared" ca="1" si="37"/>
        <v>0</v>
      </c>
      <c r="AO37" s="113">
        <f t="shared" ca="1" si="26"/>
        <v>0.99930555555555556</v>
      </c>
      <c r="AP37" s="115" t="b">
        <f t="shared" si="27"/>
        <v>1</v>
      </c>
      <c r="AQ37" s="115" t="b">
        <f t="shared" ca="1" si="28"/>
        <v>0</v>
      </c>
      <c r="AR37" s="115" t="b">
        <f t="shared" si="29"/>
        <v>1</v>
      </c>
      <c r="AS37" s="115" t="b">
        <f t="shared" ca="1" si="30"/>
        <v>0</v>
      </c>
      <c r="AT37" s="140">
        <f t="shared" si="31"/>
        <v>0</v>
      </c>
      <c r="AU37" s="342"/>
      <c r="AV37" s="342"/>
      <c r="AW37" s="342"/>
      <c r="AX37" s="342"/>
      <c r="AY37" s="342"/>
      <c r="AZ37" s="342"/>
      <c r="BA37" s="343"/>
      <c r="BB37" s="343"/>
      <c r="BC37" s="343"/>
    </row>
    <row r="38" spans="1:55" s="346" customFormat="1" ht="28.5" customHeight="1" thickBot="1" x14ac:dyDescent="0.4">
      <c r="A38" s="397" t="str">
        <f t="shared" ca="1" si="0"/>
        <v/>
      </c>
      <c r="B38" s="77" t="str">
        <f t="shared" ca="1" si="1"/>
        <v/>
      </c>
      <c r="C38" s="76" t="str">
        <f t="shared" ca="1" si="2"/>
        <v/>
      </c>
      <c r="D38" s="185"/>
      <c r="E38" s="126" t="str">
        <f t="shared" ca="1" si="32"/>
        <v/>
      </c>
      <c r="F38" s="387" t="str">
        <f t="shared" ca="1" si="3"/>
        <v/>
      </c>
      <c r="G38" s="125" t="str">
        <f t="shared" ca="1" si="33"/>
        <v/>
      </c>
      <c r="H38" s="411"/>
      <c r="I38" s="412"/>
      <c r="J38" s="142" t="str">
        <f t="shared" ca="1" si="4"/>
        <v/>
      </c>
      <c r="K38" s="388">
        <f t="shared" ca="1" si="5"/>
        <v>0</v>
      </c>
      <c r="L38" s="542"/>
      <c r="M38" s="543"/>
      <c r="N38" s="543"/>
      <c r="O38" s="543"/>
      <c r="P38" s="544"/>
      <c r="Q38" s="110">
        <f t="shared" ca="1" si="34"/>
        <v>46143</v>
      </c>
      <c r="R38" s="115" t="b">
        <f t="shared" ca="1" si="6"/>
        <v>0</v>
      </c>
      <c r="S38" s="111" t="str">
        <f t="shared" si="7"/>
        <v/>
      </c>
      <c r="T38" s="62" t="str">
        <f t="shared" ca="1" si="8"/>
        <v/>
      </c>
      <c r="U38" s="62" t="str">
        <f t="shared" ca="1" si="9"/>
        <v/>
      </c>
      <c r="V38" s="97">
        <f t="shared" si="35"/>
        <v>0</v>
      </c>
      <c r="W38" s="58" t="str">
        <f t="shared" ca="1" si="36"/>
        <v/>
      </c>
      <c r="X38" s="165">
        <f t="shared" ca="1" si="10"/>
        <v>0</v>
      </c>
      <c r="Y38" s="116" t="b">
        <f t="shared" ca="1" si="11"/>
        <v>0</v>
      </c>
      <c r="Z38" s="116" t="b">
        <f t="shared" ca="1" si="12"/>
        <v>1</v>
      </c>
      <c r="AA38" s="116" t="b">
        <f t="shared" ca="1" si="13"/>
        <v>0</v>
      </c>
      <c r="AB38" s="79">
        <f t="shared" ca="1" si="14"/>
        <v>0</v>
      </c>
      <c r="AC38" s="86">
        <f t="shared" ca="1" si="15"/>
        <v>0</v>
      </c>
      <c r="AD38" s="89">
        <f t="shared" ca="1" si="16"/>
        <v>0</v>
      </c>
      <c r="AE38" s="86">
        <f t="shared" ca="1" si="17"/>
        <v>0</v>
      </c>
      <c r="AF38" s="83">
        <f t="shared" ca="1" si="18"/>
        <v>0.99930555555555556</v>
      </c>
      <c r="AG38" s="116" t="b">
        <f t="shared" si="19"/>
        <v>0</v>
      </c>
      <c r="AH38" s="116" t="b">
        <f t="shared" ca="1" si="20"/>
        <v>0</v>
      </c>
      <c r="AI38" s="116" t="b">
        <f t="shared" ca="1" si="21"/>
        <v>0</v>
      </c>
      <c r="AJ38" s="116" t="b">
        <f t="shared" ca="1" si="22"/>
        <v>0</v>
      </c>
      <c r="AK38" s="116" t="b">
        <f t="shared" si="23"/>
        <v>0</v>
      </c>
      <c r="AL38" s="114" t="str">
        <f t="shared" ca="1" si="24"/>
        <v/>
      </c>
      <c r="AM38" s="114" t="str">
        <f t="shared" ca="1" si="25"/>
        <v/>
      </c>
      <c r="AN38" s="114" t="str">
        <f t="shared" ca="1" si="37"/>
        <v/>
      </c>
      <c r="AO38" s="114" t="str">
        <f t="shared" ca="1" si="26"/>
        <v/>
      </c>
      <c r="AP38" s="116" t="b">
        <f t="shared" si="27"/>
        <v>1</v>
      </c>
      <c r="AQ38" s="116" t="b">
        <f t="shared" ca="1" si="28"/>
        <v>0</v>
      </c>
      <c r="AR38" s="116" t="b">
        <f t="shared" si="29"/>
        <v>1</v>
      </c>
      <c r="AS38" s="116" t="b">
        <f t="shared" ca="1" si="30"/>
        <v>0</v>
      </c>
      <c r="AT38" s="208">
        <f t="shared" si="31"/>
        <v>0</v>
      </c>
      <c r="AU38" s="342"/>
      <c r="AV38" s="342"/>
      <c r="AW38" s="342"/>
      <c r="AX38" s="342"/>
      <c r="AY38" s="342"/>
      <c r="AZ38" s="342"/>
      <c r="BA38" s="343"/>
      <c r="BB38" s="343"/>
      <c r="BC38" s="343"/>
    </row>
    <row r="39" spans="1:55" s="346" customFormat="1" ht="29.25" customHeight="1" thickTop="1" thickBot="1" x14ac:dyDescent="0.4">
      <c r="A39" s="310" t="s">
        <v>62</v>
      </c>
      <c r="B39" s="56">
        <f ca="1">COUNTIF(T$8:T$38,"A")</f>
        <v>21</v>
      </c>
      <c r="C39" s="569"/>
      <c r="D39" s="570"/>
      <c r="E39" s="575" t="str">
        <f>"Monat Std.-Saldo (~15min) &gt; "</f>
        <v xml:space="preserve">Monat Std.-Saldo (~15min) &gt; </v>
      </c>
      <c r="F39" s="576"/>
      <c r="G39" s="576"/>
      <c r="H39" s="576"/>
      <c r="I39" s="577"/>
      <c r="J39" s="144">
        <f ca="1">ROUND(SUM(J8:J38)*4,0)/4</f>
        <v>0</v>
      </c>
      <c r="K39" s="578"/>
      <c r="L39" s="579"/>
      <c r="M39" s="579"/>
      <c r="N39" s="579"/>
      <c r="O39" s="579"/>
      <c r="P39" s="580"/>
      <c r="Q39" s="389"/>
      <c r="R39" s="352"/>
      <c r="S39" s="352"/>
      <c r="T39" s="353"/>
      <c r="U39" s="354"/>
      <c r="V39" s="372"/>
      <c r="W39" s="355"/>
      <c r="X39" s="355"/>
      <c r="Y39" s="356"/>
      <c r="Z39" s="10"/>
      <c r="AA39" s="10"/>
      <c r="AB39" s="357"/>
      <c r="AC39" s="357"/>
      <c r="AD39" s="357"/>
      <c r="AE39" s="357"/>
      <c r="AF39" s="357"/>
      <c r="AG39" s="356"/>
      <c r="AH39" s="358"/>
      <c r="AI39" s="358"/>
      <c r="AJ39" s="359"/>
      <c r="AK39" s="356"/>
      <c r="AL39" s="359"/>
      <c r="AM39" s="359"/>
      <c r="AN39" s="359"/>
      <c r="AO39" s="359"/>
      <c r="AP39" s="359"/>
      <c r="AQ39" s="359"/>
      <c r="AR39" s="359"/>
      <c r="AS39" s="359"/>
      <c r="AT39" s="359"/>
      <c r="AU39" s="342"/>
      <c r="AV39" s="342"/>
      <c r="AW39" s="342"/>
      <c r="AX39" s="342"/>
      <c r="AY39" s="342"/>
      <c r="AZ39" s="342"/>
      <c r="BA39" s="343"/>
      <c r="BB39" s="343"/>
      <c r="BC39" s="343"/>
    </row>
    <row r="40" spans="1:55" s="346" customFormat="1" ht="29.25" customHeight="1" thickTop="1" thickBot="1" x14ac:dyDescent="0.4">
      <c r="A40" s="311" t="s">
        <v>59</v>
      </c>
      <c r="B40" s="124">
        <f>COUNTIF(D$8:D$38,"Z")</f>
        <v>0</v>
      </c>
      <c r="C40" s="571"/>
      <c r="D40" s="572"/>
      <c r="E40" s="587" t="s">
        <v>105</v>
      </c>
      <c r="F40" s="588"/>
      <c r="G40" s="588"/>
      <c r="H40" s="588"/>
      <c r="I40" s="589"/>
      <c r="J40" s="143">
        <f ca="1">$K5</f>
        <v>0</v>
      </c>
      <c r="K40" s="581"/>
      <c r="L40" s="582"/>
      <c r="M40" s="582"/>
      <c r="N40" s="582"/>
      <c r="O40" s="582"/>
      <c r="P40" s="583"/>
      <c r="Q40" s="188" t="s">
        <v>147</v>
      </c>
      <c r="R40" s="367"/>
      <c r="S40" s="368"/>
      <c r="T40" s="360"/>
      <c r="U40" s="361"/>
      <c r="V40" s="362"/>
      <c r="W40" s="363"/>
      <c r="X40" s="363"/>
      <c r="Y40" s="10"/>
      <c r="Z40" s="10"/>
      <c r="AA40" s="364"/>
      <c r="AB40" s="365"/>
      <c r="AC40" s="365"/>
      <c r="AD40" s="365"/>
      <c r="AE40" s="365"/>
      <c r="AF40" s="365"/>
      <c r="AG40" s="356"/>
      <c r="AH40" s="366"/>
      <c r="AI40" s="366"/>
      <c r="AJ40" s="359"/>
      <c r="AK40" s="356"/>
      <c r="AL40" s="359"/>
      <c r="AM40" s="359"/>
      <c r="AN40" s="359"/>
      <c r="AO40" s="359"/>
      <c r="AP40" s="359"/>
      <c r="AQ40" s="359"/>
      <c r="AR40" s="359"/>
      <c r="AS40" s="359"/>
      <c r="AT40" s="359"/>
      <c r="AU40" s="342"/>
      <c r="AV40" s="342"/>
      <c r="AW40" s="342"/>
      <c r="AX40" s="342"/>
      <c r="AY40" s="342"/>
      <c r="AZ40" s="342"/>
      <c r="BA40" s="343"/>
      <c r="BB40" s="343"/>
      <c r="BC40" s="343"/>
    </row>
    <row r="41" spans="1:55" s="346" customFormat="1" ht="29.25" customHeight="1" thickTop="1" thickBot="1" x14ac:dyDescent="0.4">
      <c r="A41" s="312" t="s">
        <v>58</v>
      </c>
      <c r="B41" s="130">
        <f>COUNTIF(D$8:D$38,"U")</f>
        <v>0</v>
      </c>
      <c r="C41" s="571"/>
      <c r="D41" s="572"/>
      <c r="E41" s="590" t="s">
        <v>106</v>
      </c>
      <c r="F41" s="591"/>
      <c r="G41" s="591"/>
      <c r="H41" s="591"/>
      <c r="I41" s="592"/>
      <c r="J41" s="187">
        <f ca="1">$J39+$J40</f>
        <v>0</v>
      </c>
      <c r="K41" s="584"/>
      <c r="L41" s="585"/>
      <c r="M41" s="585"/>
      <c r="N41" s="585"/>
      <c r="O41" s="585"/>
      <c r="P41" s="586"/>
      <c r="Q41" s="189" t="b">
        <f ca="1">AND($K$41&gt;=0,$K$41&lt;=$J$41,MOD($K$41,0.25)=0)</f>
        <v>1</v>
      </c>
      <c r="R41" s="369"/>
      <c r="S41" s="368"/>
      <c r="T41" s="360"/>
      <c r="U41" s="361"/>
      <c r="V41" s="362"/>
      <c r="W41" s="363"/>
      <c r="X41" s="363"/>
      <c r="Y41" s="10"/>
      <c r="Z41" s="10"/>
      <c r="AA41" s="364"/>
      <c r="AB41" s="365"/>
      <c r="AC41" s="365"/>
      <c r="AD41" s="365"/>
      <c r="AE41" s="365"/>
      <c r="AF41" s="365"/>
      <c r="AG41" s="356"/>
      <c r="AH41" s="366"/>
      <c r="AI41" s="366"/>
      <c r="AJ41" s="359"/>
      <c r="AK41" s="356"/>
      <c r="AL41" s="359"/>
      <c r="AM41" s="359"/>
      <c r="AN41" s="359"/>
      <c r="AO41" s="359"/>
      <c r="AP41" s="359"/>
      <c r="AQ41" s="359"/>
      <c r="AR41" s="359"/>
      <c r="AS41" s="359"/>
      <c r="AT41" s="359"/>
      <c r="AU41" s="342"/>
      <c r="AV41" s="342"/>
      <c r="AW41" s="342"/>
      <c r="AX41" s="342"/>
      <c r="AY41" s="342"/>
      <c r="AZ41" s="342"/>
      <c r="BA41" s="343"/>
      <c r="BB41" s="343"/>
      <c r="BC41" s="343"/>
    </row>
    <row r="42" spans="1:55" s="346" customFormat="1" ht="29.25" customHeight="1" thickTop="1" thickBot="1" x14ac:dyDescent="0.4">
      <c r="A42" s="312" t="s">
        <v>56</v>
      </c>
      <c r="B42" s="130">
        <f>COUNTIF(D$8:D$38,"K")</f>
        <v>0</v>
      </c>
      <c r="C42" s="573"/>
      <c r="D42" s="574"/>
      <c r="E42" s="593" t="s">
        <v>146</v>
      </c>
      <c r="F42" s="594"/>
      <c r="G42" s="594"/>
      <c r="H42" s="594"/>
      <c r="I42" s="595"/>
      <c r="J42" s="191">
        <f ca="1">$J41</f>
        <v>0</v>
      </c>
      <c r="K42" s="596" t="str">
        <f ca="1">" &lt; Dieser Stunden-Saldo wird in das nächste "&amp;IF($Q$3="Dezember","Jahr","Monat")&amp;" übertragen"</f>
        <v xml:space="preserve"> &lt; Dieser Stunden-Saldo wird in das nächste Monat übertragen</v>
      </c>
      <c r="L42" s="596"/>
      <c r="M42" s="596"/>
      <c r="N42" s="596"/>
      <c r="O42" s="596"/>
      <c r="P42" s="597"/>
      <c r="Q42" s="371"/>
      <c r="R42" s="368"/>
      <c r="S42" s="368"/>
      <c r="T42" s="360"/>
      <c r="U42" s="361"/>
      <c r="V42" s="362"/>
      <c r="W42" s="363"/>
      <c r="X42" s="363"/>
      <c r="Y42" s="10"/>
      <c r="Z42" s="10"/>
      <c r="AA42" s="364"/>
      <c r="AB42" s="365"/>
      <c r="AC42" s="365"/>
      <c r="AD42" s="365"/>
      <c r="AE42" s="365"/>
      <c r="AF42" s="365"/>
      <c r="AG42" s="356"/>
      <c r="AH42" s="366"/>
      <c r="AI42" s="366"/>
      <c r="AJ42" s="359"/>
      <c r="AK42" s="356"/>
      <c r="AL42" s="359"/>
      <c r="AM42" s="359"/>
      <c r="AN42" s="359"/>
      <c r="AO42" s="359"/>
      <c r="AP42" s="359"/>
      <c r="AQ42" s="359"/>
      <c r="AR42" s="359"/>
      <c r="AS42" s="359"/>
      <c r="AT42" s="359"/>
      <c r="AU42" s="342"/>
      <c r="AV42" s="342"/>
      <c r="AW42" s="342"/>
      <c r="AX42" s="342"/>
      <c r="AY42" s="342"/>
      <c r="AZ42" s="342"/>
      <c r="BA42" s="343"/>
      <c r="BB42" s="343"/>
      <c r="BC42" s="343"/>
    </row>
    <row r="43" spans="1:55" s="346" customFormat="1" ht="26.15" customHeight="1" thickTop="1" x14ac:dyDescent="0.35">
      <c r="A43" s="131"/>
      <c r="B43" s="132"/>
      <c r="C43" s="131"/>
      <c r="D43" s="290" t="s">
        <v>47</v>
      </c>
      <c r="E43" s="566"/>
      <c r="F43" s="566"/>
      <c r="G43" s="566"/>
      <c r="H43" s="566"/>
      <c r="I43" s="566"/>
      <c r="J43" s="133"/>
      <c r="K43" s="134"/>
      <c r="L43" s="134"/>
      <c r="M43" s="134"/>
      <c r="N43" s="134"/>
      <c r="O43" s="134"/>
      <c r="P43" s="134"/>
      <c r="Q43" s="128"/>
      <c r="R43" s="368"/>
      <c r="S43" s="368"/>
      <c r="T43" s="361"/>
      <c r="U43" s="361"/>
      <c r="V43" s="362"/>
      <c r="W43" s="363"/>
      <c r="X43" s="363"/>
      <c r="Y43" s="10"/>
      <c r="Z43" s="10"/>
      <c r="AA43" s="364"/>
      <c r="AB43" s="365"/>
      <c r="AC43" s="365"/>
      <c r="AD43" s="365"/>
      <c r="AE43" s="365"/>
      <c r="AF43" s="365"/>
      <c r="AG43" s="356"/>
      <c r="AH43" s="366"/>
      <c r="AI43" s="366"/>
      <c r="AJ43" s="359"/>
      <c r="AK43" s="356"/>
      <c r="AL43" s="359"/>
      <c r="AM43" s="359"/>
      <c r="AN43" s="359"/>
      <c r="AO43" s="359"/>
      <c r="AP43" s="359"/>
      <c r="AQ43" s="359"/>
      <c r="AR43" s="359"/>
      <c r="AS43" s="359"/>
      <c r="AT43" s="359"/>
      <c r="AU43" s="342"/>
      <c r="AV43" s="342"/>
      <c r="AW43" s="342"/>
      <c r="AX43" s="342"/>
      <c r="AY43" s="342"/>
      <c r="AZ43" s="342"/>
      <c r="BA43" s="343"/>
      <c r="BB43" s="343"/>
      <c r="BC43" s="343"/>
    </row>
    <row r="44" spans="1:55" ht="33" customHeight="1" x14ac:dyDescent="0.25">
      <c r="A44" s="4"/>
      <c r="B44" s="4"/>
      <c r="C44" s="4"/>
      <c r="D44" s="4"/>
      <c r="E44" s="567"/>
      <c r="F44" s="567"/>
      <c r="G44" s="567"/>
      <c r="H44" s="567"/>
      <c r="I44" s="567"/>
      <c r="J44" s="129"/>
      <c r="K44" s="5"/>
      <c r="L44" s="5"/>
      <c r="M44" s="5"/>
      <c r="N44" s="5"/>
      <c r="O44" s="5"/>
      <c r="V44" s="98"/>
      <c r="W44" s="355"/>
      <c r="X44" s="355"/>
      <c r="Y44" s="356"/>
      <c r="Z44" s="10"/>
      <c r="AA44" s="10"/>
      <c r="AB44" s="11"/>
      <c r="AC44" s="11"/>
      <c r="AD44" s="11"/>
      <c r="AE44" s="11"/>
      <c r="AF44" s="11"/>
      <c r="AG44" s="356"/>
      <c r="AH44" s="366"/>
      <c r="AI44" s="366"/>
      <c r="AJ44" s="359"/>
      <c r="AK44" s="356"/>
      <c r="AL44" s="359"/>
      <c r="AM44" s="359"/>
      <c r="AN44" s="359"/>
      <c r="AO44" s="359"/>
      <c r="AP44" s="359"/>
      <c r="AQ44" s="359"/>
      <c r="AR44" s="359"/>
      <c r="AS44" s="359"/>
      <c r="AT44" s="359"/>
    </row>
    <row r="45" spans="1:55" ht="17.25" customHeight="1" x14ac:dyDescent="0.35">
      <c r="A45" s="568" t="str">
        <f>"Unterschrift von "&amp;Vorgesetzter</f>
        <v>Unterschrift von Vorname Nachname</v>
      </c>
      <c r="B45" s="568"/>
      <c r="C45" s="568"/>
      <c r="D45" s="568"/>
      <c r="E45" s="55"/>
      <c r="F45" s="55"/>
      <c r="G45" s="55"/>
      <c r="H45" s="55"/>
      <c r="I45" s="9"/>
      <c r="J45" s="5"/>
      <c r="K45" s="5"/>
      <c r="L45" s="12"/>
      <c r="M45" s="568" t="str">
        <f>"Unterschrift von "&amp;Name</f>
        <v>Unterschrift von Vorname Nachname</v>
      </c>
      <c r="N45" s="568"/>
      <c r="O45" s="568"/>
      <c r="P45" s="568"/>
      <c r="Q45" s="24"/>
      <c r="R45" s="24"/>
      <c r="S45" s="24"/>
      <c r="T45" s="24"/>
      <c r="U45" s="24"/>
      <c r="V45" s="98"/>
      <c r="W45" s="355"/>
      <c r="X45" s="355"/>
      <c r="Y45" s="356"/>
      <c r="Z45" s="370"/>
      <c r="AA45" s="10"/>
      <c r="AB45" s="357"/>
      <c r="AC45" s="357"/>
      <c r="AD45" s="357"/>
      <c r="AE45" s="357"/>
      <c r="AF45" s="357"/>
      <c r="AG45" s="356"/>
      <c r="AH45" s="366"/>
      <c r="AI45" s="366"/>
      <c r="AJ45" s="359"/>
      <c r="AK45" s="356"/>
      <c r="AL45" s="359"/>
      <c r="AM45" s="359"/>
      <c r="AN45" s="359"/>
      <c r="AO45" s="359"/>
      <c r="AP45" s="359"/>
      <c r="AQ45" s="359"/>
      <c r="AR45" s="359"/>
      <c r="AS45" s="359"/>
      <c r="AT45" s="359"/>
    </row>
    <row r="46" spans="1:55" x14ac:dyDescent="0.25">
      <c r="A46" s="4"/>
      <c r="B46" s="4"/>
      <c r="C46" s="4"/>
      <c r="D46" s="4"/>
      <c r="E46" s="4"/>
      <c r="F46" s="5"/>
      <c r="G46" s="5"/>
      <c r="H46" s="5"/>
      <c r="I46" s="5"/>
      <c r="J46" s="5"/>
      <c r="K46" s="5"/>
      <c r="L46" s="5"/>
      <c r="M46" s="5"/>
      <c r="N46" s="5"/>
      <c r="O46" s="5"/>
      <c r="V46" s="98"/>
      <c r="W46" s="355"/>
      <c r="X46" s="355"/>
      <c r="Y46" s="356"/>
      <c r="Z46" s="10"/>
      <c r="AA46" s="10"/>
      <c r="AB46" s="11"/>
      <c r="AC46" s="11"/>
      <c r="AD46" s="11"/>
      <c r="AE46" s="11"/>
      <c r="AF46" s="11"/>
      <c r="AG46" s="356"/>
      <c r="AH46" s="366"/>
      <c r="AI46" s="366"/>
      <c r="AJ46" s="359"/>
      <c r="AK46" s="356"/>
      <c r="AL46" s="359"/>
      <c r="AM46" s="359"/>
      <c r="AN46" s="359"/>
      <c r="AO46" s="359"/>
      <c r="AP46" s="359"/>
      <c r="AQ46" s="359"/>
      <c r="AR46" s="359"/>
      <c r="AS46" s="359"/>
      <c r="AT46" s="359"/>
    </row>
    <row r="47" spans="1:55" x14ac:dyDescent="0.25">
      <c r="A47" s="4"/>
      <c r="B47" s="4"/>
      <c r="C47" s="4"/>
      <c r="D47" s="4"/>
      <c r="E47" s="4"/>
      <c r="F47" s="5"/>
      <c r="G47" s="5"/>
      <c r="H47" s="5"/>
      <c r="I47" s="5"/>
      <c r="J47" s="5"/>
      <c r="K47" s="5"/>
      <c r="L47" s="5"/>
      <c r="M47" s="5"/>
      <c r="N47" s="5"/>
      <c r="O47" s="5"/>
      <c r="V47" s="98"/>
      <c r="W47" s="355"/>
      <c r="X47" s="355"/>
      <c r="Y47" s="356"/>
      <c r="Z47" s="10"/>
      <c r="AA47" s="10"/>
      <c r="AB47" s="11"/>
      <c r="AC47" s="11"/>
      <c r="AD47" s="11"/>
      <c r="AE47" s="11"/>
      <c r="AF47" s="11"/>
      <c r="AG47" s="356"/>
      <c r="AH47" s="366"/>
      <c r="AI47" s="366"/>
      <c r="AJ47" s="359"/>
      <c r="AK47" s="356"/>
      <c r="AL47" s="359"/>
      <c r="AM47" s="359"/>
      <c r="AN47" s="359"/>
      <c r="AO47" s="359"/>
      <c r="AP47" s="359"/>
      <c r="AQ47" s="359"/>
      <c r="AR47" s="359"/>
      <c r="AS47" s="359"/>
      <c r="AT47" s="359"/>
    </row>
    <row r="48" spans="1:55" x14ac:dyDescent="0.25">
      <c r="A48" s="4"/>
      <c r="B48" s="4"/>
      <c r="C48" s="4"/>
      <c r="D48" s="4"/>
      <c r="E48" s="4"/>
      <c r="F48" s="5"/>
      <c r="G48" s="5"/>
      <c r="H48" s="5"/>
      <c r="I48" s="5"/>
      <c r="J48" s="5"/>
      <c r="K48" s="5"/>
      <c r="L48" s="5"/>
      <c r="M48" s="5"/>
      <c r="N48" s="5"/>
      <c r="O48" s="5"/>
      <c r="V48" s="98"/>
      <c r="W48" s="355"/>
      <c r="X48" s="355"/>
      <c r="Y48" s="356"/>
      <c r="Z48" s="10"/>
      <c r="AA48" s="10"/>
      <c r="AB48" s="11"/>
      <c r="AC48" s="11"/>
      <c r="AD48" s="11"/>
      <c r="AE48" s="11"/>
      <c r="AF48" s="11"/>
      <c r="AG48" s="356"/>
      <c r="AH48" s="366"/>
      <c r="AI48" s="366"/>
      <c r="AJ48" s="359"/>
      <c r="AK48" s="356"/>
      <c r="AL48" s="359"/>
      <c r="AM48" s="359"/>
      <c r="AN48" s="359"/>
      <c r="AO48" s="359"/>
      <c r="AP48" s="359"/>
      <c r="AQ48" s="359"/>
      <c r="AR48" s="359"/>
      <c r="AS48" s="359"/>
      <c r="AT48" s="359"/>
    </row>
    <row r="49" spans="1:46" x14ac:dyDescent="0.25">
      <c r="A49" s="6"/>
      <c r="B49" s="6"/>
      <c r="C49" s="6"/>
      <c r="D49" s="6"/>
      <c r="E49" s="6"/>
      <c r="F49" s="7"/>
      <c r="G49" s="7"/>
      <c r="H49" s="7"/>
      <c r="I49" s="7"/>
      <c r="J49" s="7"/>
      <c r="K49" s="7"/>
      <c r="L49" s="7"/>
      <c r="M49" s="7"/>
      <c r="N49" s="7"/>
      <c r="O49" s="7"/>
      <c r="V49" s="99"/>
      <c r="W49" s="11"/>
      <c r="X49" s="11"/>
      <c r="Y49" s="10"/>
      <c r="Z49" s="10"/>
      <c r="AA49" s="10"/>
      <c r="AB49" s="11"/>
      <c r="AC49" s="11"/>
      <c r="AD49" s="11"/>
      <c r="AE49" s="11"/>
      <c r="AF49" s="11"/>
      <c r="AG49" s="10"/>
      <c r="AH49" s="366"/>
      <c r="AI49" s="366"/>
      <c r="AJ49" s="359"/>
      <c r="AK49" s="10"/>
      <c r="AL49" s="359"/>
      <c r="AM49" s="359"/>
      <c r="AN49" s="359"/>
      <c r="AO49" s="359"/>
      <c r="AP49" s="359"/>
      <c r="AQ49" s="359"/>
      <c r="AR49" s="359"/>
      <c r="AS49" s="359"/>
      <c r="AT49" s="359"/>
    </row>
    <row r="50" spans="1:46" x14ac:dyDescent="0.25">
      <c r="A50" s="6"/>
      <c r="B50" s="6"/>
      <c r="C50" s="6"/>
      <c r="D50" s="6"/>
      <c r="E50" s="6"/>
      <c r="F50" s="7"/>
      <c r="G50" s="7"/>
      <c r="H50" s="7"/>
      <c r="I50" s="7"/>
      <c r="J50" s="7"/>
      <c r="K50" s="7"/>
      <c r="L50" s="7"/>
      <c r="M50" s="7"/>
      <c r="N50" s="7"/>
      <c r="O50" s="7"/>
      <c r="V50" s="99"/>
      <c r="W50" s="11"/>
      <c r="X50" s="11"/>
      <c r="Y50" s="10"/>
      <c r="Z50" s="10"/>
      <c r="AA50" s="10"/>
      <c r="AB50" s="11"/>
      <c r="AC50" s="11"/>
      <c r="AD50" s="11"/>
      <c r="AE50" s="11"/>
      <c r="AF50" s="11"/>
      <c r="AG50" s="10"/>
      <c r="AH50" s="366"/>
      <c r="AI50" s="366"/>
      <c r="AJ50" s="359"/>
      <c r="AK50" s="10"/>
      <c r="AL50" s="359"/>
      <c r="AM50" s="359"/>
      <c r="AN50" s="359"/>
      <c r="AO50" s="359"/>
      <c r="AP50" s="359"/>
      <c r="AQ50" s="359"/>
      <c r="AR50" s="359"/>
      <c r="AS50" s="359"/>
      <c r="AT50" s="359"/>
    </row>
    <row r="51" spans="1:46" x14ac:dyDescent="0.25">
      <c r="A51" s="6"/>
      <c r="B51" s="6"/>
      <c r="C51" s="6"/>
      <c r="D51" s="6"/>
      <c r="E51" s="6"/>
      <c r="F51" s="7"/>
      <c r="G51" s="7"/>
      <c r="H51" s="7"/>
      <c r="I51" s="7"/>
      <c r="J51" s="7"/>
      <c r="K51" s="7"/>
      <c r="L51" s="7"/>
      <c r="M51" s="7"/>
      <c r="N51" s="7"/>
      <c r="O51" s="7"/>
      <c r="V51" s="99"/>
      <c r="W51" s="11"/>
      <c r="X51" s="11"/>
      <c r="Y51" s="10"/>
      <c r="Z51" s="10"/>
      <c r="AA51" s="10"/>
      <c r="AB51" s="11"/>
      <c r="AC51" s="11"/>
      <c r="AD51" s="11"/>
      <c r="AE51" s="11"/>
      <c r="AF51" s="11"/>
      <c r="AG51" s="10"/>
      <c r="AH51" s="366"/>
      <c r="AI51" s="366"/>
      <c r="AJ51" s="359"/>
      <c r="AK51" s="10"/>
      <c r="AL51" s="359"/>
      <c r="AM51" s="359"/>
      <c r="AN51" s="359"/>
      <c r="AO51" s="359"/>
      <c r="AP51" s="359"/>
      <c r="AQ51" s="359"/>
      <c r="AR51" s="359"/>
      <c r="AS51" s="359"/>
      <c r="AT51" s="359"/>
    </row>
    <row r="52" spans="1:46" x14ac:dyDescent="0.25">
      <c r="A52" s="6"/>
      <c r="B52" s="6"/>
      <c r="C52" s="6"/>
      <c r="D52" s="6"/>
      <c r="E52" s="6"/>
      <c r="F52" s="7"/>
      <c r="G52" s="7"/>
      <c r="H52" s="7"/>
      <c r="I52" s="7"/>
      <c r="J52" s="7"/>
      <c r="K52" s="7"/>
      <c r="L52" s="7"/>
      <c r="M52" s="7"/>
      <c r="N52" s="7"/>
      <c r="O52" s="7"/>
      <c r="V52" s="99"/>
      <c r="W52" s="11"/>
      <c r="X52" s="11"/>
      <c r="Y52" s="10"/>
      <c r="Z52" s="10"/>
      <c r="AA52" s="10"/>
      <c r="AB52" s="11"/>
      <c r="AC52" s="11"/>
      <c r="AD52" s="11"/>
      <c r="AE52" s="11"/>
      <c r="AF52" s="11"/>
      <c r="AG52" s="10"/>
      <c r="AH52" s="366"/>
      <c r="AI52" s="366"/>
      <c r="AJ52" s="359"/>
      <c r="AK52" s="10"/>
      <c r="AL52" s="359"/>
      <c r="AM52" s="359"/>
      <c r="AN52" s="359"/>
      <c r="AO52" s="359"/>
      <c r="AP52" s="359"/>
      <c r="AQ52" s="359"/>
      <c r="AR52" s="359"/>
      <c r="AS52" s="359"/>
      <c r="AT52" s="359"/>
    </row>
    <row r="53" spans="1:46" x14ac:dyDescent="0.25">
      <c r="A53" s="6"/>
      <c r="B53" s="6"/>
      <c r="C53" s="6"/>
      <c r="D53" s="6"/>
      <c r="E53" s="6"/>
      <c r="F53" s="7"/>
      <c r="G53" s="7"/>
      <c r="H53" s="7"/>
      <c r="I53" s="7"/>
      <c r="J53" s="7"/>
      <c r="K53" s="7"/>
      <c r="L53" s="7"/>
      <c r="M53" s="7"/>
      <c r="N53" s="7"/>
      <c r="O53" s="7"/>
      <c r="V53" s="99"/>
      <c r="W53" s="11"/>
      <c r="X53" s="11"/>
      <c r="Y53" s="10"/>
      <c r="Z53" s="10"/>
      <c r="AA53" s="10"/>
      <c r="AB53" s="11"/>
      <c r="AC53" s="11"/>
      <c r="AD53" s="11"/>
      <c r="AE53" s="11"/>
      <c r="AF53" s="11"/>
      <c r="AG53" s="10"/>
      <c r="AH53" s="366"/>
      <c r="AI53" s="366"/>
      <c r="AJ53" s="359"/>
      <c r="AK53" s="10"/>
      <c r="AL53" s="359"/>
      <c r="AM53" s="359"/>
      <c r="AN53" s="359"/>
      <c r="AO53" s="359"/>
      <c r="AP53" s="359"/>
      <c r="AQ53" s="359"/>
      <c r="AR53" s="359"/>
      <c r="AS53" s="359"/>
      <c r="AT53" s="359"/>
    </row>
    <row r="54" spans="1:46" x14ac:dyDescent="0.25">
      <c r="A54" s="6"/>
      <c r="B54" s="6"/>
      <c r="C54" s="6"/>
      <c r="D54" s="6"/>
      <c r="E54" s="6"/>
      <c r="F54" s="7"/>
      <c r="G54" s="7"/>
      <c r="H54" s="7"/>
      <c r="I54" s="7"/>
      <c r="J54" s="7"/>
      <c r="K54" s="7"/>
      <c r="L54" s="7"/>
      <c r="M54" s="7"/>
      <c r="N54" s="7"/>
      <c r="O54" s="7"/>
      <c r="V54" s="99"/>
      <c r="W54" s="11"/>
      <c r="X54" s="11"/>
      <c r="Y54" s="10"/>
      <c r="Z54" s="10"/>
      <c r="AA54" s="10"/>
      <c r="AB54" s="11"/>
      <c r="AC54" s="11"/>
      <c r="AD54" s="11"/>
      <c r="AE54" s="11"/>
      <c r="AF54" s="11"/>
      <c r="AG54" s="10"/>
      <c r="AH54" s="366"/>
      <c r="AI54" s="366"/>
      <c r="AJ54" s="359"/>
      <c r="AK54" s="10"/>
      <c r="AL54" s="359"/>
      <c r="AM54" s="359"/>
      <c r="AN54" s="359"/>
      <c r="AO54" s="359"/>
      <c r="AP54" s="359"/>
      <c r="AQ54" s="359"/>
      <c r="AR54" s="359"/>
      <c r="AS54" s="359"/>
      <c r="AT54" s="359"/>
    </row>
    <row r="55" spans="1:46" x14ac:dyDescent="0.25">
      <c r="A55" s="6"/>
      <c r="B55" s="6"/>
      <c r="C55" s="6"/>
      <c r="D55" s="6"/>
      <c r="E55" s="6"/>
      <c r="F55" s="7"/>
      <c r="G55" s="7"/>
      <c r="H55" s="7"/>
      <c r="I55" s="7"/>
      <c r="J55" s="7"/>
      <c r="K55" s="7"/>
      <c r="L55" s="7"/>
      <c r="M55" s="7"/>
      <c r="N55" s="7"/>
      <c r="O55" s="7"/>
      <c r="V55" s="99"/>
      <c r="W55" s="11"/>
      <c r="X55" s="11"/>
      <c r="Y55" s="10"/>
      <c r="Z55" s="10"/>
      <c r="AA55" s="10"/>
      <c r="AB55" s="11"/>
      <c r="AC55" s="11"/>
      <c r="AD55" s="11"/>
      <c r="AE55" s="11"/>
      <c r="AF55" s="11"/>
      <c r="AG55" s="10"/>
      <c r="AH55" s="366"/>
      <c r="AI55" s="366"/>
      <c r="AJ55" s="359"/>
      <c r="AK55" s="10"/>
      <c r="AL55" s="359"/>
      <c r="AM55" s="359"/>
      <c r="AN55" s="359"/>
      <c r="AO55" s="359"/>
      <c r="AP55" s="359"/>
      <c r="AQ55" s="359"/>
      <c r="AR55" s="359"/>
      <c r="AS55" s="359"/>
      <c r="AT55" s="359"/>
    </row>
    <row r="56" spans="1:46" x14ac:dyDescent="0.25">
      <c r="A56" s="6"/>
      <c r="B56" s="6"/>
      <c r="C56" s="6"/>
      <c r="D56" s="6"/>
      <c r="E56" s="6"/>
      <c r="F56" s="7"/>
      <c r="G56" s="7"/>
      <c r="H56" s="7"/>
      <c r="I56" s="7"/>
      <c r="J56" s="7"/>
      <c r="K56" s="7"/>
      <c r="L56" s="7"/>
      <c r="M56" s="7"/>
      <c r="N56" s="7"/>
      <c r="O56" s="7"/>
      <c r="V56" s="99"/>
      <c r="W56" s="11"/>
      <c r="X56" s="11"/>
      <c r="Y56" s="10"/>
      <c r="Z56" s="10"/>
      <c r="AA56" s="10"/>
      <c r="AB56" s="11"/>
      <c r="AC56" s="11"/>
      <c r="AD56" s="11"/>
      <c r="AE56" s="11"/>
      <c r="AF56" s="11"/>
      <c r="AG56" s="10"/>
      <c r="AH56" s="366"/>
      <c r="AI56" s="366"/>
      <c r="AJ56" s="359"/>
      <c r="AK56" s="10"/>
      <c r="AL56" s="359"/>
      <c r="AM56" s="359"/>
      <c r="AN56" s="359"/>
      <c r="AO56" s="359"/>
      <c r="AP56" s="359"/>
      <c r="AQ56" s="359"/>
      <c r="AR56" s="359"/>
      <c r="AS56" s="359"/>
      <c r="AT56" s="359"/>
    </row>
    <row r="57" spans="1:46" x14ac:dyDescent="0.25">
      <c r="A57" s="6"/>
      <c r="B57" s="6"/>
      <c r="C57" s="6"/>
      <c r="D57" s="6"/>
      <c r="E57" s="6"/>
      <c r="F57" s="7"/>
      <c r="G57" s="7"/>
      <c r="H57" s="7"/>
      <c r="I57" s="7"/>
      <c r="J57" s="7"/>
      <c r="K57" s="7"/>
      <c r="L57" s="7"/>
      <c r="M57" s="7"/>
      <c r="N57" s="7"/>
      <c r="O57" s="7"/>
      <c r="V57" s="99"/>
      <c r="W57" s="11"/>
      <c r="X57" s="11"/>
      <c r="Y57" s="10"/>
      <c r="Z57" s="10"/>
      <c r="AA57" s="10"/>
      <c r="AB57" s="11"/>
      <c r="AC57" s="11"/>
      <c r="AD57" s="11"/>
      <c r="AE57" s="11"/>
      <c r="AF57" s="11"/>
      <c r="AG57" s="10"/>
      <c r="AH57" s="366"/>
      <c r="AI57" s="366"/>
      <c r="AJ57" s="359"/>
      <c r="AK57" s="10"/>
      <c r="AL57" s="359"/>
      <c r="AM57" s="359"/>
      <c r="AN57" s="359"/>
      <c r="AO57" s="359"/>
      <c r="AP57" s="359"/>
      <c r="AQ57" s="359"/>
      <c r="AR57" s="359"/>
      <c r="AS57" s="359"/>
      <c r="AT57" s="359"/>
    </row>
    <row r="58" spans="1:46" x14ac:dyDescent="0.25">
      <c r="A58" s="6"/>
      <c r="B58" s="6"/>
      <c r="C58" s="6"/>
      <c r="D58" s="6"/>
      <c r="E58" s="6"/>
      <c r="F58" s="7"/>
      <c r="G58" s="7"/>
      <c r="H58" s="7"/>
      <c r="I58" s="7"/>
      <c r="J58" s="7"/>
      <c r="K58" s="7"/>
      <c r="L58" s="7"/>
      <c r="M58" s="7"/>
      <c r="N58" s="7"/>
      <c r="O58" s="7"/>
      <c r="V58" s="99"/>
      <c r="W58" s="11"/>
      <c r="X58" s="11"/>
      <c r="Y58" s="10"/>
      <c r="Z58" s="10"/>
      <c r="AA58" s="10"/>
      <c r="AB58" s="11"/>
      <c r="AC58" s="11"/>
      <c r="AD58" s="11"/>
      <c r="AE58" s="11"/>
      <c r="AF58" s="11"/>
      <c r="AG58" s="10"/>
      <c r="AH58" s="366"/>
      <c r="AI58" s="366"/>
      <c r="AJ58" s="359"/>
      <c r="AK58" s="10"/>
      <c r="AL58" s="359"/>
      <c r="AM58" s="359"/>
      <c r="AN58" s="359"/>
      <c r="AO58" s="359"/>
      <c r="AP58" s="359"/>
      <c r="AQ58" s="359"/>
      <c r="AR58" s="359"/>
      <c r="AS58" s="359"/>
      <c r="AT58" s="359"/>
    </row>
    <row r="59" spans="1:46" x14ac:dyDescent="0.25">
      <c r="A59" s="6"/>
      <c r="B59" s="6"/>
      <c r="C59" s="6"/>
      <c r="D59" s="6"/>
      <c r="E59" s="6"/>
      <c r="F59" s="7"/>
      <c r="G59" s="7"/>
      <c r="H59" s="7"/>
      <c r="I59" s="7"/>
      <c r="J59" s="7"/>
      <c r="K59" s="7"/>
      <c r="L59" s="7"/>
      <c r="M59" s="7"/>
      <c r="N59" s="7"/>
      <c r="O59" s="7"/>
      <c r="V59" s="99"/>
      <c r="W59" s="11"/>
      <c r="X59" s="11"/>
      <c r="Y59" s="10"/>
      <c r="Z59" s="10"/>
      <c r="AA59" s="10"/>
      <c r="AB59" s="11"/>
      <c r="AC59" s="11"/>
      <c r="AD59" s="11"/>
      <c r="AE59" s="11"/>
      <c r="AF59" s="11"/>
      <c r="AG59" s="10"/>
      <c r="AH59" s="366"/>
      <c r="AI59" s="366"/>
      <c r="AJ59" s="359"/>
      <c r="AK59" s="10"/>
      <c r="AL59" s="359"/>
      <c r="AM59" s="359"/>
      <c r="AN59" s="359"/>
      <c r="AO59" s="359"/>
      <c r="AP59" s="359"/>
      <c r="AQ59" s="359"/>
      <c r="AR59" s="359"/>
      <c r="AS59" s="359"/>
      <c r="AT59" s="359"/>
    </row>
    <row r="60" spans="1:46" x14ac:dyDescent="0.25">
      <c r="A60" s="6"/>
      <c r="B60" s="6"/>
      <c r="C60" s="6"/>
      <c r="D60" s="6"/>
      <c r="E60" s="6"/>
      <c r="F60" s="7"/>
      <c r="G60" s="7"/>
      <c r="H60" s="7"/>
      <c r="I60" s="7"/>
      <c r="J60" s="7"/>
      <c r="K60" s="7"/>
      <c r="L60" s="7"/>
      <c r="M60" s="7"/>
      <c r="N60" s="7"/>
      <c r="O60" s="7"/>
      <c r="V60" s="99"/>
      <c r="W60" s="11"/>
      <c r="X60" s="11"/>
      <c r="Y60" s="10"/>
      <c r="Z60" s="10"/>
      <c r="AA60" s="10"/>
      <c r="AB60" s="11"/>
      <c r="AC60" s="11"/>
      <c r="AD60" s="11"/>
      <c r="AE60" s="11"/>
      <c r="AF60" s="11"/>
      <c r="AG60" s="10"/>
      <c r="AH60" s="366"/>
      <c r="AI60" s="366"/>
      <c r="AJ60" s="359"/>
      <c r="AK60" s="10"/>
      <c r="AL60" s="359"/>
      <c r="AM60" s="359"/>
      <c r="AN60" s="359"/>
      <c r="AO60" s="359"/>
      <c r="AP60" s="359"/>
      <c r="AQ60" s="359"/>
      <c r="AR60" s="359"/>
      <c r="AS60" s="359"/>
      <c r="AT60" s="359"/>
    </row>
    <row r="61" spans="1:46" x14ac:dyDescent="0.25">
      <c r="A61" s="6"/>
      <c r="B61" s="6"/>
      <c r="C61" s="6"/>
      <c r="D61" s="6"/>
      <c r="E61" s="6"/>
      <c r="F61" s="7"/>
      <c r="G61" s="7"/>
      <c r="H61" s="7"/>
      <c r="I61" s="7"/>
      <c r="J61" s="7"/>
      <c r="K61" s="7"/>
      <c r="L61" s="7"/>
      <c r="M61" s="7"/>
      <c r="N61" s="7"/>
      <c r="O61" s="7"/>
      <c r="V61" s="99"/>
      <c r="W61" s="11"/>
      <c r="X61" s="11"/>
      <c r="Y61" s="10"/>
      <c r="Z61" s="10"/>
      <c r="AA61" s="10"/>
      <c r="AB61" s="11"/>
      <c r="AC61" s="11"/>
      <c r="AD61" s="11"/>
      <c r="AE61" s="11"/>
      <c r="AF61" s="11"/>
      <c r="AG61" s="10"/>
      <c r="AH61" s="366"/>
      <c r="AI61" s="366"/>
      <c r="AJ61" s="359"/>
      <c r="AK61" s="10"/>
      <c r="AL61" s="359"/>
      <c r="AM61" s="359"/>
      <c r="AN61" s="359"/>
      <c r="AO61" s="359"/>
      <c r="AP61" s="359"/>
      <c r="AQ61" s="359"/>
      <c r="AR61" s="359"/>
      <c r="AS61" s="359"/>
      <c r="AT61" s="359"/>
    </row>
    <row r="62" spans="1:46" x14ac:dyDescent="0.25">
      <c r="A62" s="6"/>
      <c r="B62" s="6"/>
      <c r="C62" s="6"/>
      <c r="D62" s="6"/>
      <c r="E62" s="6"/>
      <c r="F62" s="7"/>
      <c r="G62" s="7"/>
      <c r="H62" s="7"/>
      <c r="I62" s="7"/>
      <c r="J62" s="7"/>
      <c r="K62" s="7"/>
      <c r="L62" s="7"/>
      <c r="M62" s="7"/>
      <c r="N62" s="7"/>
      <c r="O62" s="7"/>
      <c r="V62" s="99"/>
      <c r="W62" s="11"/>
      <c r="X62" s="11"/>
      <c r="Y62" s="10"/>
      <c r="Z62" s="10"/>
      <c r="AA62" s="10"/>
      <c r="AB62" s="11"/>
      <c r="AC62" s="11"/>
      <c r="AD62" s="11"/>
      <c r="AE62" s="11"/>
      <c r="AF62" s="11"/>
      <c r="AG62" s="10"/>
      <c r="AH62" s="366"/>
      <c r="AI62" s="366"/>
      <c r="AJ62" s="359"/>
      <c r="AK62" s="10"/>
      <c r="AL62" s="359"/>
      <c r="AM62" s="359"/>
      <c r="AN62" s="359"/>
      <c r="AO62" s="359"/>
      <c r="AP62" s="359"/>
      <c r="AQ62" s="359"/>
      <c r="AR62" s="359"/>
      <c r="AS62" s="359"/>
      <c r="AT62" s="359"/>
    </row>
    <row r="63" spans="1:46" x14ac:dyDescent="0.25">
      <c r="A63" s="6"/>
      <c r="B63" s="6"/>
      <c r="C63" s="6"/>
      <c r="D63" s="6"/>
      <c r="E63" s="6"/>
      <c r="F63" s="7"/>
      <c r="G63" s="7"/>
      <c r="H63" s="7"/>
      <c r="I63" s="7"/>
      <c r="J63" s="7"/>
      <c r="K63" s="7"/>
      <c r="L63" s="7"/>
      <c r="M63" s="7"/>
      <c r="N63" s="7"/>
      <c r="O63" s="7"/>
      <c r="V63" s="99"/>
      <c r="W63" s="11"/>
      <c r="X63" s="11"/>
      <c r="Y63" s="10"/>
      <c r="Z63" s="10"/>
      <c r="AA63" s="10"/>
      <c r="AB63" s="11"/>
      <c r="AC63" s="11"/>
      <c r="AD63" s="11"/>
      <c r="AE63" s="11"/>
      <c r="AF63" s="11"/>
      <c r="AG63" s="10"/>
      <c r="AH63" s="366"/>
      <c r="AI63" s="366"/>
      <c r="AJ63" s="359"/>
      <c r="AK63" s="10"/>
      <c r="AL63" s="359"/>
      <c r="AM63" s="359"/>
      <c r="AN63" s="359"/>
      <c r="AO63" s="359"/>
      <c r="AP63" s="359"/>
      <c r="AQ63" s="359"/>
      <c r="AR63" s="359"/>
      <c r="AS63" s="359"/>
      <c r="AT63" s="359"/>
    </row>
    <row r="64" spans="1:46" x14ac:dyDescent="0.25">
      <c r="A64" s="6"/>
      <c r="B64" s="6"/>
      <c r="C64" s="6"/>
      <c r="D64" s="6"/>
      <c r="E64" s="6"/>
      <c r="F64" s="7"/>
      <c r="G64" s="7"/>
      <c r="H64" s="7"/>
      <c r="I64" s="7"/>
      <c r="J64" s="7"/>
      <c r="K64" s="7"/>
      <c r="L64" s="7"/>
      <c r="M64" s="7"/>
      <c r="N64" s="7"/>
      <c r="O64" s="7"/>
      <c r="V64" s="99"/>
      <c r="W64" s="11"/>
      <c r="X64" s="11"/>
      <c r="Y64" s="10"/>
      <c r="Z64" s="10"/>
      <c r="AA64" s="10"/>
      <c r="AB64" s="11"/>
      <c r="AC64" s="11"/>
      <c r="AD64" s="11"/>
      <c r="AE64" s="11"/>
      <c r="AF64" s="11"/>
      <c r="AG64" s="10"/>
      <c r="AH64" s="366"/>
      <c r="AI64" s="366"/>
      <c r="AJ64" s="359"/>
      <c r="AK64" s="10"/>
      <c r="AL64" s="359"/>
      <c r="AM64" s="359"/>
      <c r="AN64" s="359"/>
      <c r="AO64" s="359"/>
      <c r="AP64" s="359"/>
      <c r="AQ64" s="359"/>
      <c r="AR64" s="359"/>
      <c r="AS64" s="359"/>
      <c r="AT64" s="359"/>
    </row>
    <row r="65" spans="1:46" x14ac:dyDescent="0.25">
      <c r="A65" s="6"/>
      <c r="B65" s="6"/>
      <c r="C65" s="6"/>
      <c r="D65" s="6"/>
      <c r="E65" s="6"/>
      <c r="F65" s="7"/>
      <c r="G65" s="7"/>
      <c r="H65" s="7"/>
      <c r="I65" s="7"/>
      <c r="J65" s="7"/>
      <c r="K65" s="7"/>
      <c r="L65" s="7"/>
      <c r="M65" s="7"/>
      <c r="N65" s="7"/>
      <c r="O65" s="7"/>
      <c r="V65" s="99"/>
      <c r="W65" s="11"/>
      <c r="X65" s="11"/>
      <c r="Y65" s="10"/>
      <c r="Z65" s="10"/>
      <c r="AA65" s="10"/>
      <c r="AB65" s="11"/>
      <c r="AC65" s="11"/>
      <c r="AD65" s="11"/>
      <c r="AE65" s="11"/>
      <c r="AF65" s="11"/>
      <c r="AG65" s="10"/>
      <c r="AH65" s="366"/>
      <c r="AI65" s="366"/>
      <c r="AJ65" s="359"/>
      <c r="AK65" s="10"/>
      <c r="AL65" s="359"/>
      <c r="AM65" s="359"/>
      <c r="AN65" s="359"/>
      <c r="AO65" s="359"/>
      <c r="AP65" s="359"/>
      <c r="AQ65" s="359"/>
      <c r="AR65" s="359"/>
      <c r="AS65" s="359"/>
      <c r="AT65" s="359"/>
    </row>
    <row r="66" spans="1:46" x14ac:dyDescent="0.25">
      <c r="A66" s="6"/>
      <c r="B66" s="6"/>
      <c r="C66" s="6"/>
      <c r="D66" s="6"/>
      <c r="E66" s="6"/>
      <c r="F66" s="7"/>
      <c r="G66" s="7"/>
      <c r="H66" s="7"/>
      <c r="I66" s="7"/>
      <c r="J66" s="7"/>
      <c r="K66" s="7"/>
      <c r="L66" s="7"/>
      <c r="M66" s="7"/>
      <c r="N66" s="7"/>
      <c r="O66" s="7"/>
      <c r="V66" s="99"/>
      <c r="W66" s="11"/>
      <c r="X66" s="11"/>
      <c r="Y66" s="10"/>
      <c r="Z66" s="10"/>
      <c r="AA66" s="10"/>
      <c r="AB66" s="11"/>
      <c r="AC66" s="11"/>
      <c r="AD66" s="11"/>
      <c r="AE66" s="11"/>
      <c r="AF66" s="11"/>
      <c r="AG66" s="10"/>
      <c r="AH66" s="366"/>
      <c r="AI66" s="366"/>
      <c r="AJ66" s="359"/>
      <c r="AK66" s="10"/>
      <c r="AL66" s="359"/>
      <c r="AM66" s="359"/>
      <c r="AN66" s="359"/>
      <c r="AO66" s="359"/>
      <c r="AP66" s="359"/>
      <c r="AQ66" s="359"/>
      <c r="AR66" s="359"/>
      <c r="AS66" s="359"/>
      <c r="AT66" s="359"/>
    </row>
    <row r="67" spans="1:46" x14ac:dyDescent="0.25">
      <c r="A67" s="6"/>
      <c r="B67" s="6"/>
      <c r="C67" s="6"/>
      <c r="D67" s="6"/>
      <c r="E67" s="6"/>
      <c r="F67" s="7"/>
      <c r="G67" s="7"/>
      <c r="H67" s="7"/>
      <c r="I67" s="7"/>
      <c r="J67" s="7"/>
      <c r="K67" s="7"/>
      <c r="L67" s="7"/>
      <c r="M67" s="7"/>
      <c r="N67" s="7"/>
      <c r="O67" s="7"/>
      <c r="V67" s="99"/>
      <c r="W67" s="11"/>
      <c r="X67" s="11"/>
      <c r="Y67" s="10"/>
      <c r="Z67" s="10"/>
      <c r="AA67" s="10"/>
      <c r="AB67" s="11"/>
      <c r="AC67" s="11"/>
      <c r="AD67" s="11"/>
      <c r="AE67" s="11"/>
      <c r="AF67" s="11"/>
      <c r="AG67" s="10"/>
      <c r="AH67" s="366"/>
      <c r="AI67" s="366"/>
      <c r="AJ67" s="359"/>
      <c r="AK67" s="10"/>
      <c r="AL67" s="359"/>
      <c r="AM67" s="359"/>
      <c r="AN67" s="359"/>
      <c r="AO67" s="359"/>
      <c r="AP67" s="359"/>
      <c r="AQ67" s="359"/>
      <c r="AR67" s="359"/>
      <c r="AS67" s="359"/>
      <c r="AT67" s="359"/>
    </row>
    <row r="68" spans="1:46" x14ac:dyDescent="0.25">
      <c r="A68" s="6"/>
      <c r="B68" s="6"/>
      <c r="C68" s="6"/>
      <c r="D68" s="6"/>
      <c r="E68" s="6"/>
      <c r="F68" s="7"/>
      <c r="G68" s="7"/>
      <c r="H68" s="7"/>
      <c r="I68" s="7"/>
      <c r="J68" s="7"/>
      <c r="K68" s="7"/>
      <c r="L68" s="7"/>
      <c r="M68" s="7"/>
      <c r="N68" s="7"/>
      <c r="O68" s="7"/>
      <c r="V68" s="99"/>
      <c r="W68" s="11"/>
      <c r="X68" s="11"/>
      <c r="Y68" s="10"/>
      <c r="Z68" s="10"/>
      <c r="AA68" s="10"/>
      <c r="AB68" s="11"/>
      <c r="AC68" s="11"/>
      <c r="AD68" s="11"/>
      <c r="AE68" s="11"/>
      <c r="AF68" s="11"/>
      <c r="AG68" s="10"/>
      <c r="AH68" s="366"/>
      <c r="AI68" s="366"/>
      <c r="AJ68" s="359"/>
      <c r="AK68" s="10"/>
      <c r="AL68" s="359"/>
      <c r="AM68" s="359"/>
      <c r="AN68" s="359"/>
      <c r="AO68" s="359"/>
      <c r="AP68" s="359"/>
      <c r="AQ68" s="359"/>
      <c r="AR68" s="359"/>
      <c r="AS68" s="359"/>
      <c r="AT68" s="359"/>
    </row>
    <row r="69" spans="1:46" x14ac:dyDescent="0.25">
      <c r="A69" s="6"/>
      <c r="B69" s="6"/>
      <c r="C69" s="6"/>
      <c r="D69" s="6"/>
      <c r="E69" s="6"/>
      <c r="F69" s="7"/>
      <c r="G69" s="7"/>
      <c r="H69" s="7"/>
      <c r="I69" s="7"/>
      <c r="J69" s="7"/>
      <c r="K69" s="7"/>
      <c r="L69" s="7"/>
      <c r="M69" s="7"/>
      <c r="N69" s="7"/>
      <c r="O69" s="7"/>
      <c r="V69" s="99"/>
      <c r="W69" s="11"/>
      <c r="X69" s="11"/>
      <c r="Y69" s="10"/>
      <c r="Z69" s="10"/>
      <c r="AA69" s="10"/>
      <c r="AB69" s="11"/>
      <c r="AC69" s="11"/>
      <c r="AD69" s="11"/>
      <c r="AE69" s="11"/>
      <c r="AF69" s="11"/>
      <c r="AG69" s="10"/>
      <c r="AH69" s="366"/>
      <c r="AI69" s="366"/>
      <c r="AJ69" s="359"/>
      <c r="AK69" s="10"/>
      <c r="AL69" s="359"/>
      <c r="AM69" s="359"/>
      <c r="AN69" s="359"/>
      <c r="AO69" s="359"/>
      <c r="AP69" s="359"/>
      <c r="AQ69" s="359"/>
      <c r="AR69" s="359"/>
      <c r="AS69" s="359"/>
      <c r="AT69" s="359"/>
    </row>
    <row r="70" spans="1:46" x14ac:dyDescent="0.25">
      <c r="A70" s="6"/>
      <c r="B70" s="6"/>
      <c r="C70" s="6"/>
      <c r="D70" s="6"/>
      <c r="E70" s="6"/>
      <c r="F70" s="7"/>
      <c r="G70" s="7"/>
      <c r="H70" s="7"/>
      <c r="I70" s="7"/>
      <c r="J70" s="7"/>
      <c r="K70" s="7"/>
      <c r="L70" s="7"/>
      <c r="M70" s="7"/>
      <c r="N70" s="7"/>
      <c r="O70" s="7"/>
      <c r="V70" s="99"/>
      <c r="W70" s="11"/>
      <c r="X70" s="11"/>
      <c r="Y70" s="10"/>
      <c r="Z70" s="10"/>
      <c r="AA70" s="10"/>
      <c r="AB70" s="11"/>
      <c r="AC70" s="11"/>
      <c r="AD70" s="11"/>
      <c r="AE70" s="11"/>
      <c r="AF70" s="11"/>
      <c r="AG70" s="10"/>
      <c r="AH70" s="366"/>
      <c r="AI70" s="366"/>
      <c r="AJ70" s="359"/>
      <c r="AK70" s="10"/>
      <c r="AL70" s="359"/>
      <c r="AM70" s="359"/>
      <c r="AN70" s="359"/>
      <c r="AO70" s="359"/>
      <c r="AP70" s="359"/>
      <c r="AQ70" s="359"/>
      <c r="AR70" s="359"/>
      <c r="AS70" s="359"/>
      <c r="AT70" s="359"/>
    </row>
    <row r="71" spans="1:46" x14ac:dyDescent="0.25">
      <c r="A71" s="6"/>
      <c r="B71" s="6"/>
      <c r="C71" s="6"/>
      <c r="D71" s="6"/>
      <c r="E71" s="6"/>
      <c r="F71" s="7"/>
      <c r="G71" s="7"/>
      <c r="H71" s="7"/>
      <c r="I71" s="7"/>
      <c r="J71" s="7"/>
      <c r="K71" s="7"/>
      <c r="L71" s="7"/>
      <c r="M71" s="7"/>
      <c r="N71" s="7"/>
      <c r="O71" s="7"/>
      <c r="V71" s="99"/>
      <c r="W71" s="11"/>
      <c r="X71" s="11"/>
      <c r="Y71" s="10"/>
      <c r="Z71" s="10"/>
      <c r="AA71" s="10"/>
      <c r="AB71" s="11"/>
      <c r="AC71" s="11"/>
      <c r="AD71" s="11"/>
      <c r="AE71" s="11"/>
      <c r="AF71" s="11"/>
      <c r="AG71" s="10"/>
      <c r="AH71" s="366"/>
      <c r="AI71" s="366"/>
      <c r="AJ71" s="359"/>
      <c r="AK71" s="10"/>
      <c r="AL71" s="359"/>
      <c r="AM71" s="359"/>
      <c r="AN71" s="359"/>
      <c r="AO71" s="359"/>
      <c r="AP71" s="359"/>
      <c r="AQ71" s="359"/>
      <c r="AR71" s="359"/>
      <c r="AS71" s="359"/>
      <c r="AT71" s="359"/>
    </row>
    <row r="72" spans="1:46" x14ac:dyDescent="0.25">
      <c r="V72" s="99"/>
      <c r="W72" s="11"/>
      <c r="X72" s="11"/>
      <c r="Y72" s="10"/>
      <c r="Z72" s="10"/>
      <c r="AA72" s="10"/>
      <c r="AB72" s="11"/>
      <c r="AC72" s="11"/>
      <c r="AD72" s="11"/>
      <c r="AE72" s="11"/>
      <c r="AF72" s="11"/>
      <c r="AG72" s="10"/>
      <c r="AH72" s="366"/>
      <c r="AI72" s="366"/>
      <c r="AJ72" s="359"/>
      <c r="AK72" s="10"/>
      <c r="AL72" s="359"/>
      <c r="AM72" s="359"/>
      <c r="AN72" s="359"/>
      <c r="AO72" s="359"/>
      <c r="AP72" s="359"/>
      <c r="AQ72" s="359"/>
      <c r="AR72" s="359"/>
      <c r="AS72" s="359"/>
      <c r="AT72" s="359"/>
    </row>
  </sheetData>
  <sheetProtection sheet="1" objects="1" scenarios="1" selectLockedCells="1"/>
  <mergeCells count="61">
    <mergeCell ref="E43:I43"/>
    <mergeCell ref="E44:I44"/>
    <mergeCell ref="A45:D45"/>
    <mergeCell ref="M45:P45"/>
    <mergeCell ref="L37:P37"/>
    <mergeCell ref="L38:P38"/>
    <mergeCell ref="C39:D42"/>
    <mergeCell ref="E39:I39"/>
    <mergeCell ref="K39:P41"/>
    <mergeCell ref="E40:I40"/>
    <mergeCell ref="E41:I41"/>
    <mergeCell ref="E42:I42"/>
    <mergeCell ref="K42:P42"/>
    <mergeCell ref="L36:P36"/>
    <mergeCell ref="L25:P25"/>
    <mergeCell ref="L26:P26"/>
    <mergeCell ref="L27:P27"/>
    <mergeCell ref="L28:P28"/>
    <mergeCell ref="L29:P29"/>
    <mergeCell ref="L30:P30"/>
    <mergeCell ref="L31:P31"/>
    <mergeCell ref="L32:P32"/>
    <mergeCell ref="L33:P33"/>
    <mergeCell ref="L34:P34"/>
    <mergeCell ref="L35:P35"/>
    <mergeCell ref="L24:P24"/>
    <mergeCell ref="L13:P13"/>
    <mergeCell ref="L14:P14"/>
    <mergeCell ref="L15:P15"/>
    <mergeCell ref="L16:P16"/>
    <mergeCell ref="L17:P17"/>
    <mergeCell ref="L18:P18"/>
    <mergeCell ref="L19:P19"/>
    <mergeCell ref="L20:P20"/>
    <mergeCell ref="L21:P21"/>
    <mergeCell ref="L22:P22"/>
    <mergeCell ref="L23:P23"/>
    <mergeCell ref="AB6:AF6"/>
    <mergeCell ref="L8:P8"/>
    <mergeCell ref="L9:P9"/>
    <mergeCell ref="L10:P10"/>
    <mergeCell ref="L11:P11"/>
    <mergeCell ref="L12:P12"/>
    <mergeCell ref="E5:G5"/>
    <mergeCell ref="H5:J5"/>
    <mergeCell ref="C6:C7"/>
    <mergeCell ref="D6:D7"/>
    <mergeCell ref="F6:F7"/>
    <mergeCell ref="G6:G7"/>
    <mergeCell ref="H6:H7"/>
    <mergeCell ref="I6:I7"/>
    <mergeCell ref="P1:P3"/>
    <mergeCell ref="F2:I2"/>
    <mergeCell ref="F3:I3"/>
    <mergeCell ref="A4:D4"/>
    <mergeCell ref="E4:G4"/>
    <mergeCell ref="H4:J4"/>
    <mergeCell ref="L4:P7"/>
    <mergeCell ref="A5:A7"/>
    <mergeCell ref="B5:B7"/>
    <mergeCell ref="C5:D5"/>
  </mergeCells>
  <conditionalFormatting sqref="L8:L38">
    <cfRule type="expression" dxfId="344" priority="6" stopIfTrue="1">
      <formula>NOT($R8)</formula>
    </cfRule>
  </conditionalFormatting>
  <conditionalFormatting sqref="C8:C38">
    <cfRule type="cellIs" dxfId="343" priority="7" stopIfTrue="1" operator="equal">
      <formula>""</formula>
    </cfRule>
    <cfRule type="expression" dxfId="342" priority="8" stopIfTrue="1">
      <formula>OR($T8="F",$D8="U",$D8="Z",$D8="K")</formula>
    </cfRule>
    <cfRule type="expression" dxfId="341" priority="9" stopIfTrue="1">
      <formula>$C8&lt;&gt;""</formula>
    </cfRule>
  </conditionalFormatting>
  <conditionalFormatting sqref="J8:J38">
    <cfRule type="expression" dxfId="340" priority="10" stopIfTrue="1">
      <formula>NOT($R8)</formula>
    </cfRule>
    <cfRule type="cellIs" dxfId="339" priority="11" stopIfTrue="1" operator="greaterThan">
      <formula>0</formula>
    </cfRule>
  </conditionalFormatting>
  <conditionalFormatting sqref="J43:J44">
    <cfRule type="expression" dxfId="338" priority="12" stopIfTrue="1">
      <formula>OR($J43&lt;=NormalUG,$J43&gt;=NormalOG)</formula>
    </cfRule>
    <cfRule type="cellIs" dxfId="337" priority="13" stopIfTrue="1" operator="greaterThan">
      <formula>0</formula>
    </cfRule>
  </conditionalFormatting>
  <conditionalFormatting sqref="A8:B38">
    <cfRule type="cellIs" dxfId="336" priority="14" stopIfTrue="1" operator="equal">
      <formula>""</formula>
    </cfRule>
    <cfRule type="expression" dxfId="335" priority="15" stopIfTrue="1">
      <formula>$T8="F"</formula>
    </cfRule>
  </conditionalFormatting>
  <conditionalFormatting sqref="K8:K38">
    <cfRule type="expression" dxfId="334" priority="16" stopIfTrue="1">
      <formula>NOT($R8)</formula>
    </cfRule>
    <cfRule type="cellIs" dxfId="333" priority="17" stopIfTrue="1" operator="equal">
      <formula>0</formula>
    </cfRule>
  </conditionalFormatting>
  <conditionalFormatting sqref="AT8:AT38">
    <cfRule type="cellIs" dxfId="332" priority="18" stopIfTrue="1" operator="equal">
      <formula>1</formula>
    </cfRule>
  </conditionalFormatting>
  <conditionalFormatting sqref="AP8:AS38 AG8:AK38 Y8:AA38 R8:R38">
    <cfRule type="cellIs" dxfId="331" priority="19" stopIfTrue="1" operator="equal">
      <formula>FALSE</formula>
    </cfRule>
  </conditionalFormatting>
  <conditionalFormatting sqref="V39">
    <cfRule type="cellIs" dxfId="330" priority="20" stopIfTrue="1" operator="equal">
      <formula>0</formula>
    </cfRule>
  </conditionalFormatting>
  <conditionalFormatting sqref="T8:U38">
    <cfRule type="cellIs" dxfId="329" priority="21" stopIfTrue="1" operator="equal">
      <formula>"F"</formula>
    </cfRule>
  </conditionalFormatting>
  <conditionalFormatting sqref="F8:F38">
    <cfRule type="cellIs" dxfId="328" priority="22" stopIfTrue="1" operator="equal">
      <formula>""</formula>
    </cfRule>
    <cfRule type="cellIs" dxfId="327" priority="23" stopIfTrue="1" operator="equal">
      <formula>0</formula>
    </cfRule>
  </conditionalFormatting>
  <conditionalFormatting sqref="J2 E5">
    <cfRule type="expression" dxfId="326" priority="24" stopIfTrue="1">
      <formula>Zeitmodell="Teilzeit"</formula>
    </cfRule>
  </conditionalFormatting>
  <conditionalFormatting sqref="S2:S3">
    <cfRule type="cellIs" dxfId="325" priority="25" stopIfTrue="1" operator="greaterThan">
      <formula>0</formula>
    </cfRule>
  </conditionalFormatting>
  <conditionalFormatting sqref="K5 J39:J42">
    <cfRule type="cellIs" dxfId="324" priority="26" stopIfTrue="1" operator="greaterThan">
      <formula>0</formula>
    </cfRule>
  </conditionalFormatting>
  <conditionalFormatting sqref="E8:E38">
    <cfRule type="expression" dxfId="323" priority="27" stopIfTrue="1">
      <formula>NOT($R8)</formula>
    </cfRule>
    <cfRule type="expression" dxfId="322" priority="28" stopIfTrue="1">
      <formula>AND($AC8=$AE8,$AK8)</formula>
    </cfRule>
    <cfRule type="expression" dxfId="321" priority="29" stopIfTrue="1">
      <formula>AND($AC8=$AE8,NOT($AK8))</formula>
    </cfRule>
  </conditionalFormatting>
  <conditionalFormatting sqref="G8:G38">
    <cfRule type="expression" dxfId="320" priority="30" stopIfTrue="1">
      <formula>NOT($R8)</formula>
    </cfRule>
    <cfRule type="cellIs" dxfId="319" priority="31" stopIfTrue="1" operator="equal">
      <formula>0</formula>
    </cfRule>
  </conditionalFormatting>
  <conditionalFormatting sqref="D8:D38">
    <cfRule type="expression" dxfId="318" priority="3" stopIfTrue="1">
      <formula>NOT($R8)</formula>
    </cfRule>
    <cfRule type="expression" dxfId="317" priority="4" stopIfTrue="1">
      <formula>$AH8</formula>
    </cfRule>
    <cfRule type="cellIs" dxfId="316" priority="5" stopIfTrue="1" operator="equal">
      <formula>"ZK"</formula>
    </cfRule>
  </conditionalFormatting>
  <conditionalFormatting sqref="H8:I38">
    <cfRule type="expression" dxfId="315" priority="1" stopIfTrue="1">
      <formula>NOT($R8)</formula>
    </cfRule>
    <cfRule type="expression" dxfId="314" priority="2" stopIfTrue="1">
      <formula>$AJ8</formula>
    </cfRule>
  </conditionalFormatting>
  <dataValidations count="4">
    <dataValidation type="custom" showErrorMessage="1" errorTitle="Fehle: Normalstunden-Bis-Wert" error="1) Zeitwert in der Form &quot;hh:mm&quot; eingeben_x000a_2) Zeitwert darf nicht kleiner als 00:00 und nicht grösser als 23:59 sein_x000a_3) Zeitwert darf nicht kleiner als der Von-Wert sein._x000a_4) Eingaben immer mit 'Return' abschließen" promptTitle="Beginnzeit für Mo" prompt="Bitte geben Sie hier die Tagesarbeits-Beginnzeit für Montag in der Form eines Zeitwertes ein (z.B. 08:00)" sqref="I8:I38" xr:uid="{FA25A454-D00C-4669-B2AD-BFB19DF597CD}">
      <formula1>$AS8</formula1>
    </dataValidation>
    <dataValidation type="custom" showErrorMessage="1" errorTitle="Fehler: Normalstunden-Von-Wert" error="1) Zeitwert in der Form &quot;hh:mm&quot; eingeben_x000a_2) Zeitwert darf nicht kleiner als 00:00 und nicht grösser als 23:59 sein_x000a_3) Zeitwert darf nicht grösser als der Bis-Wert sein._x000a_4) Eingaben immer mit 'Return' abschließen" promptTitle="Beginnzeit für Mo" prompt="Bitte geben Sie hier die Tagesarbeits-Beginnzeit für Montag in der Form eines Zeitwertes ein (z.B. 08:00)" sqref="H8:H38" xr:uid="{6E24AF37-C59C-4B63-BE39-AD7DA1FACA03}">
      <formula1>$AQ8</formula1>
    </dataValidation>
    <dataValidation type="custom" showErrorMessage="1" errorTitle="Fehler: [U}rlaub, [Z]A, [K]rank" error="1) Folgende Eingaben zulässig: &quot;U&quot; für Urlaub, &quot;Z&quot; für Zeitausgleich, &quot;K&quot; für Krank._x000a_2) Lassen Sie die Zelle leer, wenn keines davon zutrifft._x000a_3) Eingaben immer mit 'Return' abschließen" sqref="D8:D38" xr:uid="{312BBAC2-8307-4A70-9D51-537B5BB94F21}">
      <formula1>$AI8</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1942AD60-C54E-4EFF-8A2E-2E4262E8FE70}"/>
  </dataValidations>
  <printOptions horizontalCentered="1"/>
  <pageMargins left="0.27559055118110237" right="0.23622047244094491" top="0.28999999999999998" bottom="0.19685039370078741" header="0.19685039370078741" footer="0.55118110236220474"/>
  <pageSetup paperSize="9" scale="63" orientation="portrait" horizontalDpi="300" verticalDpi="36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31235-F931-4390-AF88-694DB571B86C}">
  <sheetPr codeName="Tabelle35"/>
  <dimension ref="A1:BC72"/>
  <sheetViews>
    <sheetView zoomScaleNormal="100" zoomScaleSheetLayoutView="100" workbookViewId="0">
      <pane ySplit="7" topLeftCell="A8" activePane="bottomLeft" state="frozen"/>
      <selection activeCell="L61" sqref="L61"/>
      <selection pane="bottomLeft" activeCell="H9" sqref="H9"/>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9" width="6.7265625" style="2" customWidth="1"/>
    <col min="10" max="10" width="8.54296875" style="2" customWidth="1"/>
    <col min="11" max="11" width="11.1796875" style="2" customWidth="1"/>
    <col min="12" max="13" width="6.7265625" style="2" customWidth="1"/>
    <col min="14" max="14" width="8.1796875" style="2" customWidth="1"/>
    <col min="15" max="15" width="8" style="2" customWidth="1"/>
    <col min="16" max="16" width="28.54296875" style="3" customWidth="1"/>
    <col min="17" max="17" width="12.81640625" style="112" hidden="1" customWidth="1"/>
    <col min="18" max="18" width="19.81640625" style="112" hidden="1" customWidth="1"/>
    <col min="19" max="19" width="17.1796875" style="112" hidden="1" customWidth="1"/>
    <col min="20" max="21" width="8.7265625" style="23" hidden="1" customWidth="1"/>
    <col min="22" max="22" width="7.7265625" style="100" hidden="1" customWidth="1"/>
    <col min="23" max="24" width="12.54296875" style="27" hidden="1" customWidth="1"/>
    <col min="25" max="27" width="12" style="26" hidden="1" customWidth="1"/>
    <col min="28" max="32" width="6" style="27" hidden="1" customWidth="1"/>
    <col min="33" max="33" width="12.1796875" style="26" hidden="1" customWidth="1"/>
    <col min="34" max="35" width="12.1796875" style="105" hidden="1" customWidth="1"/>
    <col min="36" max="36" width="12.1796875" style="104" hidden="1" customWidth="1"/>
    <col min="37" max="37" width="12.54296875" style="26" hidden="1" customWidth="1"/>
    <col min="38" max="46" width="12.1796875" style="104" hidden="1" customWidth="1"/>
    <col min="47" max="47" width="13" style="342" customWidth="1"/>
    <col min="48" max="52" width="11.453125" style="342"/>
    <col min="53" max="55" width="11.453125" style="343"/>
    <col min="56" max="16384" width="11.453125" style="351"/>
  </cols>
  <sheetData>
    <row r="1" spans="1:55" s="3" customFormat="1" ht="33" customHeight="1" thickTop="1" thickBot="1" x14ac:dyDescent="0.3">
      <c r="A1" s="291" t="str">
        <f>Konfig!$A$1</f>
        <v xml:space="preserve"> BOKU-Zeiterfassung für Wissenschaftliches Personal</v>
      </c>
      <c r="B1" s="292"/>
      <c r="C1" s="292"/>
      <c r="D1" s="292"/>
      <c r="E1" s="292"/>
      <c r="F1" s="292"/>
      <c r="G1" s="292"/>
      <c r="H1" s="292"/>
      <c r="I1" s="292"/>
      <c r="J1" s="292"/>
      <c r="K1" s="292"/>
      <c r="L1" s="292"/>
      <c r="M1" s="292"/>
      <c r="N1" s="292"/>
      <c r="O1" s="293"/>
      <c r="P1" s="517"/>
      <c r="Q1" s="156" t="s">
        <v>61</v>
      </c>
      <c r="R1" s="190" t="s">
        <v>149</v>
      </c>
      <c r="S1" s="209" t="s">
        <v>156</v>
      </c>
      <c r="T1" s="28"/>
      <c r="U1" s="28"/>
      <c r="V1" s="94"/>
      <c r="W1" s="13"/>
      <c r="X1" s="13"/>
      <c r="Y1" s="101"/>
      <c r="Z1" s="102"/>
      <c r="AA1" s="102"/>
      <c r="AB1" s="25"/>
      <c r="AC1" s="25"/>
      <c r="AD1" s="25"/>
      <c r="AE1" s="25"/>
      <c r="AF1" s="25"/>
      <c r="AG1" s="101"/>
      <c r="AH1" s="104"/>
      <c r="AI1" s="104"/>
      <c r="AJ1" s="104"/>
      <c r="AK1" s="101"/>
      <c r="AL1" s="104"/>
      <c r="AM1" s="104"/>
      <c r="AN1" s="104"/>
      <c r="AO1" s="104"/>
      <c r="AP1" s="104"/>
      <c r="AQ1" s="104"/>
      <c r="AR1" s="104"/>
      <c r="AS1" s="104"/>
      <c r="AT1" s="104"/>
      <c r="AU1" s="342"/>
      <c r="AV1" s="342"/>
      <c r="AW1" s="342"/>
      <c r="AX1" s="342"/>
      <c r="AY1" s="342"/>
      <c r="AZ1" s="342"/>
      <c r="BA1" s="342"/>
      <c r="BB1" s="342"/>
      <c r="BC1" s="342"/>
    </row>
    <row r="2" spans="1:55" s="344" customFormat="1" ht="21" customHeight="1" thickTop="1" x14ac:dyDescent="0.3">
      <c r="A2" s="294" t="str">
        <f>" Org.-Einh. : "&amp;OrgEinheit</f>
        <v xml:space="preserve"> Org.-Einh. : xxxxx</v>
      </c>
      <c r="B2" s="295"/>
      <c r="C2" s="295"/>
      <c r="D2" s="295"/>
      <c r="E2" s="295"/>
      <c r="F2" s="520" t="s">
        <v>60</v>
      </c>
      <c r="G2" s="520"/>
      <c r="H2" s="520"/>
      <c r="I2" s="520"/>
      <c r="J2" s="317" t="str">
        <f>" "&amp;Zeitmodell</f>
        <v xml:space="preserve"> Vollzeit</v>
      </c>
      <c r="K2" s="296"/>
      <c r="L2" s="296"/>
      <c r="M2" s="296"/>
      <c r="N2" s="296"/>
      <c r="O2" s="297"/>
      <c r="P2" s="518"/>
      <c r="Q2" s="155">
        <f ca="1">IF(ISNA($Q$4),1,$Q$4)</f>
        <v>5</v>
      </c>
      <c r="R2" s="219">
        <v>0</v>
      </c>
      <c r="S2" s="210">
        <f>SUM($AT8:$AT38)</f>
        <v>0</v>
      </c>
      <c r="T2"/>
      <c r="U2" s="28"/>
      <c r="V2" s="95"/>
      <c r="W2" s="15"/>
      <c r="X2" s="15"/>
      <c r="Y2" s="103"/>
      <c r="Z2" s="26"/>
      <c r="AA2" s="26"/>
      <c r="AB2" s="26"/>
      <c r="AC2" s="26"/>
      <c r="AD2" s="26"/>
      <c r="AE2" s="26"/>
      <c r="AF2" s="26"/>
      <c r="AG2" s="103"/>
      <c r="AH2" s="105"/>
      <c r="AI2" s="105"/>
      <c r="AJ2" s="104"/>
      <c r="AK2" s="103"/>
      <c r="AL2" s="104"/>
      <c r="AM2" s="104"/>
      <c r="AN2" s="104"/>
      <c r="AO2" s="104"/>
      <c r="AP2" s="104"/>
      <c r="AQ2" s="104"/>
      <c r="AR2" s="104"/>
      <c r="AS2" s="104"/>
      <c r="AT2" s="104"/>
      <c r="AU2" s="342"/>
      <c r="AV2" s="342"/>
      <c r="AW2" s="342"/>
      <c r="AX2" s="342"/>
      <c r="AY2" s="342"/>
      <c r="AZ2" s="342"/>
      <c r="BA2" s="343"/>
      <c r="BB2" s="343"/>
      <c r="BC2" s="343"/>
    </row>
    <row r="3" spans="1:55" s="344" customFormat="1" ht="22.5" customHeight="1" thickBot="1" x14ac:dyDescent="0.35">
      <c r="A3" s="298" t="str">
        <f xml:space="preserve"> " Mitarbeiter: "&amp;Name</f>
        <v xml:space="preserve"> Mitarbeiter: Vorname Nachname</v>
      </c>
      <c r="B3" s="299"/>
      <c r="C3" s="299"/>
      <c r="D3" s="299"/>
      <c r="E3" s="299"/>
      <c r="F3" s="521" t="s">
        <v>104</v>
      </c>
      <c r="G3" s="521"/>
      <c r="H3" s="521"/>
      <c r="I3" s="521"/>
      <c r="J3" s="300" t="str">
        <f>" "&amp;Vorgesetzter</f>
        <v xml:space="preserve"> Vorname Nachname</v>
      </c>
      <c r="K3" s="300"/>
      <c r="L3" s="300"/>
      <c r="M3" s="300"/>
      <c r="N3" s="300"/>
      <c r="O3" s="301"/>
      <c r="P3" s="519"/>
      <c r="Q3" s="160" t="str" cm="1">
        <f t="array" aca="1" ref="Q3" ca="1">RIGHT(CELL("filename",A1),LEN(CELL("filename",A1))-SEARCH("]",CELL("filename",A1),1))</f>
        <v>Mai</v>
      </c>
      <c r="R3" s="390"/>
      <c r="S3" s="218" cm="1">
        <f t="array" aca="1" ref="S3" ca="1">IF($Q$2=1,$S$2,$S$2+INDIRECT($S$5))</f>
        <v>0</v>
      </c>
      <c r="T3" s="28"/>
      <c r="U3" s="28"/>
      <c r="V3" s="95"/>
      <c r="W3" s="15"/>
      <c r="X3" s="15"/>
      <c r="Y3" s="103"/>
      <c r="Z3" s="26"/>
      <c r="AA3" s="26"/>
      <c r="AB3" s="26"/>
      <c r="AC3" s="26"/>
      <c r="AD3" s="26"/>
      <c r="AE3" s="26"/>
      <c r="AF3" s="26"/>
      <c r="AG3" s="103"/>
      <c r="AH3" s="105"/>
      <c r="AI3" s="105"/>
      <c r="AJ3" s="104"/>
      <c r="AK3" s="103"/>
      <c r="AL3" s="104"/>
      <c r="AM3" s="104"/>
      <c r="AN3" s="104"/>
      <c r="AO3" s="104"/>
      <c r="AP3" s="104"/>
      <c r="AQ3" s="104"/>
      <c r="AR3" s="104"/>
      <c r="AS3" s="104"/>
      <c r="AT3" s="104"/>
      <c r="AU3" s="342"/>
      <c r="AV3" s="342"/>
      <c r="AW3" s="342"/>
      <c r="AX3" s="342"/>
      <c r="AY3" s="342"/>
      <c r="AZ3" s="342"/>
      <c r="BA3" s="343"/>
      <c r="BB3" s="343"/>
      <c r="BC3" s="343"/>
    </row>
    <row r="4" spans="1:55" s="346" customFormat="1" ht="32.25" customHeight="1" thickTop="1" thickBot="1" x14ac:dyDescent="0.4">
      <c r="A4" s="522" t="str">
        <f ca="1" xml:space="preserve"> " Monat: "&amp;$Q$3&amp;" "&amp;Jahr</f>
        <v xml:space="preserve"> Monat: Mai 2026</v>
      </c>
      <c r="B4" s="523"/>
      <c r="C4" s="523"/>
      <c r="D4" s="524"/>
      <c r="E4" s="525" t="s">
        <v>113</v>
      </c>
      <c r="F4" s="526"/>
      <c r="G4" s="527"/>
      <c r="H4" s="525" t="s">
        <v>114</v>
      </c>
      <c r="I4" s="526"/>
      <c r="J4" s="527"/>
      <c r="K4" s="302" t="s">
        <v>118</v>
      </c>
      <c r="L4" s="528" t="s">
        <v>230</v>
      </c>
      <c r="M4" s="529"/>
      <c r="N4" s="529"/>
      <c r="O4" s="529"/>
      <c r="P4" s="530"/>
      <c r="Q4" s="162">
        <f ca="1">IF(ISNA(VLOOKUP($Q$3,MTab,2,FALSE)),1,VLOOKUP($Q$3,MTab,2,FALSE))</f>
        <v>5</v>
      </c>
      <c r="R4" s="135"/>
      <c r="S4" s="220" t="s">
        <v>160</v>
      </c>
      <c r="T4" s="135"/>
      <c r="U4" s="135"/>
      <c r="V4" s="135"/>
      <c r="W4" s="135"/>
      <c r="X4" s="135"/>
      <c r="Y4" s="135"/>
      <c r="Z4" s="135"/>
      <c r="AA4" s="135"/>
      <c r="AB4" s="135"/>
      <c r="AC4" s="135"/>
      <c r="AD4" s="135"/>
      <c r="AE4" s="135"/>
      <c r="AF4" s="135"/>
      <c r="AG4" s="135"/>
      <c r="AH4" s="136"/>
      <c r="AI4" s="136"/>
      <c r="AJ4" s="137"/>
      <c r="AK4" s="135"/>
      <c r="AL4" s="137"/>
      <c r="AM4" s="137"/>
      <c r="AN4" s="137"/>
      <c r="AO4" s="137"/>
      <c r="AP4" s="137"/>
      <c r="AQ4" s="137"/>
      <c r="AR4" s="137"/>
      <c r="AS4" s="137"/>
      <c r="AT4" s="137"/>
      <c r="AU4" s="345"/>
      <c r="AV4" s="342"/>
      <c r="AW4" s="342"/>
      <c r="AX4" s="342"/>
      <c r="AY4" s="342"/>
      <c r="AZ4" s="342"/>
      <c r="BA4" s="343"/>
      <c r="BB4" s="343"/>
      <c r="BC4" s="343"/>
    </row>
    <row r="5" spans="1:55" s="346" customFormat="1" ht="23.25" customHeight="1" thickTop="1" thickBot="1" x14ac:dyDescent="0.4">
      <c r="A5" s="534" t="s">
        <v>50</v>
      </c>
      <c r="B5" s="537" t="s">
        <v>107</v>
      </c>
      <c r="C5" s="540" t="s">
        <v>88</v>
      </c>
      <c r="D5" s="541"/>
      <c r="E5" s="545" t="str">
        <f>"Wochen-AZ"&amp;" "&amp;TEXT(WAZ,"[hh]:mm")</f>
        <v>Wochen-AZ 40:00</v>
      </c>
      <c r="F5" s="546"/>
      <c r="G5" s="547"/>
      <c r="H5" s="548" t="s">
        <v>115</v>
      </c>
      <c r="I5" s="549"/>
      <c r="J5" s="550"/>
      <c r="K5" s="303" cm="1">
        <f t="array" aca="1" ref="K5" ca="1">IF(ISNA($Q$5),Übertrag,INDIRECT($Q$5))</f>
        <v>0</v>
      </c>
      <c r="L5" s="528"/>
      <c r="M5" s="529"/>
      <c r="N5" s="529"/>
      <c r="O5" s="529"/>
      <c r="P5" s="530"/>
      <c r="Q5" s="161" t="str">
        <f ca="1">IF(ISNA(VLOOKUP($Q$3,MTab,3,FALSE)),"Übertrag",VLOOKUP($Q$3,MTab,3,FALSE))</f>
        <v>April!$J$42</v>
      </c>
      <c r="R5" s="135"/>
      <c r="S5" s="161" t="str">
        <f ca="1">IF(ISNA(VLOOKUP($Q$3,MTab,4,FALSE)),$Q$3&amp;"!$R$2",VLOOKUP($Q$3,MTab,4,FALSE))</f>
        <v>April!$S$3</v>
      </c>
      <c r="T5" s="135"/>
      <c r="U5" s="135"/>
      <c r="V5" s="135"/>
      <c r="W5" s="135"/>
      <c r="X5" s="135"/>
      <c r="Y5" s="135"/>
      <c r="Z5" s="135"/>
      <c r="AA5" s="135"/>
      <c r="AB5" s="167"/>
      <c r="AC5" s="167"/>
      <c r="AD5" s="167"/>
      <c r="AE5" s="167"/>
      <c r="AF5" s="167"/>
      <c r="AG5" s="135"/>
      <c r="AH5" s="136"/>
      <c r="AI5" s="136"/>
      <c r="AJ5" s="137"/>
      <c r="AK5" s="135"/>
      <c r="AL5" s="137"/>
      <c r="AM5" s="137"/>
      <c r="AN5" s="137"/>
      <c r="AO5" s="137"/>
      <c r="AP5" s="137"/>
      <c r="AQ5" s="137"/>
      <c r="AR5" s="137"/>
      <c r="AS5" s="137"/>
      <c r="AT5" s="137"/>
      <c r="AU5" s="345"/>
      <c r="AV5" s="342"/>
      <c r="AW5" s="342"/>
      <c r="AX5" s="342"/>
      <c r="AY5" s="342"/>
      <c r="AZ5" s="342"/>
      <c r="BA5" s="343"/>
      <c r="BB5" s="343"/>
      <c r="BC5" s="343"/>
    </row>
    <row r="6" spans="1:55" s="346" customFormat="1" ht="24" customHeight="1" thickTop="1" x14ac:dyDescent="0.35">
      <c r="A6" s="535"/>
      <c r="B6" s="538"/>
      <c r="C6" s="551" t="s">
        <v>117</v>
      </c>
      <c r="D6" s="553" t="s">
        <v>229</v>
      </c>
      <c r="E6" s="304" t="s">
        <v>116</v>
      </c>
      <c r="F6" s="555" t="s">
        <v>0</v>
      </c>
      <c r="G6" s="557" t="s">
        <v>222</v>
      </c>
      <c r="H6" s="559" t="s">
        <v>1</v>
      </c>
      <c r="I6" s="561" t="s">
        <v>2</v>
      </c>
      <c r="J6" s="305" t="s">
        <v>3</v>
      </c>
      <c r="K6" s="306" t="s">
        <v>111</v>
      </c>
      <c r="L6" s="528"/>
      <c r="M6" s="529"/>
      <c r="N6" s="529"/>
      <c r="O6" s="529"/>
      <c r="P6" s="530"/>
      <c r="Q6" s="120" t="s">
        <v>13</v>
      </c>
      <c r="R6" s="121"/>
      <c r="S6" s="121"/>
      <c r="T6" s="121"/>
      <c r="U6" s="121"/>
      <c r="V6" s="121"/>
      <c r="W6" s="121"/>
      <c r="X6" s="166" t="s">
        <v>142</v>
      </c>
      <c r="Y6" s="121"/>
      <c r="Z6" s="121"/>
      <c r="AA6" s="121"/>
      <c r="AB6" s="563" t="s">
        <v>89</v>
      </c>
      <c r="AC6" s="564"/>
      <c r="AD6" s="564"/>
      <c r="AE6" s="564"/>
      <c r="AF6" s="565"/>
      <c r="AG6" s="121" t="s">
        <v>69</v>
      </c>
      <c r="AH6" s="60"/>
      <c r="AI6" s="60"/>
      <c r="AJ6" s="106"/>
      <c r="AK6" s="121"/>
      <c r="AL6" s="106"/>
      <c r="AM6" s="106"/>
      <c r="AN6" s="106"/>
      <c r="AO6" s="106"/>
      <c r="AP6" s="106"/>
      <c r="AQ6" s="106"/>
      <c r="AR6" s="106"/>
      <c r="AS6" s="106"/>
      <c r="AT6" s="138"/>
      <c r="AU6" s="345"/>
      <c r="AV6" s="342"/>
      <c r="AW6" s="342"/>
      <c r="AX6" s="342"/>
      <c r="AY6" s="342"/>
      <c r="AZ6" s="342"/>
      <c r="BA6" s="343"/>
      <c r="BB6" s="343"/>
      <c r="BC6" s="343"/>
    </row>
    <row r="7" spans="1:55" s="349" customFormat="1" ht="27.75" customHeight="1" x14ac:dyDescent="0.35">
      <c r="A7" s="536"/>
      <c r="B7" s="539"/>
      <c r="C7" s="552"/>
      <c r="D7" s="554"/>
      <c r="E7" s="307" t="s">
        <v>108</v>
      </c>
      <c r="F7" s="556"/>
      <c r="G7" s="558"/>
      <c r="H7" s="560"/>
      <c r="I7" s="562"/>
      <c r="J7" s="308" t="s">
        <v>4</v>
      </c>
      <c r="K7" s="309" t="s">
        <v>112</v>
      </c>
      <c r="L7" s="531"/>
      <c r="M7" s="532"/>
      <c r="N7" s="532"/>
      <c r="O7" s="532"/>
      <c r="P7" s="533"/>
      <c r="Q7" s="107" t="s">
        <v>24</v>
      </c>
      <c r="R7" s="107" t="s">
        <v>91</v>
      </c>
      <c r="S7" s="107" t="s">
        <v>92</v>
      </c>
      <c r="T7" s="91" t="s">
        <v>57</v>
      </c>
      <c r="U7" s="90" t="s">
        <v>87</v>
      </c>
      <c r="V7" s="92" t="s">
        <v>65</v>
      </c>
      <c r="W7" s="93" t="s">
        <v>64</v>
      </c>
      <c r="X7" s="163" cm="1">
        <f t="array" aca="1" ref="X7" ca="1">IF(ISNA($Q$5),Übertrag,INDIRECT($Q$5))</f>
        <v>0</v>
      </c>
      <c r="Y7" s="64" t="s">
        <v>66</v>
      </c>
      <c r="Z7" s="64" t="s">
        <v>67</v>
      </c>
      <c r="AA7" s="64" t="s">
        <v>68</v>
      </c>
      <c r="AB7" s="80"/>
      <c r="AC7" s="84">
        <f>I_GAZNAZVon</f>
        <v>2</v>
      </c>
      <c r="AD7" s="87">
        <v>3</v>
      </c>
      <c r="AE7" s="84">
        <f>I_GAZNAZBis</f>
        <v>4</v>
      </c>
      <c r="AF7" s="81"/>
      <c r="AG7" s="119" t="s">
        <v>63</v>
      </c>
      <c r="AH7" s="122" t="s">
        <v>90</v>
      </c>
      <c r="AI7" s="122" t="s">
        <v>143</v>
      </c>
      <c r="AJ7" s="117" t="s">
        <v>94</v>
      </c>
      <c r="AK7" s="118" t="s">
        <v>93</v>
      </c>
      <c r="AL7" s="117" t="s">
        <v>97</v>
      </c>
      <c r="AM7" s="117" t="s">
        <v>98</v>
      </c>
      <c r="AN7" s="117" t="s">
        <v>99</v>
      </c>
      <c r="AO7" s="117" t="s">
        <v>100</v>
      </c>
      <c r="AP7" s="117" t="s">
        <v>109</v>
      </c>
      <c r="AQ7" s="117" t="s">
        <v>95</v>
      </c>
      <c r="AR7" s="117" t="s">
        <v>110</v>
      </c>
      <c r="AS7" s="117" t="s">
        <v>96</v>
      </c>
      <c r="AT7" s="139" t="s">
        <v>161</v>
      </c>
      <c r="AU7" s="347"/>
      <c r="AV7" s="348"/>
      <c r="AW7" s="342"/>
      <c r="AX7" s="342"/>
      <c r="AY7" s="342"/>
      <c r="AZ7" s="342"/>
      <c r="BA7" s="343"/>
      <c r="BB7" s="343"/>
      <c r="BC7" s="343"/>
    </row>
    <row r="8" spans="1:55" s="346" customFormat="1" ht="28.5" customHeight="1" x14ac:dyDescent="0.35">
      <c r="A8" s="397">
        <f t="shared" ref="A8:A38" ca="1" si="0">IF($R8,$Q8,"")</f>
        <v>46143</v>
      </c>
      <c r="B8" s="77" t="str">
        <f t="shared" ref="B8:B38" ca="1" si="1">IF($R8,VLOOKUP(WEEKDAY($Q8,2),WOTA,2,FALSE),"")</f>
        <v>Fr</v>
      </c>
      <c r="C8" s="76" t="str">
        <f t="shared" ref="C8:C38" ca="1" si="2">IF($R8," "&amp;IF($S8="",VLOOKUP($Q8,FListe,3,FALSE),$S8),"")</f>
        <v xml:space="preserve"> Staatsfeiertag</v>
      </c>
      <c r="D8" s="185"/>
      <c r="E8" s="126" t="str">
        <f ca="1">IF(AND($R8,$T8&lt;&gt;"F"),IF($AC8=$AE8,"keine NAZ",TEXT($AC8,"hh:mm")&amp;"-"&amp;TEXT($AC8+$F8+$G8,"hh:mm")),"")</f>
        <v/>
      </c>
      <c r="F8" s="386">
        <f t="shared" ref="F8:F38" ca="1" si="3">IF($R8,IF($T8="F",0,VLOOKUP($B8,GAZ,I_GAZNAZMP,FALSE)),"")</f>
        <v>0</v>
      </c>
      <c r="G8" s="125">
        <f ca="1">IF($R8,IF((I8-H8)*24&gt;6,$AD8,IF(F8*24&gt;6,$AD8,0)),"")</f>
        <v>0</v>
      </c>
      <c r="H8" s="184"/>
      <c r="I8" s="186"/>
      <c r="J8" s="141" t="str">
        <f t="shared" ref="J8:J38" ca="1" si="4">IF(AND($R8,$AK8,NOT($Y8)),ROUND(($V8-$F8-$G8)*24,2),IF($D8="Z",$F8*-24,""))</f>
        <v/>
      </c>
      <c r="K8" s="388">
        <f t="shared" ref="K8:K38" ca="1" si="5">$X8</f>
        <v>0</v>
      </c>
      <c r="L8" s="542"/>
      <c r="M8" s="543"/>
      <c r="N8" s="543"/>
      <c r="O8" s="543"/>
      <c r="P8" s="544"/>
      <c r="Q8" s="108">
        <f ca="1">DATE(Jahr,$Q2,1)</f>
        <v>46143</v>
      </c>
      <c r="R8" s="115" t="b">
        <f t="shared" ref="R8:R38" ca="1" si="6">$Q$2=MONTH($Q8)</f>
        <v>1</v>
      </c>
      <c r="S8" s="109" t="str">
        <f t="shared" ref="S8:S38" si="7">IF(OR($D8="U",$D8="Z",$D8="ZK",$D8="K"),VLOOKUP($D8,UZK,2,FALSE),"")</f>
        <v/>
      </c>
      <c r="T8" s="61" t="str">
        <f t="shared" ref="T8:T38" ca="1" si="8">IF($R8,VLOOKUP($Q8,FListe,4,FALSE),"")</f>
        <v>F</v>
      </c>
      <c r="U8" s="61" t="str">
        <f t="shared" ref="U8:U38" ca="1" si="9">IF($R8,VLOOKUP($Q8,FListe,5,FALSE),"")</f>
        <v>F</v>
      </c>
      <c r="V8" s="96">
        <f>$I8-$H8</f>
        <v>0</v>
      </c>
      <c r="W8" s="57">
        <f ca="1">IF($R8,ROUND($V8-$F8-$AD8,15),"")</f>
        <v>0</v>
      </c>
      <c r="X8" s="164">
        <f t="shared" ref="X8:X38" ca="1" si="10">IF($J8&lt;&gt;"",$X7+$J8,$X7)</f>
        <v>0</v>
      </c>
      <c r="Y8" s="115" t="b">
        <f t="shared" ref="Y8:Y38" ca="1" si="11">($W8=0)</f>
        <v>1</v>
      </c>
      <c r="Z8" s="115" t="b">
        <f t="shared" ref="Z8:Z38" ca="1" si="12">($W8&gt;0)</f>
        <v>0</v>
      </c>
      <c r="AA8" s="115" t="b">
        <f t="shared" ref="AA8:AA38" ca="1" si="13">($W8&lt;0)</f>
        <v>0</v>
      </c>
      <c r="AB8" s="78" t="str">
        <f t="shared" ref="AB8:AB38" ca="1" si="14">IF($U8="F","",TIME(0,0,0))</f>
        <v/>
      </c>
      <c r="AC8" s="85" t="str">
        <f t="shared" ref="AC8:AC38" ca="1" si="15">IF($U8="F","",IF(ISNA(VLOOKUP($B8,GAZ,AC$7,FALSE)),0,VLOOKUP($B8,GAZ,AC$7,FALSE)))</f>
        <v/>
      </c>
      <c r="AD8" s="88">
        <f t="shared" ref="AD8:AD38" ca="1" si="16">IF(OR($U8="F",$S8&lt;&gt;"",ISNA(VLOOKUP($B8,GAZ,AD$7,FALSE))),0,IF(NOT($AK8),VLOOKUP($B8,GAZ,11,FALSE),IF(($I8-$H8)*24&gt;6,VLOOKUP($B8,GAZ,3,FALSE),0)))</f>
        <v>0</v>
      </c>
      <c r="AE8" s="85" t="str">
        <f t="shared" ref="AE8:AE38" ca="1" si="17">IF($U8="F","",IF(ISNA(VLOOKUP($B8,GAZ,AE$7,FALSE)),0,VLOOKUP($B8,GAZ,AE$7,FALSE)))</f>
        <v/>
      </c>
      <c r="AF8" s="82" t="str">
        <f t="shared" ref="AF8:AF38" ca="1" si="18">IF($U8="F","",TIME(23,59,0))</f>
        <v/>
      </c>
      <c r="AG8" s="115" t="b">
        <f t="shared" ref="AG8:AG38" si="19">OR($H8&lt;&gt;"",$I8&lt;&gt;"")</f>
        <v>0</v>
      </c>
      <c r="AH8" s="115" t="b">
        <f t="shared" ref="AH8:AH38" ca="1" si="20">AND($T8&lt;&gt;"F",NOT($AG8),NOT($AC8=$AE8))</f>
        <v>0</v>
      </c>
      <c r="AI8" s="115" t="b">
        <f t="shared" ref="AI8:AI38" ca="1" si="21">AND($AH8,OR($D8="U",$D8="Z",$D8="K"))</f>
        <v>0</v>
      </c>
      <c r="AJ8" s="115" t="b">
        <f t="shared" ref="AJ8:AJ38" ca="1" si="22">AND($U8&lt;&gt;"F",$D8&lt;&gt;"U",$D8&lt;&gt;"Z",$D8&lt;&gt;"K",$R8)</f>
        <v>0</v>
      </c>
      <c r="AK8" s="115" t="b">
        <f t="shared" ref="AK8:AK38" si="23">AND($H8&lt;&gt;"",$I8&lt;&gt;"")</f>
        <v>0</v>
      </c>
      <c r="AL8" s="113" t="str">
        <f t="shared" ref="AL8:AL38" ca="1" si="24">IF($AJ8,TagUG,"")</f>
        <v/>
      </c>
      <c r="AM8" s="113" t="str">
        <f t="shared" ref="AM8:AM38" ca="1" si="25">IF($AJ8,IF($I8="",IF(AND($L8&lt;&gt;"",$L8&lt;$AF8),$L8,IF(AND($M8&lt;&gt;"",$M8&lt;$AF8),$M8,TagOG)),$I8),"")</f>
        <v/>
      </c>
      <c r="AN8" s="113" t="str">
        <f ca="1">IF($AJ8,IF($H8="",$AB8,$H8),"")</f>
        <v/>
      </c>
      <c r="AO8" s="113" t="str">
        <f t="shared" ref="AO8:AO38" ca="1" si="26">IF($AJ8,IF(AND($L8&lt;&gt;"",$L8&lt;$AF8),$L8,IF(AND($M8&lt;&gt;"",$M8&lt;$AF8),$M8,TagOG)),"")</f>
        <v/>
      </c>
      <c r="AP8" s="115" t="b">
        <f t="shared" ref="AP8:AP38" si="27">MOD($H8*24,0.25)=0</f>
        <v>1</v>
      </c>
      <c r="AQ8" s="115" t="b">
        <f t="shared" ref="AQ8:AQ38" ca="1" si="28">AND($AJ8,ISNUMBER($H8),$H8&gt;=$AB8,$H8&lt;=$AF8,OR($I8="",$H8&lt;=$I8))</f>
        <v>0</v>
      </c>
      <c r="AR8" s="115" t="b">
        <f t="shared" ref="AR8:AR38" si="29">MOD($I8*24,0.25)=0</f>
        <v>1</v>
      </c>
      <c r="AS8" s="115" t="b">
        <f t="shared" ref="AS8:AS38" ca="1" si="30">AND($AJ8,ISNUMBER($I8),$I8&gt;=$AB8,$I8&lt;=$AF8,OR($H8="",$I8&gt;=$H8))</f>
        <v>0</v>
      </c>
      <c r="AT8" s="140">
        <f t="shared" ref="AT8:AT38" si="31">IF(AND(ISBLANK($D8),ISBLANK($H8),ISBLANK($I8)),0,1)</f>
        <v>0</v>
      </c>
      <c r="AU8" s="350"/>
      <c r="AV8" s="342"/>
      <c r="AW8" s="342"/>
      <c r="AX8" s="342"/>
      <c r="AY8" s="342"/>
      <c r="AZ8" s="342"/>
      <c r="BA8" s="343"/>
      <c r="BB8" s="343"/>
      <c r="BC8" s="343"/>
    </row>
    <row r="9" spans="1:55" s="346" customFormat="1" ht="28.5" customHeight="1" x14ac:dyDescent="0.35">
      <c r="A9" s="397">
        <f t="shared" ca="1" si="0"/>
        <v>46144</v>
      </c>
      <c r="B9" s="77" t="str">
        <f t="shared" ca="1" si="1"/>
        <v>Sa</v>
      </c>
      <c r="C9" s="76" t="str">
        <f t="shared" ca="1" si="2"/>
        <v xml:space="preserve"> Wochenende</v>
      </c>
      <c r="D9" s="185"/>
      <c r="E9" s="126" t="str">
        <f t="shared" ref="E9:E38" ca="1" si="32">IF(AND($R9,$T9&lt;&gt;"F"),IF($AC9=$AE9,"keine NAZ",TEXT($AC9,"hh:mm")&amp;"-"&amp;TEXT($AC9+$F9+$G9,"hh:mm")),"")</f>
        <v/>
      </c>
      <c r="F9" s="386">
        <f t="shared" ca="1" si="3"/>
        <v>0</v>
      </c>
      <c r="G9" s="125">
        <f t="shared" ref="G9:G38" ca="1" si="33">IF($R9,IF((I9-H9)*24&gt;6,$AD9,IF(F9*24&gt;6,$AD9,0)),"")</f>
        <v>0</v>
      </c>
      <c r="H9" s="127"/>
      <c r="I9" s="59"/>
      <c r="J9" s="141" t="str">
        <f t="shared" ca="1" si="4"/>
        <v/>
      </c>
      <c r="K9" s="388">
        <f t="shared" ca="1" si="5"/>
        <v>0</v>
      </c>
      <c r="L9" s="542"/>
      <c r="M9" s="543"/>
      <c r="N9" s="543"/>
      <c r="O9" s="543"/>
      <c r="P9" s="544"/>
      <c r="Q9" s="108">
        <f t="shared" ref="Q9:Q38" ca="1" si="34" xml:space="preserve"> Q8+1</f>
        <v>46144</v>
      </c>
      <c r="R9" s="115" t="b">
        <f t="shared" ca="1" si="6"/>
        <v>1</v>
      </c>
      <c r="S9" s="109" t="str">
        <f t="shared" si="7"/>
        <v/>
      </c>
      <c r="T9" s="61" t="str">
        <f t="shared" ca="1" si="8"/>
        <v>F</v>
      </c>
      <c r="U9" s="61" t="str">
        <f t="shared" ca="1" si="9"/>
        <v>A</v>
      </c>
      <c r="V9" s="96">
        <f t="shared" ref="V9:V38" si="35">$I9-$H9</f>
        <v>0</v>
      </c>
      <c r="W9" s="57">
        <f t="shared" ref="W9:W38" ca="1" si="36">IF($R9,ROUND($V9-$F9-$AD9,15),"")</f>
        <v>0</v>
      </c>
      <c r="X9" s="164">
        <f t="shared" ca="1" si="10"/>
        <v>0</v>
      </c>
      <c r="Y9" s="115" t="b">
        <f t="shared" ca="1" si="11"/>
        <v>1</v>
      </c>
      <c r="Z9" s="115" t="b">
        <f t="shared" ca="1" si="12"/>
        <v>0</v>
      </c>
      <c r="AA9" s="115" t="b">
        <f t="shared" ca="1" si="13"/>
        <v>0</v>
      </c>
      <c r="AB9" s="78">
        <f t="shared" ca="1" si="14"/>
        <v>0</v>
      </c>
      <c r="AC9" s="85">
        <f t="shared" ca="1" si="15"/>
        <v>0</v>
      </c>
      <c r="AD9" s="88">
        <f t="shared" ca="1" si="16"/>
        <v>0</v>
      </c>
      <c r="AE9" s="85">
        <f t="shared" ca="1" si="17"/>
        <v>0</v>
      </c>
      <c r="AF9" s="82">
        <f t="shared" ca="1" si="18"/>
        <v>0.99930555555555556</v>
      </c>
      <c r="AG9" s="115" t="b">
        <f t="shared" si="19"/>
        <v>0</v>
      </c>
      <c r="AH9" s="115" t="b">
        <f t="shared" ca="1" si="20"/>
        <v>0</v>
      </c>
      <c r="AI9" s="115" t="b">
        <f t="shared" ca="1" si="21"/>
        <v>0</v>
      </c>
      <c r="AJ9" s="115" t="b">
        <f t="shared" ca="1" si="22"/>
        <v>1</v>
      </c>
      <c r="AK9" s="115" t="b">
        <f t="shared" si="23"/>
        <v>0</v>
      </c>
      <c r="AL9" s="113">
        <f t="shared" ca="1" si="24"/>
        <v>0</v>
      </c>
      <c r="AM9" s="113">
        <f t="shared" ca="1" si="25"/>
        <v>0.99930555555555556</v>
      </c>
      <c r="AN9" s="113">
        <f t="shared" ref="AN9:AN38" ca="1" si="37">IF($AJ9,IF($H9="",TagUG,$H9),"")</f>
        <v>0</v>
      </c>
      <c r="AO9" s="113">
        <f t="shared" ca="1" si="26"/>
        <v>0.99930555555555556</v>
      </c>
      <c r="AP9" s="115" t="b">
        <f t="shared" si="27"/>
        <v>1</v>
      </c>
      <c r="AQ9" s="115" t="b">
        <f t="shared" ca="1" si="28"/>
        <v>0</v>
      </c>
      <c r="AR9" s="115" t="b">
        <f t="shared" si="29"/>
        <v>1</v>
      </c>
      <c r="AS9" s="115" t="b">
        <f t="shared" ca="1" si="30"/>
        <v>0</v>
      </c>
      <c r="AT9" s="140">
        <f t="shared" si="31"/>
        <v>0</v>
      </c>
      <c r="AU9" s="342"/>
      <c r="AV9" s="342"/>
      <c r="AW9" s="342"/>
      <c r="AX9" s="342"/>
      <c r="AY9" s="342"/>
      <c r="AZ9" s="342"/>
      <c r="BA9" s="343"/>
      <c r="BB9" s="343"/>
      <c r="BC9" s="343"/>
    </row>
    <row r="10" spans="1:55" s="346" customFormat="1" ht="28.5" customHeight="1" x14ac:dyDescent="0.35">
      <c r="A10" s="397">
        <f t="shared" ca="1" si="0"/>
        <v>46145</v>
      </c>
      <c r="B10" s="77" t="str">
        <f t="shared" ca="1" si="1"/>
        <v>So</v>
      </c>
      <c r="C10" s="76" t="str">
        <f t="shared" ca="1" si="2"/>
        <v xml:space="preserve"> Wochenende</v>
      </c>
      <c r="D10" s="185"/>
      <c r="E10" s="126" t="str">
        <f t="shared" ca="1" si="32"/>
        <v/>
      </c>
      <c r="F10" s="386">
        <f t="shared" ca="1" si="3"/>
        <v>0</v>
      </c>
      <c r="G10" s="125">
        <f t="shared" ca="1" si="33"/>
        <v>0</v>
      </c>
      <c r="H10" s="184"/>
      <c r="I10" s="186"/>
      <c r="J10" s="141" t="str">
        <f t="shared" ca="1" si="4"/>
        <v/>
      </c>
      <c r="K10" s="388">
        <f t="shared" ca="1" si="5"/>
        <v>0</v>
      </c>
      <c r="L10" s="542"/>
      <c r="M10" s="543"/>
      <c r="N10" s="543"/>
      <c r="O10" s="543"/>
      <c r="P10" s="544"/>
      <c r="Q10" s="108">
        <f t="shared" ca="1" si="34"/>
        <v>46145</v>
      </c>
      <c r="R10" s="115" t="b">
        <f t="shared" ca="1" si="6"/>
        <v>1</v>
      </c>
      <c r="S10" s="109" t="str">
        <f t="shared" si="7"/>
        <v/>
      </c>
      <c r="T10" s="61" t="str">
        <f t="shared" ca="1" si="8"/>
        <v>F</v>
      </c>
      <c r="U10" s="61" t="str">
        <f t="shared" ca="1" si="9"/>
        <v>F</v>
      </c>
      <c r="V10" s="96">
        <f t="shared" si="35"/>
        <v>0</v>
      </c>
      <c r="W10" s="57">
        <f t="shared" ca="1" si="36"/>
        <v>0</v>
      </c>
      <c r="X10" s="164">
        <f t="shared" ca="1" si="10"/>
        <v>0</v>
      </c>
      <c r="Y10" s="115" t="b">
        <f t="shared" ca="1" si="11"/>
        <v>1</v>
      </c>
      <c r="Z10" s="115" t="b">
        <f t="shared" ca="1" si="12"/>
        <v>0</v>
      </c>
      <c r="AA10" s="115" t="b">
        <f t="shared" ca="1" si="13"/>
        <v>0</v>
      </c>
      <c r="AB10" s="78" t="str">
        <f t="shared" ca="1" si="14"/>
        <v/>
      </c>
      <c r="AC10" s="85" t="str">
        <f t="shared" ca="1" si="15"/>
        <v/>
      </c>
      <c r="AD10" s="88">
        <f t="shared" ca="1" si="16"/>
        <v>0</v>
      </c>
      <c r="AE10" s="85" t="str">
        <f t="shared" ca="1" si="17"/>
        <v/>
      </c>
      <c r="AF10" s="82" t="str">
        <f t="shared" ca="1" si="18"/>
        <v/>
      </c>
      <c r="AG10" s="115" t="b">
        <f t="shared" si="19"/>
        <v>0</v>
      </c>
      <c r="AH10" s="115" t="b">
        <f t="shared" ca="1" si="20"/>
        <v>0</v>
      </c>
      <c r="AI10" s="115" t="b">
        <f t="shared" ca="1" si="21"/>
        <v>0</v>
      </c>
      <c r="AJ10" s="115" t="b">
        <f t="shared" ca="1" si="22"/>
        <v>0</v>
      </c>
      <c r="AK10" s="115" t="b">
        <f t="shared" si="23"/>
        <v>0</v>
      </c>
      <c r="AL10" s="113" t="str">
        <f t="shared" ca="1" si="24"/>
        <v/>
      </c>
      <c r="AM10" s="113" t="str">
        <f t="shared" ca="1" si="25"/>
        <v/>
      </c>
      <c r="AN10" s="113" t="str">
        <f t="shared" ca="1" si="37"/>
        <v/>
      </c>
      <c r="AO10" s="113" t="str">
        <f t="shared" ca="1" si="26"/>
        <v/>
      </c>
      <c r="AP10" s="115" t="b">
        <f t="shared" si="27"/>
        <v>1</v>
      </c>
      <c r="AQ10" s="115" t="b">
        <f t="shared" ca="1" si="28"/>
        <v>0</v>
      </c>
      <c r="AR10" s="115" t="b">
        <f t="shared" si="29"/>
        <v>1</v>
      </c>
      <c r="AS10" s="115" t="b">
        <f t="shared" ca="1" si="30"/>
        <v>0</v>
      </c>
      <c r="AT10" s="140">
        <f t="shared" si="31"/>
        <v>0</v>
      </c>
      <c r="AU10" s="342"/>
      <c r="AV10" s="342"/>
      <c r="AW10" s="342"/>
      <c r="AX10" s="342"/>
      <c r="AY10" s="342"/>
      <c r="AZ10" s="342"/>
      <c r="BA10" s="343"/>
      <c r="BB10" s="343"/>
      <c r="BC10" s="343"/>
    </row>
    <row r="11" spans="1:55" s="346" customFormat="1" ht="28.5" customHeight="1" x14ac:dyDescent="0.35">
      <c r="A11" s="397">
        <f t="shared" ca="1" si="0"/>
        <v>46146</v>
      </c>
      <c r="B11" s="77" t="str">
        <f t="shared" ca="1" si="1"/>
        <v>Mo</v>
      </c>
      <c r="C11" s="76" t="str">
        <f t="shared" ca="1" si="2"/>
        <v xml:space="preserve"> </v>
      </c>
      <c r="D11" s="171"/>
      <c r="E11" s="126" t="str">
        <f t="shared" ca="1" si="32"/>
        <v>08:00-16:00</v>
      </c>
      <c r="F11" s="386">
        <f t="shared" ca="1" si="3"/>
        <v>0.33333333333333331</v>
      </c>
      <c r="G11" s="125">
        <f t="shared" ca="1" si="33"/>
        <v>0</v>
      </c>
      <c r="H11" s="127"/>
      <c r="I11" s="59"/>
      <c r="J11" s="141" t="str">
        <f t="shared" ca="1" si="4"/>
        <v/>
      </c>
      <c r="K11" s="388">
        <f t="shared" ca="1" si="5"/>
        <v>0</v>
      </c>
      <c r="L11" s="542"/>
      <c r="M11" s="543"/>
      <c r="N11" s="543"/>
      <c r="O11" s="543"/>
      <c r="P11" s="544"/>
      <c r="Q11" s="108">
        <f t="shared" ca="1" si="34"/>
        <v>46146</v>
      </c>
      <c r="R11" s="115" t="b">
        <f t="shared" ca="1" si="6"/>
        <v>1</v>
      </c>
      <c r="S11" s="109" t="str">
        <f t="shared" si="7"/>
        <v/>
      </c>
      <c r="T11" s="61" t="str">
        <f t="shared" ca="1" si="8"/>
        <v>A</v>
      </c>
      <c r="U11" s="61" t="str">
        <f t="shared" ca="1" si="9"/>
        <v>A</v>
      </c>
      <c r="V11" s="96">
        <f t="shared" si="35"/>
        <v>0</v>
      </c>
      <c r="W11" s="57">
        <f t="shared" ca="1" si="36"/>
        <v>-0.33333333333333298</v>
      </c>
      <c r="X11" s="164">
        <f t="shared" ca="1" si="10"/>
        <v>0</v>
      </c>
      <c r="Y11" s="115" t="b">
        <f t="shared" ca="1" si="11"/>
        <v>0</v>
      </c>
      <c r="Z11" s="115" t="b">
        <f t="shared" ca="1" si="12"/>
        <v>0</v>
      </c>
      <c r="AA11" s="115" t="b">
        <f t="shared" ca="1" si="13"/>
        <v>1</v>
      </c>
      <c r="AB11" s="78">
        <f t="shared" ca="1" si="14"/>
        <v>0</v>
      </c>
      <c r="AC11" s="85">
        <f t="shared" ca="1" si="15"/>
        <v>0.33333333333333331</v>
      </c>
      <c r="AD11" s="88">
        <f t="shared" ca="1" si="16"/>
        <v>0</v>
      </c>
      <c r="AE11" s="85">
        <f t="shared" ca="1" si="17"/>
        <v>0.66666666666666663</v>
      </c>
      <c r="AF11" s="82">
        <f t="shared" ca="1" si="18"/>
        <v>0.99930555555555556</v>
      </c>
      <c r="AG11" s="115" t="b">
        <f t="shared" si="19"/>
        <v>0</v>
      </c>
      <c r="AH11" s="115" t="b">
        <f t="shared" ca="1" si="20"/>
        <v>1</v>
      </c>
      <c r="AI11" s="115" t="b">
        <f t="shared" ca="1" si="21"/>
        <v>0</v>
      </c>
      <c r="AJ11" s="115" t="b">
        <f t="shared" ca="1" si="22"/>
        <v>1</v>
      </c>
      <c r="AK11" s="115" t="b">
        <f t="shared" si="23"/>
        <v>0</v>
      </c>
      <c r="AL11" s="113">
        <f t="shared" ca="1" si="24"/>
        <v>0</v>
      </c>
      <c r="AM11" s="113">
        <f t="shared" ca="1" si="25"/>
        <v>0.99930555555555556</v>
      </c>
      <c r="AN11" s="113">
        <f t="shared" ca="1" si="37"/>
        <v>0</v>
      </c>
      <c r="AO11" s="113">
        <f t="shared" ca="1" si="26"/>
        <v>0.99930555555555556</v>
      </c>
      <c r="AP11" s="115" t="b">
        <f t="shared" si="27"/>
        <v>1</v>
      </c>
      <c r="AQ11" s="115" t="b">
        <f t="shared" ca="1" si="28"/>
        <v>0</v>
      </c>
      <c r="AR11" s="115" t="b">
        <f t="shared" si="29"/>
        <v>1</v>
      </c>
      <c r="AS11" s="115" t="b">
        <f t="shared" ca="1" si="30"/>
        <v>0</v>
      </c>
      <c r="AT11" s="140">
        <f t="shared" si="31"/>
        <v>0</v>
      </c>
      <c r="AU11" s="342"/>
      <c r="AV11" s="342"/>
      <c r="AW11" s="342"/>
      <c r="AX11" s="342"/>
      <c r="AY11" s="342"/>
      <c r="AZ11" s="342"/>
      <c r="BA11" s="343"/>
      <c r="BB11" s="343"/>
      <c r="BC11" s="343"/>
    </row>
    <row r="12" spans="1:55" s="346" customFormat="1" ht="28.5" customHeight="1" x14ac:dyDescent="0.35">
      <c r="A12" s="397">
        <f t="shared" ca="1" si="0"/>
        <v>46147</v>
      </c>
      <c r="B12" s="77" t="str">
        <f t="shared" ca="1" si="1"/>
        <v>Di</v>
      </c>
      <c r="C12" s="76" t="str">
        <f t="shared" ca="1" si="2"/>
        <v xml:space="preserve"> </v>
      </c>
      <c r="D12" s="171"/>
      <c r="E12" s="126" t="str">
        <f t="shared" ca="1" si="32"/>
        <v>08:00-16:00</v>
      </c>
      <c r="F12" s="386">
        <f t="shared" ca="1" si="3"/>
        <v>0.33333333333333331</v>
      </c>
      <c r="G12" s="125">
        <f t="shared" ca="1" si="33"/>
        <v>0</v>
      </c>
      <c r="H12" s="127"/>
      <c r="I12" s="59"/>
      <c r="J12" s="141" t="str">
        <f t="shared" ca="1" si="4"/>
        <v/>
      </c>
      <c r="K12" s="388">
        <f t="shared" ca="1" si="5"/>
        <v>0</v>
      </c>
      <c r="L12" s="542"/>
      <c r="M12" s="543"/>
      <c r="N12" s="543"/>
      <c r="O12" s="543"/>
      <c r="P12" s="544"/>
      <c r="Q12" s="108">
        <f t="shared" ca="1" si="34"/>
        <v>46147</v>
      </c>
      <c r="R12" s="115" t="b">
        <f t="shared" ca="1" si="6"/>
        <v>1</v>
      </c>
      <c r="S12" s="109" t="str">
        <f t="shared" si="7"/>
        <v/>
      </c>
      <c r="T12" s="61" t="str">
        <f t="shared" ca="1" si="8"/>
        <v>A</v>
      </c>
      <c r="U12" s="61" t="str">
        <f t="shared" ca="1" si="9"/>
        <v>A</v>
      </c>
      <c r="V12" s="96">
        <f t="shared" si="35"/>
        <v>0</v>
      </c>
      <c r="W12" s="57">
        <f t="shared" ca="1" si="36"/>
        <v>-0.33333333333333298</v>
      </c>
      <c r="X12" s="164">
        <f t="shared" ca="1" si="10"/>
        <v>0</v>
      </c>
      <c r="Y12" s="115" t="b">
        <f t="shared" ca="1" si="11"/>
        <v>0</v>
      </c>
      <c r="Z12" s="115" t="b">
        <f t="shared" ca="1" si="12"/>
        <v>0</v>
      </c>
      <c r="AA12" s="115" t="b">
        <f t="shared" ca="1" si="13"/>
        <v>1</v>
      </c>
      <c r="AB12" s="78">
        <f t="shared" ca="1" si="14"/>
        <v>0</v>
      </c>
      <c r="AC12" s="85">
        <f t="shared" ca="1" si="15"/>
        <v>0.33333333333333331</v>
      </c>
      <c r="AD12" s="88">
        <f t="shared" ca="1" si="16"/>
        <v>0</v>
      </c>
      <c r="AE12" s="85">
        <f t="shared" ca="1" si="17"/>
        <v>0.66666666666666663</v>
      </c>
      <c r="AF12" s="82">
        <f t="shared" ca="1" si="18"/>
        <v>0.99930555555555556</v>
      </c>
      <c r="AG12" s="115" t="b">
        <f t="shared" si="19"/>
        <v>0</v>
      </c>
      <c r="AH12" s="115" t="b">
        <f t="shared" ca="1" si="20"/>
        <v>1</v>
      </c>
      <c r="AI12" s="115" t="b">
        <f t="shared" ca="1" si="21"/>
        <v>0</v>
      </c>
      <c r="AJ12" s="115" t="b">
        <f t="shared" ca="1" si="22"/>
        <v>1</v>
      </c>
      <c r="AK12" s="115" t="b">
        <f t="shared" si="23"/>
        <v>0</v>
      </c>
      <c r="AL12" s="113">
        <f t="shared" ca="1" si="24"/>
        <v>0</v>
      </c>
      <c r="AM12" s="113">
        <f t="shared" ca="1" si="25"/>
        <v>0.99930555555555556</v>
      </c>
      <c r="AN12" s="113">
        <f t="shared" ca="1" si="37"/>
        <v>0</v>
      </c>
      <c r="AO12" s="113">
        <f t="shared" ca="1" si="26"/>
        <v>0.99930555555555556</v>
      </c>
      <c r="AP12" s="115" t="b">
        <f t="shared" si="27"/>
        <v>1</v>
      </c>
      <c r="AQ12" s="115" t="b">
        <f t="shared" ca="1" si="28"/>
        <v>0</v>
      </c>
      <c r="AR12" s="115" t="b">
        <f t="shared" si="29"/>
        <v>1</v>
      </c>
      <c r="AS12" s="115" t="b">
        <f t="shared" ca="1" si="30"/>
        <v>0</v>
      </c>
      <c r="AT12" s="140">
        <f t="shared" si="31"/>
        <v>0</v>
      </c>
      <c r="AU12" s="342"/>
      <c r="AV12" s="342"/>
      <c r="AW12" s="342"/>
      <c r="AX12" s="342"/>
      <c r="AY12" s="342"/>
      <c r="AZ12" s="342"/>
      <c r="BA12" s="343"/>
      <c r="BB12" s="343"/>
      <c r="BC12" s="343"/>
    </row>
    <row r="13" spans="1:55" s="346" customFormat="1" ht="28.5" customHeight="1" x14ac:dyDescent="0.35">
      <c r="A13" s="397">
        <f t="shared" ca="1" si="0"/>
        <v>46148</v>
      </c>
      <c r="B13" s="77" t="str">
        <f t="shared" ca="1" si="1"/>
        <v>Mi</v>
      </c>
      <c r="C13" s="76" t="str">
        <f t="shared" ca="1" si="2"/>
        <v xml:space="preserve"> </v>
      </c>
      <c r="D13" s="171"/>
      <c r="E13" s="126" t="str">
        <f t="shared" ca="1" si="32"/>
        <v>08:00-16:00</v>
      </c>
      <c r="F13" s="386">
        <f t="shared" ca="1" si="3"/>
        <v>0.33333333333333331</v>
      </c>
      <c r="G13" s="125">
        <f t="shared" ca="1" si="33"/>
        <v>0</v>
      </c>
      <c r="H13" s="127"/>
      <c r="I13" s="59"/>
      <c r="J13" s="141" t="str">
        <f t="shared" ca="1" si="4"/>
        <v/>
      </c>
      <c r="K13" s="388">
        <f t="shared" ca="1" si="5"/>
        <v>0</v>
      </c>
      <c r="L13" s="542"/>
      <c r="M13" s="543"/>
      <c r="N13" s="543"/>
      <c r="O13" s="543"/>
      <c r="P13" s="544"/>
      <c r="Q13" s="108">
        <f t="shared" ca="1" si="34"/>
        <v>46148</v>
      </c>
      <c r="R13" s="115" t="b">
        <f t="shared" ca="1" si="6"/>
        <v>1</v>
      </c>
      <c r="S13" s="109" t="str">
        <f t="shared" si="7"/>
        <v/>
      </c>
      <c r="T13" s="61" t="str">
        <f t="shared" ca="1" si="8"/>
        <v>A</v>
      </c>
      <c r="U13" s="61" t="str">
        <f t="shared" ca="1" si="9"/>
        <v>A</v>
      </c>
      <c r="V13" s="96">
        <f t="shared" si="35"/>
        <v>0</v>
      </c>
      <c r="W13" s="57">
        <f t="shared" ca="1" si="36"/>
        <v>-0.33333333333333298</v>
      </c>
      <c r="X13" s="164">
        <f t="shared" ca="1" si="10"/>
        <v>0</v>
      </c>
      <c r="Y13" s="115" t="b">
        <f t="shared" ca="1" si="11"/>
        <v>0</v>
      </c>
      <c r="Z13" s="115" t="b">
        <f t="shared" ca="1" si="12"/>
        <v>0</v>
      </c>
      <c r="AA13" s="115" t="b">
        <f t="shared" ca="1" si="13"/>
        <v>1</v>
      </c>
      <c r="AB13" s="78">
        <f t="shared" ca="1" si="14"/>
        <v>0</v>
      </c>
      <c r="AC13" s="85">
        <f t="shared" ca="1" si="15"/>
        <v>0.33333333333333331</v>
      </c>
      <c r="AD13" s="88">
        <f t="shared" ca="1" si="16"/>
        <v>0</v>
      </c>
      <c r="AE13" s="85">
        <f t="shared" ca="1" si="17"/>
        <v>0.66666666666666663</v>
      </c>
      <c r="AF13" s="82">
        <f t="shared" ca="1" si="18"/>
        <v>0.99930555555555556</v>
      </c>
      <c r="AG13" s="115" t="b">
        <f t="shared" si="19"/>
        <v>0</v>
      </c>
      <c r="AH13" s="115" t="b">
        <f t="shared" ca="1" si="20"/>
        <v>1</v>
      </c>
      <c r="AI13" s="115" t="b">
        <f t="shared" ca="1" si="21"/>
        <v>0</v>
      </c>
      <c r="AJ13" s="115" t="b">
        <f t="shared" ca="1" si="22"/>
        <v>1</v>
      </c>
      <c r="AK13" s="115" t="b">
        <f t="shared" si="23"/>
        <v>0</v>
      </c>
      <c r="AL13" s="113">
        <f t="shared" ca="1" si="24"/>
        <v>0</v>
      </c>
      <c r="AM13" s="113">
        <f t="shared" ca="1" si="25"/>
        <v>0.99930555555555556</v>
      </c>
      <c r="AN13" s="113">
        <f t="shared" ca="1" si="37"/>
        <v>0</v>
      </c>
      <c r="AO13" s="113">
        <f t="shared" ca="1" si="26"/>
        <v>0.99930555555555556</v>
      </c>
      <c r="AP13" s="115" t="b">
        <f t="shared" si="27"/>
        <v>1</v>
      </c>
      <c r="AQ13" s="115" t="b">
        <f t="shared" ca="1" si="28"/>
        <v>0</v>
      </c>
      <c r="AR13" s="115" t="b">
        <f t="shared" si="29"/>
        <v>1</v>
      </c>
      <c r="AS13" s="115" t="b">
        <f t="shared" ca="1" si="30"/>
        <v>0</v>
      </c>
      <c r="AT13" s="140">
        <f t="shared" si="31"/>
        <v>0</v>
      </c>
      <c r="AU13" s="342"/>
      <c r="AV13" s="342"/>
      <c r="AW13" s="342"/>
      <c r="AX13" s="342"/>
      <c r="AY13" s="342"/>
      <c r="AZ13" s="342"/>
      <c r="BA13" s="343"/>
      <c r="BB13" s="343"/>
      <c r="BC13" s="343"/>
    </row>
    <row r="14" spans="1:55" s="346" customFormat="1" ht="28.5" customHeight="1" x14ac:dyDescent="0.35">
      <c r="A14" s="397">
        <f t="shared" ca="1" si="0"/>
        <v>46149</v>
      </c>
      <c r="B14" s="77" t="str">
        <f t="shared" ca="1" si="1"/>
        <v>Do</v>
      </c>
      <c r="C14" s="76" t="str">
        <f t="shared" ca="1" si="2"/>
        <v xml:space="preserve"> </v>
      </c>
      <c r="D14" s="171"/>
      <c r="E14" s="126" t="str">
        <f t="shared" ca="1" si="32"/>
        <v>08:00-16:00</v>
      </c>
      <c r="F14" s="386">
        <f t="shared" ca="1" si="3"/>
        <v>0.33333333333333331</v>
      </c>
      <c r="G14" s="125">
        <f t="shared" ca="1" si="33"/>
        <v>0</v>
      </c>
      <c r="H14" s="127"/>
      <c r="I14" s="59"/>
      <c r="J14" s="141" t="str">
        <f t="shared" ca="1" si="4"/>
        <v/>
      </c>
      <c r="K14" s="388">
        <f t="shared" ca="1" si="5"/>
        <v>0</v>
      </c>
      <c r="L14" s="542"/>
      <c r="M14" s="543"/>
      <c r="N14" s="543"/>
      <c r="O14" s="543"/>
      <c r="P14" s="544"/>
      <c r="Q14" s="108">
        <f t="shared" ca="1" si="34"/>
        <v>46149</v>
      </c>
      <c r="R14" s="115" t="b">
        <f t="shared" ca="1" si="6"/>
        <v>1</v>
      </c>
      <c r="S14" s="109" t="str">
        <f t="shared" si="7"/>
        <v/>
      </c>
      <c r="T14" s="61" t="str">
        <f t="shared" ca="1" si="8"/>
        <v>A</v>
      </c>
      <c r="U14" s="61" t="str">
        <f t="shared" ca="1" si="9"/>
        <v>A</v>
      </c>
      <c r="V14" s="96">
        <f t="shared" si="35"/>
        <v>0</v>
      </c>
      <c r="W14" s="57">
        <f t="shared" ca="1" si="36"/>
        <v>-0.33333333333333298</v>
      </c>
      <c r="X14" s="164">
        <f t="shared" ca="1" si="10"/>
        <v>0</v>
      </c>
      <c r="Y14" s="115" t="b">
        <f t="shared" ca="1" si="11"/>
        <v>0</v>
      </c>
      <c r="Z14" s="115" t="b">
        <f t="shared" ca="1" si="12"/>
        <v>0</v>
      </c>
      <c r="AA14" s="115" t="b">
        <f t="shared" ca="1" si="13"/>
        <v>1</v>
      </c>
      <c r="AB14" s="78">
        <f t="shared" ca="1" si="14"/>
        <v>0</v>
      </c>
      <c r="AC14" s="85">
        <f t="shared" ca="1" si="15"/>
        <v>0.33333333333333331</v>
      </c>
      <c r="AD14" s="88">
        <f t="shared" ca="1" si="16"/>
        <v>0</v>
      </c>
      <c r="AE14" s="85">
        <f t="shared" ca="1" si="17"/>
        <v>0.66666666666666663</v>
      </c>
      <c r="AF14" s="82">
        <f t="shared" ca="1" si="18"/>
        <v>0.99930555555555556</v>
      </c>
      <c r="AG14" s="115" t="b">
        <f t="shared" si="19"/>
        <v>0</v>
      </c>
      <c r="AH14" s="115" t="b">
        <f t="shared" ca="1" si="20"/>
        <v>1</v>
      </c>
      <c r="AI14" s="115" t="b">
        <f t="shared" ca="1" si="21"/>
        <v>0</v>
      </c>
      <c r="AJ14" s="115" t="b">
        <f t="shared" ca="1" si="22"/>
        <v>1</v>
      </c>
      <c r="AK14" s="115" t="b">
        <f t="shared" si="23"/>
        <v>0</v>
      </c>
      <c r="AL14" s="113">
        <f t="shared" ca="1" si="24"/>
        <v>0</v>
      </c>
      <c r="AM14" s="113">
        <f t="shared" ca="1" si="25"/>
        <v>0.99930555555555556</v>
      </c>
      <c r="AN14" s="113">
        <f t="shared" ca="1" si="37"/>
        <v>0</v>
      </c>
      <c r="AO14" s="113">
        <f t="shared" ca="1" si="26"/>
        <v>0.99930555555555556</v>
      </c>
      <c r="AP14" s="115" t="b">
        <f t="shared" si="27"/>
        <v>1</v>
      </c>
      <c r="AQ14" s="115" t="b">
        <f t="shared" ca="1" si="28"/>
        <v>0</v>
      </c>
      <c r="AR14" s="115" t="b">
        <f t="shared" si="29"/>
        <v>1</v>
      </c>
      <c r="AS14" s="115" t="b">
        <f t="shared" ca="1" si="30"/>
        <v>0</v>
      </c>
      <c r="AT14" s="140">
        <f t="shared" si="31"/>
        <v>0</v>
      </c>
      <c r="AU14" s="342"/>
      <c r="AV14" s="342"/>
      <c r="AW14" s="342"/>
      <c r="AX14" s="342"/>
      <c r="AY14" s="342"/>
      <c r="AZ14" s="342"/>
      <c r="BA14" s="343"/>
      <c r="BB14" s="343"/>
      <c r="BC14" s="343"/>
    </row>
    <row r="15" spans="1:55" s="346" customFormat="1" ht="28.5" customHeight="1" x14ac:dyDescent="0.35">
      <c r="A15" s="397">
        <f t="shared" ca="1" si="0"/>
        <v>46150</v>
      </c>
      <c r="B15" s="77" t="str">
        <f t="shared" ca="1" si="1"/>
        <v>Fr</v>
      </c>
      <c r="C15" s="76" t="str">
        <f t="shared" ca="1" si="2"/>
        <v xml:space="preserve"> </v>
      </c>
      <c r="D15" s="171"/>
      <c r="E15" s="126" t="str">
        <f t="shared" ca="1" si="32"/>
        <v>08:00-16:00</v>
      </c>
      <c r="F15" s="386">
        <f t="shared" ca="1" si="3"/>
        <v>0.33333333333333331</v>
      </c>
      <c r="G15" s="125">
        <f t="shared" ca="1" si="33"/>
        <v>0</v>
      </c>
      <c r="H15" s="127"/>
      <c r="I15" s="59"/>
      <c r="J15" s="141" t="str">
        <f t="shared" ca="1" si="4"/>
        <v/>
      </c>
      <c r="K15" s="388">
        <f t="shared" ca="1" si="5"/>
        <v>0</v>
      </c>
      <c r="L15" s="542"/>
      <c r="M15" s="543"/>
      <c r="N15" s="543"/>
      <c r="O15" s="543"/>
      <c r="P15" s="544"/>
      <c r="Q15" s="108">
        <f t="shared" ca="1" si="34"/>
        <v>46150</v>
      </c>
      <c r="R15" s="115" t="b">
        <f t="shared" ca="1" si="6"/>
        <v>1</v>
      </c>
      <c r="S15" s="109" t="str">
        <f t="shared" si="7"/>
        <v/>
      </c>
      <c r="T15" s="61" t="str">
        <f t="shared" ca="1" si="8"/>
        <v>A</v>
      </c>
      <c r="U15" s="61" t="str">
        <f t="shared" ca="1" si="9"/>
        <v>A</v>
      </c>
      <c r="V15" s="96">
        <f t="shared" si="35"/>
        <v>0</v>
      </c>
      <c r="W15" s="57">
        <f t="shared" ca="1" si="36"/>
        <v>-0.33333333333333298</v>
      </c>
      <c r="X15" s="164">
        <f t="shared" ca="1" si="10"/>
        <v>0</v>
      </c>
      <c r="Y15" s="115" t="b">
        <f t="shared" ca="1" si="11"/>
        <v>0</v>
      </c>
      <c r="Z15" s="115" t="b">
        <f t="shared" ca="1" si="12"/>
        <v>0</v>
      </c>
      <c r="AA15" s="115" t="b">
        <f t="shared" ca="1" si="13"/>
        <v>1</v>
      </c>
      <c r="AB15" s="78">
        <f t="shared" ca="1" si="14"/>
        <v>0</v>
      </c>
      <c r="AC15" s="85">
        <f t="shared" ca="1" si="15"/>
        <v>0.33333333333333331</v>
      </c>
      <c r="AD15" s="88">
        <f t="shared" ca="1" si="16"/>
        <v>0</v>
      </c>
      <c r="AE15" s="85">
        <f t="shared" ca="1" si="17"/>
        <v>0.66666666666666663</v>
      </c>
      <c r="AF15" s="82">
        <f t="shared" ca="1" si="18"/>
        <v>0.99930555555555556</v>
      </c>
      <c r="AG15" s="115" t="b">
        <f t="shared" si="19"/>
        <v>0</v>
      </c>
      <c r="AH15" s="115" t="b">
        <f t="shared" ca="1" si="20"/>
        <v>1</v>
      </c>
      <c r="AI15" s="115" t="b">
        <f t="shared" ca="1" si="21"/>
        <v>0</v>
      </c>
      <c r="AJ15" s="115" t="b">
        <f t="shared" ca="1" si="22"/>
        <v>1</v>
      </c>
      <c r="AK15" s="115" t="b">
        <f t="shared" si="23"/>
        <v>0</v>
      </c>
      <c r="AL15" s="113">
        <f t="shared" ca="1" si="24"/>
        <v>0</v>
      </c>
      <c r="AM15" s="113">
        <f t="shared" ca="1" si="25"/>
        <v>0.99930555555555556</v>
      </c>
      <c r="AN15" s="113">
        <f t="shared" ca="1" si="37"/>
        <v>0</v>
      </c>
      <c r="AO15" s="113">
        <f t="shared" ca="1" si="26"/>
        <v>0.99930555555555556</v>
      </c>
      <c r="AP15" s="115" t="b">
        <f t="shared" si="27"/>
        <v>1</v>
      </c>
      <c r="AQ15" s="115" t="b">
        <f t="shared" ca="1" si="28"/>
        <v>0</v>
      </c>
      <c r="AR15" s="115" t="b">
        <f t="shared" si="29"/>
        <v>1</v>
      </c>
      <c r="AS15" s="115" t="b">
        <f t="shared" ca="1" si="30"/>
        <v>0</v>
      </c>
      <c r="AT15" s="140">
        <f t="shared" si="31"/>
        <v>0</v>
      </c>
      <c r="AU15" s="342"/>
      <c r="AV15" s="342"/>
      <c r="AW15" s="342"/>
      <c r="AX15" s="342"/>
      <c r="AY15" s="342"/>
      <c r="AZ15" s="342"/>
      <c r="BA15" s="343"/>
      <c r="BB15" s="343"/>
      <c r="BC15" s="343"/>
    </row>
    <row r="16" spans="1:55" s="346" customFormat="1" ht="28.5" customHeight="1" x14ac:dyDescent="0.35">
      <c r="A16" s="397">
        <f t="shared" ca="1" si="0"/>
        <v>46151</v>
      </c>
      <c r="B16" s="77" t="str">
        <f t="shared" ca="1" si="1"/>
        <v>Sa</v>
      </c>
      <c r="C16" s="76" t="str">
        <f t="shared" ca="1" si="2"/>
        <v xml:space="preserve"> Wochenende</v>
      </c>
      <c r="D16" s="185"/>
      <c r="E16" s="126" t="str">
        <f t="shared" ca="1" si="32"/>
        <v/>
      </c>
      <c r="F16" s="386">
        <f t="shared" ca="1" si="3"/>
        <v>0</v>
      </c>
      <c r="G16" s="125">
        <f t="shared" ca="1" si="33"/>
        <v>0</v>
      </c>
      <c r="H16" s="127"/>
      <c r="I16" s="59"/>
      <c r="J16" s="141" t="str">
        <f t="shared" ca="1" si="4"/>
        <v/>
      </c>
      <c r="K16" s="388">
        <f t="shared" ca="1" si="5"/>
        <v>0</v>
      </c>
      <c r="L16" s="542"/>
      <c r="M16" s="543"/>
      <c r="N16" s="543"/>
      <c r="O16" s="543"/>
      <c r="P16" s="544"/>
      <c r="Q16" s="108">
        <f t="shared" ca="1" si="34"/>
        <v>46151</v>
      </c>
      <c r="R16" s="115" t="b">
        <f t="shared" ca="1" si="6"/>
        <v>1</v>
      </c>
      <c r="S16" s="109" t="str">
        <f t="shared" si="7"/>
        <v/>
      </c>
      <c r="T16" s="61" t="str">
        <f t="shared" ca="1" si="8"/>
        <v>F</v>
      </c>
      <c r="U16" s="61" t="str">
        <f t="shared" ca="1" si="9"/>
        <v>A</v>
      </c>
      <c r="V16" s="96">
        <f t="shared" si="35"/>
        <v>0</v>
      </c>
      <c r="W16" s="57">
        <f t="shared" ca="1" si="36"/>
        <v>0</v>
      </c>
      <c r="X16" s="164">
        <f t="shared" ca="1" si="10"/>
        <v>0</v>
      </c>
      <c r="Y16" s="115" t="b">
        <f t="shared" ca="1" si="11"/>
        <v>1</v>
      </c>
      <c r="Z16" s="115" t="b">
        <f t="shared" ca="1" si="12"/>
        <v>0</v>
      </c>
      <c r="AA16" s="115" t="b">
        <f t="shared" ca="1" si="13"/>
        <v>0</v>
      </c>
      <c r="AB16" s="78">
        <f t="shared" ca="1" si="14"/>
        <v>0</v>
      </c>
      <c r="AC16" s="85">
        <f t="shared" ca="1" si="15"/>
        <v>0</v>
      </c>
      <c r="AD16" s="88">
        <f t="shared" ca="1" si="16"/>
        <v>0</v>
      </c>
      <c r="AE16" s="85">
        <f t="shared" ca="1" si="17"/>
        <v>0</v>
      </c>
      <c r="AF16" s="82">
        <f t="shared" ca="1" si="18"/>
        <v>0.99930555555555556</v>
      </c>
      <c r="AG16" s="115" t="b">
        <f t="shared" si="19"/>
        <v>0</v>
      </c>
      <c r="AH16" s="115" t="b">
        <f t="shared" ca="1" si="20"/>
        <v>0</v>
      </c>
      <c r="AI16" s="115" t="b">
        <f t="shared" ca="1" si="21"/>
        <v>0</v>
      </c>
      <c r="AJ16" s="115" t="b">
        <f t="shared" ca="1" si="22"/>
        <v>1</v>
      </c>
      <c r="AK16" s="115" t="b">
        <f t="shared" si="23"/>
        <v>0</v>
      </c>
      <c r="AL16" s="113">
        <f t="shared" ca="1" si="24"/>
        <v>0</v>
      </c>
      <c r="AM16" s="113">
        <f t="shared" ca="1" si="25"/>
        <v>0.99930555555555556</v>
      </c>
      <c r="AN16" s="113">
        <f t="shared" ca="1" si="37"/>
        <v>0</v>
      </c>
      <c r="AO16" s="113">
        <f t="shared" ca="1" si="26"/>
        <v>0.99930555555555556</v>
      </c>
      <c r="AP16" s="115" t="b">
        <f t="shared" si="27"/>
        <v>1</v>
      </c>
      <c r="AQ16" s="115" t="b">
        <f t="shared" ca="1" si="28"/>
        <v>0</v>
      </c>
      <c r="AR16" s="115" t="b">
        <f t="shared" si="29"/>
        <v>1</v>
      </c>
      <c r="AS16" s="115" t="b">
        <f t="shared" ca="1" si="30"/>
        <v>0</v>
      </c>
      <c r="AT16" s="140">
        <f t="shared" si="31"/>
        <v>0</v>
      </c>
      <c r="AU16" s="342"/>
      <c r="AV16" s="342"/>
      <c r="AW16" s="342"/>
      <c r="AX16" s="342"/>
      <c r="AY16" s="342"/>
      <c r="AZ16" s="342"/>
      <c r="BA16" s="343"/>
      <c r="BB16" s="343"/>
      <c r="BC16" s="343"/>
    </row>
    <row r="17" spans="1:55" s="346" customFormat="1" ht="28.5" customHeight="1" x14ac:dyDescent="0.35">
      <c r="A17" s="397">
        <f t="shared" ca="1" si="0"/>
        <v>46152</v>
      </c>
      <c r="B17" s="77" t="str">
        <f t="shared" ca="1" si="1"/>
        <v>So</v>
      </c>
      <c r="C17" s="76" t="str">
        <f t="shared" ca="1" si="2"/>
        <v xml:space="preserve"> Muttertag</v>
      </c>
      <c r="D17" s="185"/>
      <c r="E17" s="126" t="str">
        <f t="shared" ca="1" si="32"/>
        <v/>
      </c>
      <c r="F17" s="386">
        <f t="shared" ca="1" si="3"/>
        <v>0</v>
      </c>
      <c r="G17" s="125">
        <f t="shared" ca="1" si="33"/>
        <v>0</v>
      </c>
      <c r="H17" s="184"/>
      <c r="I17" s="186"/>
      <c r="J17" s="141" t="str">
        <f t="shared" ca="1" si="4"/>
        <v/>
      </c>
      <c r="K17" s="388">
        <f t="shared" ca="1" si="5"/>
        <v>0</v>
      </c>
      <c r="L17" s="542"/>
      <c r="M17" s="543"/>
      <c r="N17" s="543"/>
      <c r="O17" s="543"/>
      <c r="P17" s="544"/>
      <c r="Q17" s="108">
        <f t="shared" ca="1" si="34"/>
        <v>46152</v>
      </c>
      <c r="R17" s="115" t="b">
        <f t="shared" ca="1" si="6"/>
        <v>1</v>
      </c>
      <c r="S17" s="109" t="str">
        <f t="shared" si="7"/>
        <v/>
      </c>
      <c r="T17" s="61" t="str">
        <f t="shared" ca="1" si="8"/>
        <v>F</v>
      </c>
      <c r="U17" s="61" t="str">
        <f t="shared" ca="1" si="9"/>
        <v>F</v>
      </c>
      <c r="V17" s="96">
        <f t="shared" si="35"/>
        <v>0</v>
      </c>
      <c r="W17" s="57">
        <f t="shared" ca="1" si="36"/>
        <v>0</v>
      </c>
      <c r="X17" s="164">
        <f t="shared" ca="1" si="10"/>
        <v>0</v>
      </c>
      <c r="Y17" s="115" t="b">
        <f t="shared" ca="1" si="11"/>
        <v>1</v>
      </c>
      <c r="Z17" s="115" t="b">
        <f t="shared" ca="1" si="12"/>
        <v>0</v>
      </c>
      <c r="AA17" s="115" t="b">
        <f t="shared" ca="1" si="13"/>
        <v>0</v>
      </c>
      <c r="AB17" s="78" t="str">
        <f t="shared" ca="1" si="14"/>
        <v/>
      </c>
      <c r="AC17" s="85" t="str">
        <f t="shared" ca="1" si="15"/>
        <v/>
      </c>
      <c r="AD17" s="88">
        <f t="shared" ca="1" si="16"/>
        <v>0</v>
      </c>
      <c r="AE17" s="85" t="str">
        <f t="shared" ca="1" si="17"/>
        <v/>
      </c>
      <c r="AF17" s="82" t="str">
        <f t="shared" ca="1" si="18"/>
        <v/>
      </c>
      <c r="AG17" s="115" t="b">
        <f t="shared" si="19"/>
        <v>0</v>
      </c>
      <c r="AH17" s="115" t="b">
        <f t="shared" ca="1" si="20"/>
        <v>0</v>
      </c>
      <c r="AI17" s="115" t="b">
        <f t="shared" ca="1" si="21"/>
        <v>0</v>
      </c>
      <c r="AJ17" s="115" t="b">
        <f t="shared" ca="1" si="22"/>
        <v>0</v>
      </c>
      <c r="AK17" s="115" t="b">
        <f t="shared" si="23"/>
        <v>0</v>
      </c>
      <c r="AL17" s="113" t="str">
        <f t="shared" ca="1" si="24"/>
        <v/>
      </c>
      <c r="AM17" s="113" t="str">
        <f t="shared" ca="1" si="25"/>
        <v/>
      </c>
      <c r="AN17" s="113" t="str">
        <f t="shared" ca="1" si="37"/>
        <v/>
      </c>
      <c r="AO17" s="113" t="str">
        <f t="shared" ca="1" si="26"/>
        <v/>
      </c>
      <c r="AP17" s="115" t="b">
        <f t="shared" si="27"/>
        <v>1</v>
      </c>
      <c r="AQ17" s="115" t="b">
        <f t="shared" ca="1" si="28"/>
        <v>0</v>
      </c>
      <c r="AR17" s="115" t="b">
        <f t="shared" si="29"/>
        <v>1</v>
      </c>
      <c r="AS17" s="115" t="b">
        <f t="shared" ca="1" si="30"/>
        <v>0</v>
      </c>
      <c r="AT17" s="140">
        <f t="shared" si="31"/>
        <v>0</v>
      </c>
      <c r="AU17" s="342"/>
      <c r="AV17" s="342"/>
      <c r="AW17" s="342"/>
      <c r="AX17" s="342"/>
      <c r="AY17" s="342"/>
      <c r="AZ17" s="342"/>
      <c r="BA17" s="343"/>
      <c r="BB17" s="343"/>
      <c r="BC17" s="343"/>
    </row>
    <row r="18" spans="1:55" s="346" customFormat="1" ht="28.5" customHeight="1" x14ac:dyDescent="0.35">
      <c r="A18" s="397">
        <f t="shared" ca="1" si="0"/>
        <v>46153</v>
      </c>
      <c r="B18" s="77" t="str">
        <f t="shared" ca="1" si="1"/>
        <v>Mo</v>
      </c>
      <c r="C18" s="76" t="str">
        <f t="shared" ca="1" si="2"/>
        <v xml:space="preserve"> </v>
      </c>
      <c r="D18" s="171"/>
      <c r="E18" s="126" t="str">
        <f t="shared" ca="1" si="32"/>
        <v>08:00-16:00</v>
      </c>
      <c r="F18" s="386">
        <f t="shared" ca="1" si="3"/>
        <v>0.33333333333333331</v>
      </c>
      <c r="G18" s="125">
        <f t="shared" ca="1" si="33"/>
        <v>0</v>
      </c>
      <c r="H18" s="127"/>
      <c r="I18" s="59"/>
      <c r="J18" s="141" t="str">
        <f t="shared" ca="1" si="4"/>
        <v/>
      </c>
      <c r="K18" s="388">
        <f t="shared" ca="1" si="5"/>
        <v>0</v>
      </c>
      <c r="L18" s="542"/>
      <c r="M18" s="543"/>
      <c r="N18" s="543"/>
      <c r="O18" s="543"/>
      <c r="P18" s="544"/>
      <c r="Q18" s="108">
        <f t="shared" ca="1" si="34"/>
        <v>46153</v>
      </c>
      <c r="R18" s="115" t="b">
        <f t="shared" ca="1" si="6"/>
        <v>1</v>
      </c>
      <c r="S18" s="109" t="str">
        <f t="shared" si="7"/>
        <v/>
      </c>
      <c r="T18" s="61" t="str">
        <f t="shared" ca="1" si="8"/>
        <v>A</v>
      </c>
      <c r="U18" s="61" t="str">
        <f t="shared" ca="1" si="9"/>
        <v>A</v>
      </c>
      <c r="V18" s="96">
        <f t="shared" si="35"/>
        <v>0</v>
      </c>
      <c r="W18" s="57">
        <f t="shared" ca="1" si="36"/>
        <v>-0.33333333333333298</v>
      </c>
      <c r="X18" s="164">
        <f t="shared" ca="1" si="10"/>
        <v>0</v>
      </c>
      <c r="Y18" s="115" t="b">
        <f t="shared" ca="1" si="11"/>
        <v>0</v>
      </c>
      <c r="Z18" s="115" t="b">
        <f t="shared" ca="1" si="12"/>
        <v>0</v>
      </c>
      <c r="AA18" s="115" t="b">
        <f t="shared" ca="1" si="13"/>
        <v>1</v>
      </c>
      <c r="AB18" s="78">
        <f t="shared" ca="1" si="14"/>
        <v>0</v>
      </c>
      <c r="AC18" s="85">
        <f t="shared" ca="1" si="15"/>
        <v>0.33333333333333331</v>
      </c>
      <c r="AD18" s="88">
        <f t="shared" ca="1" si="16"/>
        <v>0</v>
      </c>
      <c r="AE18" s="85">
        <f t="shared" ca="1" si="17"/>
        <v>0.66666666666666663</v>
      </c>
      <c r="AF18" s="82">
        <f t="shared" ca="1" si="18"/>
        <v>0.99930555555555556</v>
      </c>
      <c r="AG18" s="115" t="b">
        <f t="shared" si="19"/>
        <v>0</v>
      </c>
      <c r="AH18" s="115" t="b">
        <f t="shared" ca="1" si="20"/>
        <v>1</v>
      </c>
      <c r="AI18" s="115" t="b">
        <f t="shared" ca="1" si="21"/>
        <v>0</v>
      </c>
      <c r="AJ18" s="115" t="b">
        <f t="shared" ca="1" si="22"/>
        <v>1</v>
      </c>
      <c r="AK18" s="115" t="b">
        <f t="shared" si="23"/>
        <v>0</v>
      </c>
      <c r="AL18" s="113">
        <f t="shared" ca="1" si="24"/>
        <v>0</v>
      </c>
      <c r="AM18" s="113">
        <f t="shared" ca="1" si="25"/>
        <v>0.99930555555555556</v>
      </c>
      <c r="AN18" s="113">
        <f t="shared" ca="1" si="37"/>
        <v>0</v>
      </c>
      <c r="AO18" s="113">
        <f t="shared" ca="1" si="26"/>
        <v>0.99930555555555556</v>
      </c>
      <c r="AP18" s="115" t="b">
        <f t="shared" si="27"/>
        <v>1</v>
      </c>
      <c r="AQ18" s="115" t="b">
        <f t="shared" ca="1" si="28"/>
        <v>0</v>
      </c>
      <c r="AR18" s="115" t="b">
        <f t="shared" si="29"/>
        <v>1</v>
      </c>
      <c r="AS18" s="115" t="b">
        <f t="shared" ca="1" si="30"/>
        <v>0</v>
      </c>
      <c r="AT18" s="140">
        <f t="shared" si="31"/>
        <v>0</v>
      </c>
      <c r="AU18" s="342"/>
      <c r="AV18" s="342"/>
      <c r="AW18" s="342"/>
      <c r="AX18" s="342"/>
      <c r="AY18" s="342"/>
      <c r="AZ18" s="342"/>
      <c r="BA18" s="343"/>
      <c r="BB18" s="343"/>
      <c r="BC18" s="343"/>
    </row>
    <row r="19" spans="1:55" s="346" customFormat="1" ht="28.5" customHeight="1" x14ac:dyDescent="0.35">
      <c r="A19" s="397">
        <f t="shared" ca="1" si="0"/>
        <v>46154</v>
      </c>
      <c r="B19" s="77" t="str">
        <f t="shared" ca="1" si="1"/>
        <v>Di</v>
      </c>
      <c r="C19" s="76" t="str">
        <f t="shared" ca="1" si="2"/>
        <v xml:space="preserve"> </v>
      </c>
      <c r="D19" s="171"/>
      <c r="E19" s="126" t="str">
        <f t="shared" ca="1" si="32"/>
        <v>08:00-16:00</v>
      </c>
      <c r="F19" s="386">
        <f t="shared" ca="1" si="3"/>
        <v>0.33333333333333331</v>
      </c>
      <c r="G19" s="125">
        <f t="shared" ca="1" si="33"/>
        <v>0</v>
      </c>
      <c r="H19" s="127"/>
      <c r="I19" s="59"/>
      <c r="J19" s="141" t="str">
        <f t="shared" ca="1" si="4"/>
        <v/>
      </c>
      <c r="K19" s="388">
        <f t="shared" ca="1" si="5"/>
        <v>0</v>
      </c>
      <c r="L19" s="542"/>
      <c r="M19" s="543"/>
      <c r="N19" s="543"/>
      <c r="O19" s="543"/>
      <c r="P19" s="544"/>
      <c r="Q19" s="108">
        <f t="shared" ca="1" si="34"/>
        <v>46154</v>
      </c>
      <c r="R19" s="115" t="b">
        <f t="shared" ca="1" si="6"/>
        <v>1</v>
      </c>
      <c r="S19" s="109" t="str">
        <f t="shared" si="7"/>
        <v/>
      </c>
      <c r="T19" s="61" t="str">
        <f t="shared" ca="1" si="8"/>
        <v>A</v>
      </c>
      <c r="U19" s="61" t="str">
        <f t="shared" ca="1" si="9"/>
        <v>A</v>
      </c>
      <c r="V19" s="96">
        <f t="shared" si="35"/>
        <v>0</v>
      </c>
      <c r="W19" s="57">
        <f t="shared" ca="1" si="36"/>
        <v>-0.33333333333333298</v>
      </c>
      <c r="X19" s="164">
        <f t="shared" ca="1" si="10"/>
        <v>0</v>
      </c>
      <c r="Y19" s="115" t="b">
        <f t="shared" ca="1" si="11"/>
        <v>0</v>
      </c>
      <c r="Z19" s="115" t="b">
        <f t="shared" ca="1" si="12"/>
        <v>0</v>
      </c>
      <c r="AA19" s="115" t="b">
        <f t="shared" ca="1" si="13"/>
        <v>1</v>
      </c>
      <c r="AB19" s="78">
        <f t="shared" ca="1" si="14"/>
        <v>0</v>
      </c>
      <c r="AC19" s="85">
        <f t="shared" ca="1" si="15"/>
        <v>0.33333333333333331</v>
      </c>
      <c r="AD19" s="88">
        <f t="shared" ca="1" si="16"/>
        <v>0</v>
      </c>
      <c r="AE19" s="85">
        <f t="shared" ca="1" si="17"/>
        <v>0.66666666666666663</v>
      </c>
      <c r="AF19" s="82">
        <f t="shared" ca="1" si="18"/>
        <v>0.99930555555555556</v>
      </c>
      <c r="AG19" s="115" t="b">
        <f t="shared" si="19"/>
        <v>0</v>
      </c>
      <c r="AH19" s="115" t="b">
        <f t="shared" ca="1" si="20"/>
        <v>1</v>
      </c>
      <c r="AI19" s="115" t="b">
        <f t="shared" ca="1" si="21"/>
        <v>0</v>
      </c>
      <c r="AJ19" s="115" t="b">
        <f t="shared" ca="1" si="22"/>
        <v>1</v>
      </c>
      <c r="AK19" s="115" t="b">
        <f t="shared" si="23"/>
        <v>0</v>
      </c>
      <c r="AL19" s="113">
        <f t="shared" ca="1" si="24"/>
        <v>0</v>
      </c>
      <c r="AM19" s="113">
        <f t="shared" ca="1" si="25"/>
        <v>0.99930555555555556</v>
      </c>
      <c r="AN19" s="113">
        <f t="shared" ca="1" si="37"/>
        <v>0</v>
      </c>
      <c r="AO19" s="113">
        <f t="shared" ca="1" si="26"/>
        <v>0.99930555555555556</v>
      </c>
      <c r="AP19" s="115" t="b">
        <f t="shared" si="27"/>
        <v>1</v>
      </c>
      <c r="AQ19" s="115" t="b">
        <f t="shared" ca="1" si="28"/>
        <v>0</v>
      </c>
      <c r="AR19" s="115" t="b">
        <f t="shared" si="29"/>
        <v>1</v>
      </c>
      <c r="AS19" s="115" t="b">
        <f t="shared" ca="1" si="30"/>
        <v>0</v>
      </c>
      <c r="AT19" s="140">
        <f t="shared" si="31"/>
        <v>0</v>
      </c>
      <c r="AU19" s="342"/>
      <c r="AV19" s="342"/>
      <c r="AW19" s="342"/>
      <c r="AX19" s="342"/>
      <c r="AY19" s="342"/>
      <c r="AZ19" s="342"/>
      <c r="BA19" s="343"/>
      <c r="BB19" s="343"/>
      <c r="BC19" s="343"/>
    </row>
    <row r="20" spans="1:55" s="346" customFormat="1" ht="28.5" customHeight="1" x14ac:dyDescent="0.35">
      <c r="A20" s="397">
        <f t="shared" ca="1" si="0"/>
        <v>46155</v>
      </c>
      <c r="B20" s="77" t="str">
        <f t="shared" ca="1" si="1"/>
        <v>Mi</v>
      </c>
      <c r="C20" s="76" t="str">
        <f t="shared" ca="1" si="2"/>
        <v xml:space="preserve"> </v>
      </c>
      <c r="D20" s="171"/>
      <c r="E20" s="126" t="str">
        <f t="shared" ca="1" si="32"/>
        <v>08:00-16:00</v>
      </c>
      <c r="F20" s="386">
        <f t="shared" ca="1" si="3"/>
        <v>0.33333333333333331</v>
      </c>
      <c r="G20" s="125">
        <f t="shared" ca="1" si="33"/>
        <v>0</v>
      </c>
      <c r="H20" s="127"/>
      <c r="I20" s="59"/>
      <c r="J20" s="141" t="str">
        <f t="shared" ca="1" si="4"/>
        <v/>
      </c>
      <c r="K20" s="388">
        <f t="shared" ca="1" si="5"/>
        <v>0</v>
      </c>
      <c r="L20" s="542"/>
      <c r="M20" s="543"/>
      <c r="N20" s="543"/>
      <c r="O20" s="543"/>
      <c r="P20" s="544"/>
      <c r="Q20" s="108">
        <f t="shared" ca="1" si="34"/>
        <v>46155</v>
      </c>
      <c r="R20" s="115" t="b">
        <f t="shared" ca="1" si="6"/>
        <v>1</v>
      </c>
      <c r="S20" s="109" t="str">
        <f t="shared" si="7"/>
        <v/>
      </c>
      <c r="T20" s="61" t="str">
        <f t="shared" ca="1" si="8"/>
        <v>A</v>
      </c>
      <c r="U20" s="61" t="str">
        <f t="shared" ca="1" si="9"/>
        <v>A</v>
      </c>
      <c r="V20" s="96">
        <f t="shared" si="35"/>
        <v>0</v>
      </c>
      <c r="W20" s="57">
        <f t="shared" ca="1" si="36"/>
        <v>-0.33333333333333298</v>
      </c>
      <c r="X20" s="164">
        <f t="shared" ca="1" si="10"/>
        <v>0</v>
      </c>
      <c r="Y20" s="115" t="b">
        <f t="shared" ca="1" si="11"/>
        <v>0</v>
      </c>
      <c r="Z20" s="115" t="b">
        <f t="shared" ca="1" si="12"/>
        <v>0</v>
      </c>
      <c r="AA20" s="115" t="b">
        <f t="shared" ca="1" si="13"/>
        <v>1</v>
      </c>
      <c r="AB20" s="78">
        <f t="shared" ca="1" si="14"/>
        <v>0</v>
      </c>
      <c r="AC20" s="85">
        <f t="shared" ca="1" si="15"/>
        <v>0.33333333333333331</v>
      </c>
      <c r="AD20" s="88">
        <f t="shared" ca="1" si="16"/>
        <v>0</v>
      </c>
      <c r="AE20" s="85">
        <f t="shared" ca="1" si="17"/>
        <v>0.66666666666666663</v>
      </c>
      <c r="AF20" s="82">
        <f t="shared" ca="1" si="18"/>
        <v>0.99930555555555556</v>
      </c>
      <c r="AG20" s="115" t="b">
        <f t="shared" si="19"/>
        <v>0</v>
      </c>
      <c r="AH20" s="115" t="b">
        <f t="shared" ca="1" si="20"/>
        <v>1</v>
      </c>
      <c r="AI20" s="115" t="b">
        <f t="shared" ca="1" si="21"/>
        <v>0</v>
      </c>
      <c r="AJ20" s="115" t="b">
        <f t="shared" ca="1" si="22"/>
        <v>1</v>
      </c>
      <c r="AK20" s="115" t="b">
        <f t="shared" si="23"/>
        <v>0</v>
      </c>
      <c r="AL20" s="113">
        <f t="shared" ca="1" si="24"/>
        <v>0</v>
      </c>
      <c r="AM20" s="113">
        <f t="shared" ca="1" si="25"/>
        <v>0.99930555555555556</v>
      </c>
      <c r="AN20" s="113">
        <f t="shared" ca="1" si="37"/>
        <v>0</v>
      </c>
      <c r="AO20" s="113">
        <f t="shared" ca="1" si="26"/>
        <v>0.99930555555555556</v>
      </c>
      <c r="AP20" s="115" t="b">
        <f t="shared" si="27"/>
        <v>1</v>
      </c>
      <c r="AQ20" s="115" t="b">
        <f t="shared" ca="1" si="28"/>
        <v>0</v>
      </c>
      <c r="AR20" s="115" t="b">
        <f t="shared" si="29"/>
        <v>1</v>
      </c>
      <c r="AS20" s="115" t="b">
        <f t="shared" ca="1" si="30"/>
        <v>0</v>
      </c>
      <c r="AT20" s="140">
        <f t="shared" si="31"/>
        <v>0</v>
      </c>
      <c r="AU20" s="342"/>
      <c r="AV20" s="342"/>
      <c r="AW20" s="342"/>
      <c r="AX20" s="342"/>
      <c r="AY20" s="342"/>
      <c r="AZ20" s="342"/>
      <c r="BA20" s="343"/>
      <c r="BB20" s="343"/>
      <c r="BC20" s="343"/>
    </row>
    <row r="21" spans="1:55" s="346" customFormat="1" ht="28.5" customHeight="1" x14ac:dyDescent="0.35">
      <c r="A21" s="397">
        <f t="shared" ca="1" si="0"/>
        <v>46156</v>
      </c>
      <c r="B21" s="77" t="str">
        <f t="shared" ca="1" si="1"/>
        <v>Do</v>
      </c>
      <c r="C21" s="76" t="str">
        <f t="shared" ca="1" si="2"/>
        <v xml:space="preserve"> Christi Himmelfahrt</v>
      </c>
      <c r="D21" s="185"/>
      <c r="E21" s="126" t="str">
        <f t="shared" ca="1" si="32"/>
        <v/>
      </c>
      <c r="F21" s="386">
        <f t="shared" ca="1" si="3"/>
        <v>0</v>
      </c>
      <c r="G21" s="125">
        <f t="shared" ca="1" si="33"/>
        <v>0</v>
      </c>
      <c r="H21" s="184"/>
      <c r="I21" s="186"/>
      <c r="J21" s="141" t="str">
        <f t="shared" ca="1" si="4"/>
        <v/>
      </c>
      <c r="K21" s="388">
        <f t="shared" ca="1" si="5"/>
        <v>0</v>
      </c>
      <c r="L21" s="542"/>
      <c r="M21" s="543"/>
      <c r="N21" s="543"/>
      <c r="O21" s="543"/>
      <c r="P21" s="544"/>
      <c r="Q21" s="108">
        <f t="shared" ca="1" si="34"/>
        <v>46156</v>
      </c>
      <c r="R21" s="115" t="b">
        <f t="shared" ca="1" si="6"/>
        <v>1</v>
      </c>
      <c r="S21" s="109" t="str">
        <f t="shared" si="7"/>
        <v/>
      </c>
      <c r="T21" s="61" t="str">
        <f t="shared" ca="1" si="8"/>
        <v>F</v>
      </c>
      <c r="U21" s="61" t="str">
        <f t="shared" ca="1" si="9"/>
        <v>F</v>
      </c>
      <c r="V21" s="96">
        <f t="shared" si="35"/>
        <v>0</v>
      </c>
      <c r="W21" s="57">
        <f t="shared" ca="1" si="36"/>
        <v>0</v>
      </c>
      <c r="X21" s="164">
        <f t="shared" ca="1" si="10"/>
        <v>0</v>
      </c>
      <c r="Y21" s="115" t="b">
        <f t="shared" ca="1" si="11"/>
        <v>1</v>
      </c>
      <c r="Z21" s="115" t="b">
        <f t="shared" ca="1" si="12"/>
        <v>0</v>
      </c>
      <c r="AA21" s="115" t="b">
        <f t="shared" ca="1" si="13"/>
        <v>0</v>
      </c>
      <c r="AB21" s="78" t="str">
        <f t="shared" ca="1" si="14"/>
        <v/>
      </c>
      <c r="AC21" s="85" t="str">
        <f t="shared" ca="1" si="15"/>
        <v/>
      </c>
      <c r="AD21" s="88">
        <f t="shared" ca="1" si="16"/>
        <v>0</v>
      </c>
      <c r="AE21" s="85" t="str">
        <f t="shared" ca="1" si="17"/>
        <v/>
      </c>
      <c r="AF21" s="82" t="str">
        <f t="shared" ca="1" si="18"/>
        <v/>
      </c>
      <c r="AG21" s="115" t="b">
        <f t="shared" si="19"/>
        <v>0</v>
      </c>
      <c r="AH21" s="115" t="b">
        <f t="shared" ca="1" si="20"/>
        <v>0</v>
      </c>
      <c r="AI21" s="115" t="b">
        <f t="shared" ca="1" si="21"/>
        <v>0</v>
      </c>
      <c r="AJ21" s="115" t="b">
        <f t="shared" ca="1" si="22"/>
        <v>0</v>
      </c>
      <c r="AK21" s="115" t="b">
        <f t="shared" si="23"/>
        <v>0</v>
      </c>
      <c r="AL21" s="113" t="str">
        <f t="shared" ca="1" si="24"/>
        <v/>
      </c>
      <c r="AM21" s="113" t="str">
        <f t="shared" ca="1" si="25"/>
        <v/>
      </c>
      <c r="AN21" s="113" t="str">
        <f t="shared" ca="1" si="37"/>
        <v/>
      </c>
      <c r="AO21" s="113" t="str">
        <f t="shared" ca="1" si="26"/>
        <v/>
      </c>
      <c r="AP21" s="115" t="b">
        <f t="shared" si="27"/>
        <v>1</v>
      </c>
      <c r="AQ21" s="115" t="b">
        <f t="shared" ca="1" si="28"/>
        <v>0</v>
      </c>
      <c r="AR21" s="115" t="b">
        <f t="shared" si="29"/>
        <v>1</v>
      </c>
      <c r="AS21" s="115" t="b">
        <f t="shared" ca="1" si="30"/>
        <v>0</v>
      </c>
      <c r="AT21" s="140">
        <f t="shared" si="31"/>
        <v>0</v>
      </c>
      <c r="AU21" s="342"/>
      <c r="AV21" s="342"/>
      <c r="AW21" s="342"/>
      <c r="AX21" s="342"/>
      <c r="AY21" s="342"/>
      <c r="AZ21" s="342"/>
      <c r="BA21" s="343"/>
      <c r="BB21" s="343"/>
      <c r="BC21" s="343"/>
    </row>
    <row r="22" spans="1:55" s="346" customFormat="1" ht="28.5" customHeight="1" x14ac:dyDescent="0.35">
      <c r="A22" s="397">
        <f t="shared" ca="1" si="0"/>
        <v>46157</v>
      </c>
      <c r="B22" s="77" t="str">
        <f t="shared" ca="1" si="1"/>
        <v>Fr</v>
      </c>
      <c r="C22" s="76" t="str">
        <f t="shared" ca="1" si="2"/>
        <v xml:space="preserve"> </v>
      </c>
      <c r="D22" s="171"/>
      <c r="E22" s="126" t="str">
        <f t="shared" ca="1" si="32"/>
        <v>08:00-16:00</v>
      </c>
      <c r="F22" s="386">
        <f t="shared" ca="1" si="3"/>
        <v>0.33333333333333331</v>
      </c>
      <c r="G22" s="125">
        <f t="shared" ca="1" si="33"/>
        <v>0</v>
      </c>
      <c r="H22" s="127"/>
      <c r="I22" s="59"/>
      <c r="J22" s="141" t="str">
        <f t="shared" ca="1" si="4"/>
        <v/>
      </c>
      <c r="K22" s="388">
        <f t="shared" ca="1" si="5"/>
        <v>0</v>
      </c>
      <c r="L22" s="542"/>
      <c r="M22" s="543"/>
      <c r="N22" s="543"/>
      <c r="O22" s="543"/>
      <c r="P22" s="544"/>
      <c r="Q22" s="108">
        <f t="shared" ca="1" si="34"/>
        <v>46157</v>
      </c>
      <c r="R22" s="115" t="b">
        <f t="shared" ca="1" si="6"/>
        <v>1</v>
      </c>
      <c r="S22" s="109" t="str">
        <f t="shared" si="7"/>
        <v/>
      </c>
      <c r="T22" s="61" t="str">
        <f t="shared" ca="1" si="8"/>
        <v>A</v>
      </c>
      <c r="U22" s="61" t="str">
        <f t="shared" ca="1" si="9"/>
        <v>A</v>
      </c>
      <c r="V22" s="96">
        <f t="shared" si="35"/>
        <v>0</v>
      </c>
      <c r="W22" s="57">
        <f t="shared" ca="1" si="36"/>
        <v>-0.33333333333333298</v>
      </c>
      <c r="X22" s="164">
        <f t="shared" ca="1" si="10"/>
        <v>0</v>
      </c>
      <c r="Y22" s="115" t="b">
        <f t="shared" ca="1" si="11"/>
        <v>0</v>
      </c>
      <c r="Z22" s="115" t="b">
        <f t="shared" ca="1" si="12"/>
        <v>0</v>
      </c>
      <c r="AA22" s="115" t="b">
        <f t="shared" ca="1" si="13"/>
        <v>1</v>
      </c>
      <c r="AB22" s="78">
        <f t="shared" ca="1" si="14"/>
        <v>0</v>
      </c>
      <c r="AC22" s="85">
        <f t="shared" ca="1" si="15"/>
        <v>0.33333333333333331</v>
      </c>
      <c r="AD22" s="88">
        <f t="shared" ca="1" si="16"/>
        <v>0</v>
      </c>
      <c r="AE22" s="85">
        <f t="shared" ca="1" si="17"/>
        <v>0.66666666666666663</v>
      </c>
      <c r="AF22" s="82">
        <f t="shared" ca="1" si="18"/>
        <v>0.99930555555555556</v>
      </c>
      <c r="AG22" s="115" t="b">
        <f t="shared" si="19"/>
        <v>0</v>
      </c>
      <c r="AH22" s="115" t="b">
        <f t="shared" ca="1" si="20"/>
        <v>1</v>
      </c>
      <c r="AI22" s="115" t="b">
        <f t="shared" ca="1" si="21"/>
        <v>0</v>
      </c>
      <c r="AJ22" s="115" t="b">
        <f t="shared" ca="1" si="22"/>
        <v>1</v>
      </c>
      <c r="AK22" s="115" t="b">
        <f t="shared" si="23"/>
        <v>0</v>
      </c>
      <c r="AL22" s="113">
        <f t="shared" ca="1" si="24"/>
        <v>0</v>
      </c>
      <c r="AM22" s="113">
        <f t="shared" ca="1" si="25"/>
        <v>0.99930555555555556</v>
      </c>
      <c r="AN22" s="113">
        <f t="shared" ca="1" si="37"/>
        <v>0</v>
      </c>
      <c r="AO22" s="113">
        <f t="shared" ca="1" si="26"/>
        <v>0.99930555555555556</v>
      </c>
      <c r="AP22" s="115" t="b">
        <f t="shared" si="27"/>
        <v>1</v>
      </c>
      <c r="AQ22" s="115" t="b">
        <f t="shared" ca="1" si="28"/>
        <v>0</v>
      </c>
      <c r="AR22" s="115" t="b">
        <f t="shared" si="29"/>
        <v>1</v>
      </c>
      <c r="AS22" s="115" t="b">
        <f t="shared" ca="1" si="30"/>
        <v>0</v>
      </c>
      <c r="AT22" s="140">
        <f t="shared" si="31"/>
        <v>0</v>
      </c>
      <c r="AU22" s="342"/>
      <c r="AV22" s="342"/>
      <c r="AW22" s="342"/>
      <c r="AX22" s="342"/>
      <c r="AY22" s="342"/>
      <c r="AZ22" s="342"/>
      <c r="BA22" s="343"/>
      <c r="BB22" s="343"/>
      <c r="BC22" s="343"/>
    </row>
    <row r="23" spans="1:55" s="346" customFormat="1" ht="28.5" customHeight="1" x14ac:dyDescent="0.35">
      <c r="A23" s="397">
        <f t="shared" ca="1" si="0"/>
        <v>46158</v>
      </c>
      <c r="B23" s="77" t="str">
        <f t="shared" ca="1" si="1"/>
        <v>Sa</v>
      </c>
      <c r="C23" s="76" t="str">
        <f t="shared" ca="1" si="2"/>
        <v xml:space="preserve"> Wochenende</v>
      </c>
      <c r="D23" s="185"/>
      <c r="E23" s="126" t="str">
        <f t="shared" ca="1" si="32"/>
        <v/>
      </c>
      <c r="F23" s="386">
        <f t="shared" ca="1" si="3"/>
        <v>0</v>
      </c>
      <c r="G23" s="125">
        <f t="shared" ca="1" si="33"/>
        <v>0</v>
      </c>
      <c r="H23" s="127"/>
      <c r="I23" s="59"/>
      <c r="J23" s="141" t="str">
        <f t="shared" ca="1" si="4"/>
        <v/>
      </c>
      <c r="K23" s="388">
        <f t="shared" ca="1" si="5"/>
        <v>0</v>
      </c>
      <c r="L23" s="542"/>
      <c r="M23" s="543"/>
      <c r="N23" s="543"/>
      <c r="O23" s="543"/>
      <c r="P23" s="544"/>
      <c r="Q23" s="108">
        <f t="shared" ca="1" si="34"/>
        <v>46158</v>
      </c>
      <c r="R23" s="115" t="b">
        <f t="shared" ca="1" si="6"/>
        <v>1</v>
      </c>
      <c r="S23" s="109" t="str">
        <f t="shared" si="7"/>
        <v/>
      </c>
      <c r="T23" s="61" t="str">
        <f t="shared" ca="1" si="8"/>
        <v>F</v>
      </c>
      <c r="U23" s="61" t="str">
        <f t="shared" ca="1" si="9"/>
        <v>A</v>
      </c>
      <c r="V23" s="96">
        <f t="shared" si="35"/>
        <v>0</v>
      </c>
      <c r="W23" s="57">
        <f t="shared" ca="1" si="36"/>
        <v>0</v>
      </c>
      <c r="X23" s="164">
        <f t="shared" ca="1" si="10"/>
        <v>0</v>
      </c>
      <c r="Y23" s="115" t="b">
        <f t="shared" ca="1" si="11"/>
        <v>1</v>
      </c>
      <c r="Z23" s="115" t="b">
        <f t="shared" ca="1" si="12"/>
        <v>0</v>
      </c>
      <c r="AA23" s="115" t="b">
        <f t="shared" ca="1" si="13"/>
        <v>0</v>
      </c>
      <c r="AB23" s="78">
        <f t="shared" ca="1" si="14"/>
        <v>0</v>
      </c>
      <c r="AC23" s="85">
        <f t="shared" ca="1" si="15"/>
        <v>0</v>
      </c>
      <c r="AD23" s="88">
        <f t="shared" ca="1" si="16"/>
        <v>0</v>
      </c>
      <c r="AE23" s="85">
        <f t="shared" ca="1" si="17"/>
        <v>0</v>
      </c>
      <c r="AF23" s="82">
        <f t="shared" ca="1" si="18"/>
        <v>0.99930555555555556</v>
      </c>
      <c r="AG23" s="115" t="b">
        <f t="shared" si="19"/>
        <v>0</v>
      </c>
      <c r="AH23" s="115" t="b">
        <f t="shared" ca="1" si="20"/>
        <v>0</v>
      </c>
      <c r="AI23" s="115" t="b">
        <f t="shared" ca="1" si="21"/>
        <v>0</v>
      </c>
      <c r="AJ23" s="115" t="b">
        <f t="shared" ca="1" si="22"/>
        <v>1</v>
      </c>
      <c r="AK23" s="115" t="b">
        <f t="shared" si="23"/>
        <v>0</v>
      </c>
      <c r="AL23" s="113">
        <f t="shared" ca="1" si="24"/>
        <v>0</v>
      </c>
      <c r="AM23" s="113">
        <f t="shared" ca="1" si="25"/>
        <v>0.99930555555555556</v>
      </c>
      <c r="AN23" s="113">
        <f t="shared" ca="1" si="37"/>
        <v>0</v>
      </c>
      <c r="AO23" s="113">
        <f t="shared" ca="1" si="26"/>
        <v>0.99930555555555556</v>
      </c>
      <c r="AP23" s="115" t="b">
        <f t="shared" si="27"/>
        <v>1</v>
      </c>
      <c r="AQ23" s="115" t="b">
        <f t="shared" ca="1" si="28"/>
        <v>0</v>
      </c>
      <c r="AR23" s="115" t="b">
        <f t="shared" si="29"/>
        <v>1</v>
      </c>
      <c r="AS23" s="115" t="b">
        <f t="shared" ca="1" si="30"/>
        <v>0</v>
      </c>
      <c r="AT23" s="140">
        <f t="shared" si="31"/>
        <v>0</v>
      </c>
      <c r="AU23" s="342"/>
      <c r="AV23" s="342"/>
      <c r="AW23" s="342"/>
      <c r="AX23" s="342"/>
      <c r="AY23" s="342"/>
      <c r="AZ23" s="342"/>
      <c r="BA23" s="343"/>
      <c r="BB23" s="343"/>
      <c r="BC23" s="343"/>
    </row>
    <row r="24" spans="1:55" s="346" customFormat="1" ht="28.5" customHeight="1" x14ac:dyDescent="0.35">
      <c r="A24" s="397">
        <f t="shared" ca="1" si="0"/>
        <v>46159</v>
      </c>
      <c r="B24" s="77" t="str">
        <f t="shared" ca="1" si="1"/>
        <v>So</v>
      </c>
      <c r="C24" s="76" t="str">
        <f t="shared" ca="1" si="2"/>
        <v xml:space="preserve"> Wochenende</v>
      </c>
      <c r="D24" s="185"/>
      <c r="E24" s="126" t="str">
        <f t="shared" ca="1" si="32"/>
        <v/>
      </c>
      <c r="F24" s="386">
        <f t="shared" ca="1" si="3"/>
        <v>0</v>
      </c>
      <c r="G24" s="125">
        <f t="shared" ca="1" si="33"/>
        <v>0</v>
      </c>
      <c r="H24" s="184"/>
      <c r="I24" s="186"/>
      <c r="J24" s="141" t="str">
        <f t="shared" ca="1" si="4"/>
        <v/>
      </c>
      <c r="K24" s="388">
        <f t="shared" ca="1" si="5"/>
        <v>0</v>
      </c>
      <c r="L24" s="542"/>
      <c r="M24" s="543"/>
      <c r="N24" s="543"/>
      <c r="O24" s="543"/>
      <c r="P24" s="544"/>
      <c r="Q24" s="108">
        <f t="shared" ca="1" si="34"/>
        <v>46159</v>
      </c>
      <c r="R24" s="115" t="b">
        <f t="shared" ca="1" si="6"/>
        <v>1</v>
      </c>
      <c r="S24" s="109" t="str">
        <f t="shared" si="7"/>
        <v/>
      </c>
      <c r="T24" s="61" t="str">
        <f t="shared" ca="1" si="8"/>
        <v>F</v>
      </c>
      <c r="U24" s="61" t="str">
        <f t="shared" ca="1" si="9"/>
        <v>F</v>
      </c>
      <c r="V24" s="96">
        <f t="shared" si="35"/>
        <v>0</v>
      </c>
      <c r="W24" s="57">
        <f t="shared" ca="1" si="36"/>
        <v>0</v>
      </c>
      <c r="X24" s="164">
        <f t="shared" ca="1" si="10"/>
        <v>0</v>
      </c>
      <c r="Y24" s="115" t="b">
        <f t="shared" ca="1" si="11"/>
        <v>1</v>
      </c>
      <c r="Z24" s="115" t="b">
        <f t="shared" ca="1" si="12"/>
        <v>0</v>
      </c>
      <c r="AA24" s="115" t="b">
        <f t="shared" ca="1" si="13"/>
        <v>0</v>
      </c>
      <c r="AB24" s="78" t="str">
        <f t="shared" ca="1" si="14"/>
        <v/>
      </c>
      <c r="AC24" s="85" t="str">
        <f t="shared" ca="1" si="15"/>
        <v/>
      </c>
      <c r="AD24" s="88">
        <f t="shared" ca="1" si="16"/>
        <v>0</v>
      </c>
      <c r="AE24" s="85" t="str">
        <f t="shared" ca="1" si="17"/>
        <v/>
      </c>
      <c r="AF24" s="82" t="str">
        <f t="shared" ca="1" si="18"/>
        <v/>
      </c>
      <c r="AG24" s="115" t="b">
        <f t="shared" si="19"/>
        <v>0</v>
      </c>
      <c r="AH24" s="115" t="b">
        <f t="shared" ca="1" si="20"/>
        <v>0</v>
      </c>
      <c r="AI24" s="115" t="b">
        <f t="shared" ca="1" si="21"/>
        <v>0</v>
      </c>
      <c r="AJ24" s="115" t="b">
        <f t="shared" ca="1" si="22"/>
        <v>0</v>
      </c>
      <c r="AK24" s="115" t="b">
        <f t="shared" si="23"/>
        <v>0</v>
      </c>
      <c r="AL24" s="113" t="str">
        <f t="shared" ca="1" si="24"/>
        <v/>
      </c>
      <c r="AM24" s="113" t="str">
        <f t="shared" ca="1" si="25"/>
        <v/>
      </c>
      <c r="AN24" s="113" t="str">
        <f t="shared" ca="1" si="37"/>
        <v/>
      </c>
      <c r="AO24" s="113" t="str">
        <f t="shared" ca="1" si="26"/>
        <v/>
      </c>
      <c r="AP24" s="115" t="b">
        <f t="shared" si="27"/>
        <v>1</v>
      </c>
      <c r="AQ24" s="115" t="b">
        <f t="shared" ca="1" si="28"/>
        <v>0</v>
      </c>
      <c r="AR24" s="115" t="b">
        <f t="shared" si="29"/>
        <v>1</v>
      </c>
      <c r="AS24" s="115" t="b">
        <f t="shared" ca="1" si="30"/>
        <v>0</v>
      </c>
      <c r="AT24" s="140">
        <f t="shared" si="31"/>
        <v>0</v>
      </c>
      <c r="AU24" s="342"/>
      <c r="AV24" s="342"/>
      <c r="AW24" s="342"/>
      <c r="AX24" s="342"/>
      <c r="AY24" s="342"/>
      <c r="AZ24" s="342"/>
      <c r="BA24" s="343"/>
      <c r="BB24" s="343"/>
      <c r="BC24" s="343"/>
    </row>
    <row r="25" spans="1:55" s="346" customFormat="1" ht="28.5" customHeight="1" x14ac:dyDescent="0.35">
      <c r="A25" s="397">
        <f t="shared" ca="1" si="0"/>
        <v>46160</v>
      </c>
      <c r="B25" s="77" t="str">
        <f t="shared" ca="1" si="1"/>
        <v>Mo</v>
      </c>
      <c r="C25" s="76" t="str">
        <f t="shared" ca="1" si="2"/>
        <v xml:space="preserve"> </v>
      </c>
      <c r="D25" s="171"/>
      <c r="E25" s="126" t="str">
        <f t="shared" ca="1" si="32"/>
        <v>08:00-16:00</v>
      </c>
      <c r="F25" s="386">
        <f t="shared" ca="1" si="3"/>
        <v>0.33333333333333331</v>
      </c>
      <c r="G25" s="125">
        <f t="shared" ca="1" si="33"/>
        <v>0</v>
      </c>
      <c r="H25" s="127"/>
      <c r="I25" s="59"/>
      <c r="J25" s="141" t="str">
        <f t="shared" ca="1" si="4"/>
        <v/>
      </c>
      <c r="K25" s="388">
        <f t="shared" ca="1" si="5"/>
        <v>0</v>
      </c>
      <c r="L25" s="542"/>
      <c r="M25" s="543"/>
      <c r="N25" s="543"/>
      <c r="O25" s="543"/>
      <c r="P25" s="544"/>
      <c r="Q25" s="108">
        <f t="shared" ca="1" si="34"/>
        <v>46160</v>
      </c>
      <c r="R25" s="115" t="b">
        <f t="shared" ca="1" si="6"/>
        <v>1</v>
      </c>
      <c r="S25" s="109" t="str">
        <f t="shared" si="7"/>
        <v/>
      </c>
      <c r="T25" s="61" t="str">
        <f t="shared" ca="1" si="8"/>
        <v>A</v>
      </c>
      <c r="U25" s="61" t="str">
        <f t="shared" ca="1" si="9"/>
        <v>A</v>
      </c>
      <c r="V25" s="96">
        <f t="shared" si="35"/>
        <v>0</v>
      </c>
      <c r="W25" s="57">
        <f t="shared" ca="1" si="36"/>
        <v>-0.33333333333333298</v>
      </c>
      <c r="X25" s="164">
        <f t="shared" ca="1" si="10"/>
        <v>0</v>
      </c>
      <c r="Y25" s="115" t="b">
        <f t="shared" ca="1" si="11"/>
        <v>0</v>
      </c>
      <c r="Z25" s="115" t="b">
        <f t="shared" ca="1" si="12"/>
        <v>0</v>
      </c>
      <c r="AA25" s="115" t="b">
        <f t="shared" ca="1" si="13"/>
        <v>1</v>
      </c>
      <c r="AB25" s="78">
        <f t="shared" ca="1" si="14"/>
        <v>0</v>
      </c>
      <c r="AC25" s="85">
        <f t="shared" ca="1" si="15"/>
        <v>0.33333333333333331</v>
      </c>
      <c r="AD25" s="88">
        <f t="shared" ca="1" si="16"/>
        <v>0</v>
      </c>
      <c r="AE25" s="85">
        <f t="shared" ca="1" si="17"/>
        <v>0.66666666666666663</v>
      </c>
      <c r="AF25" s="82">
        <f t="shared" ca="1" si="18"/>
        <v>0.99930555555555556</v>
      </c>
      <c r="AG25" s="115" t="b">
        <f t="shared" si="19"/>
        <v>0</v>
      </c>
      <c r="AH25" s="115" t="b">
        <f t="shared" ca="1" si="20"/>
        <v>1</v>
      </c>
      <c r="AI25" s="115" t="b">
        <f t="shared" ca="1" si="21"/>
        <v>0</v>
      </c>
      <c r="AJ25" s="115" t="b">
        <f t="shared" ca="1" si="22"/>
        <v>1</v>
      </c>
      <c r="AK25" s="115" t="b">
        <f t="shared" si="23"/>
        <v>0</v>
      </c>
      <c r="AL25" s="113">
        <f t="shared" ca="1" si="24"/>
        <v>0</v>
      </c>
      <c r="AM25" s="113">
        <f t="shared" ca="1" si="25"/>
        <v>0.99930555555555556</v>
      </c>
      <c r="AN25" s="113">
        <f t="shared" ca="1" si="37"/>
        <v>0</v>
      </c>
      <c r="AO25" s="113">
        <f t="shared" ca="1" si="26"/>
        <v>0.99930555555555556</v>
      </c>
      <c r="AP25" s="115" t="b">
        <f t="shared" si="27"/>
        <v>1</v>
      </c>
      <c r="AQ25" s="115" t="b">
        <f t="shared" ca="1" si="28"/>
        <v>0</v>
      </c>
      <c r="AR25" s="115" t="b">
        <f t="shared" si="29"/>
        <v>1</v>
      </c>
      <c r="AS25" s="115" t="b">
        <f t="shared" ca="1" si="30"/>
        <v>0</v>
      </c>
      <c r="AT25" s="140">
        <f t="shared" si="31"/>
        <v>0</v>
      </c>
      <c r="AU25" s="342"/>
      <c r="AV25" s="342"/>
      <c r="AW25" s="342"/>
      <c r="AX25" s="342"/>
      <c r="AY25" s="342"/>
      <c r="AZ25" s="342"/>
      <c r="BA25" s="343"/>
      <c r="BB25" s="343"/>
      <c r="BC25" s="343"/>
    </row>
    <row r="26" spans="1:55" s="346" customFormat="1" ht="28.5" customHeight="1" x14ac:dyDescent="0.35">
      <c r="A26" s="397">
        <f t="shared" ca="1" si="0"/>
        <v>46161</v>
      </c>
      <c r="B26" s="77" t="str">
        <f t="shared" ca="1" si="1"/>
        <v>Di</v>
      </c>
      <c r="C26" s="76" t="str">
        <f t="shared" ca="1" si="2"/>
        <v xml:space="preserve"> </v>
      </c>
      <c r="D26" s="171"/>
      <c r="E26" s="126" t="str">
        <f t="shared" ca="1" si="32"/>
        <v>08:00-16:00</v>
      </c>
      <c r="F26" s="386">
        <f t="shared" ca="1" si="3"/>
        <v>0.33333333333333331</v>
      </c>
      <c r="G26" s="125">
        <f t="shared" ca="1" si="33"/>
        <v>0</v>
      </c>
      <c r="H26" s="127"/>
      <c r="I26" s="59"/>
      <c r="J26" s="141" t="str">
        <f t="shared" ca="1" si="4"/>
        <v/>
      </c>
      <c r="K26" s="388">
        <f t="shared" ca="1" si="5"/>
        <v>0</v>
      </c>
      <c r="L26" s="542"/>
      <c r="M26" s="543"/>
      <c r="N26" s="543"/>
      <c r="O26" s="543"/>
      <c r="P26" s="544"/>
      <c r="Q26" s="108">
        <f t="shared" ca="1" si="34"/>
        <v>46161</v>
      </c>
      <c r="R26" s="115" t="b">
        <f t="shared" ca="1" si="6"/>
        <v>1</v>
      </c>
      <c r="S26" s="109" t="str">
        <f t="shared" si="7"/>
        <v/>
      </c>
      <c r="T26" s="61" t="str">
        <f t="shared" ca="1" si="8"/>
        <v>A</v>
      </c>
      <c r="U26" s="61" t="str">
        <f t="shared" ca="1" si="9"/>
        <v>A</v>
      </c>
      <c r="V26" s="96">
        <f t="shared" si="35"/>
        <v>0</v>
      </c>
      <c r="W26" s="57">
        <f t="shared" ca="1" si="36"/>
        <v>-0.33333333333333298</v>
      </c>
      <c r="X26" s="164">
        <f t="shared" ca="1" si="10"/>
        <v>0</v>
      </c>
      <c r="Y26" s="115" t="b">
        <f t="shared" ca="1" si="11"/>
        <v>0</v>
      </c>
      <c r="Z26" s="115" t="b">
        <f t="shared" ca="1" si="12"/>
        <v>0</v>
      </c>
      <c r="AA26" s="115" t="b">
        <f t="shared" ca="1" si="13"/>
        <v>1</v>
      </c>
      <c r="AB26" s="78">
        <f t="shared" ca="1" si="14"/>
        <v>0</v>
      </c>
      <c r="AC26" s="85">
        <f t="shared" ca="1" si="15"/>
        <v>0.33333333333333331</v>
      </c>
      <c r="AD26" s="88">
        <f t="shared" ca="1" si="16"/>
        <v>0</v>
      </c>
      <c r="AE26" s="85">
        <f t="shared" ca="1" si="17"/>
        <v>0.66666666666666663</v>
      </c>
      <c r="AF26" s="82">
        <f t="shared" ca="1" si="18"/>
        <v>0.99930555555555556</v>
      </c>
      <c r="AG26" s="115" t="b">
        <f t="shared" si="19"/>
        <v>0</v>
      </c>
      <c r="AH26" s="115" t="b">
        <f t="shared" ca="1" si="20"/>
        <v>1</v>
      </c>
      <c r="AI26" s="115" t="b">
        <f t="shared" ca="1" si="21"/>
        <v>0</v>
      </c>
      <c r="AJ26" s="115" t="b">
        <f t="shared" ca="1" si="22"/>
        <v>1</v>
      </c>
      <c r="AK26" s="115" t="b">
        <f t="shared" si="23"/>
        <v>0</v>
      </c>
      <c r="AL26" s="113">
        <f t="shared" ca="1" si="24"/>
        <v>0</v>
      </c>
      <c r="AM26" s="113">
        <f t="shared" ca="1" si="25"/>
        <v>0.99930555555555556</v>
      </c>
      <c r="AN26" s="113">
        <f t="shared" ca="1" si="37"/>
        <v>0</v>
      </c>
      <c r="AO26" s="113">
        <f t="shared" ca="1" si="26"/>
        <v>0.99930555555555556</v>
      </c>
      <c r="AP26" s="115" t="b">
        <f t="shared" si="27"/>
        <v>1</v>
      </c>
      <c r="AQ26" s="115" t="b">
        <f t="shared" ca="1" si="28"/>
        <v>0</v>
      </c>
      <c r="AR26" s="115" t="b">
        <f t="shared" si="29"/>
        <v>1</v>
      </c>
      <c r="AS26" s="115" t="b">
        <f t="shared" ca="1" si="30"/>
        <v>0</v>
      </c>
      <c r="AT26" s="140">
        <f t="shared" si="31"/>
        <v>0</v>
      </c>
      <c r="AU26" s="342"/>
      <c r="AV26" s="342"/>
      <c r="AW26" s="342"/>
      <c r="AX26" s="342"/>
      <c r="AY26" s="342"/>
      <c r="AZ26" s="342"/>
      <c r="BA26" s="343"/>
      <c r="BB26" s="343"/>
      <c r="BC26" s="343"/>
    </row>
    <row r="27" spans="1:55" s="346" customFormat="1" ht="28.5" customHeight="1" x14ac:dyDescent="0.35">
      <c r="A27" s="397">
        <f t="shared" ca="1" si="0"/>
        <v>46162</v>
      </c>
      <c r="B27" s="77" t="str">
        <f t="shared" ca="1" si="1"/>
        <v>Mi</v>
      </c>
      <c r="C27" s="76" t="str">
        <f t="shared" ca="1" si="2"/>
        <v xml:space="preserve"> </v>
      </c>
      <c r="D27" s="171"/>
      <c r="E27" s="126" t="str">
        <f t="shared" ca="1" si="32"/>
        <v>08:00-16:00</v>
      </c>
      <c r="F27" s="386">
        <f t="shared" ca="1" si="3"/>
        <v>0.33333333333333331</v>
      </c>
      <c r="G27" s="125">
        <f t="shared" ca="1" si="33"/>
        <v>0</v>
      </c>
      <c r="H27" s="127"/>
      <c r="I27" s="59"/>
      <c r="J27" s="141" t="str">
        <f t="shared" ca="1" si="4"/>
        <v/>
      </c>
      <c r="K27" s="388">
        <f t="shared" ca="1" si="5"/>
        <v>0</v>
      </c>
      <c r="L27" s="542"/>
      <c r="M27" s="543"/>
      <c r="N27" s="543"/>
      <c r="O27" s="543"/>
      <c r="P27" s="544"/>
      <c r="Q27" s="108">
        <f t="shared" ca="1" si="34"/>
        <v>46162</v>
      </c>
      <c r="R27" s="115" t="b">
        <f t="shared" ca="1" si="6"/>
        <v>1</v>
      </c>
      <c r="S27" s="109" t="str">
        <f t="shared" si="7"/>
        <v/>
      </c>
      <c r="T27" s="61" t="str">
        <f t="shared" ca="1" si="8"/>
        <v>A</v>
      </c>
      <c r="U27" s="61" t="str">
        <f t="shared" ca="1" si="9"/>
        <v>A</v>
      </c>
      <c r="V27" s="96">
        <f t="shared" si="35"/>
        <v>0</v>
      </c>
      <c r="W27" s="57">
        <f t="shared" ca="1" si="36"/>
        <v>-0.33333333333333298</v>
      </c>
      <c r="X27" s="164">
        <f t="shared" ca="1" si="10"/>
        <v>0</v>
      </c>
      <c r="Y27" s="115" t="b">
        <f t="shared" ca="1" si="11"/>
        <v>0</v>
      </c>
      <c r="Z27" s="115" t="b">
        <f t="shared" ca="1" si="12"/>
        <v>0</v>
      </c>
      <c r="AA27" s="115" t="b">
        <f t="shared" ca="1" si="13"/>
        <v>1</v>
      </c>
      <c r="AB27" s="78">
        <f t="shared" ca="1" si="14"/>
        <v>0</v>
      </c>
      <c r="AC27" s="85">
        <f t="shared" ca="1" si="15"/>
        <v>0.33333333333333331</v>
      </c>
      <c r="AD27" s="88">
        <f t="shared" ca="1" si="16"/>
        <v>0</v>
      </c>
      <c r="AE27" s="85">
        <f t="shared" ca="1" si="17"/>
        <v>0.66666666666666663</v>
      </c>
      <c r="AF27" s="82">
        <f t="shared" ca="1" si="18"/>
        <v>0.99930555555555556</v>
      </c>
      <c r="AG27" s="115" t="b">
        <f t="shared" si="19"/>
        <v>0</v>
      </c>
      <c r="AH27" s="115" t="b">
        <f t="shared" ca="1" si="20"/>
        <v>1</v>
      </c>
      <c r="AI27" s="115" t="b">
        <f t="shared" ca="1" si="21"/>
        <v>0</v>
      </c>
      <c r="AJ27" s="115" t="b">
        <f t="shared" ca="1" si="22"/>
        <v>1</v>
      </c>
      <c r="AK27" s="115" t="b">
        <f t="shared" si="23"/>
        <v>0</v>
      </c>
      <c r="AL27" s="113">
        <f t="shared" ca="1" si="24"/>
        <v>0</v>
      </c>
      <c r="AM27" s="113">
        <f t="shared" ca="1" si="25"/>
        <v>0.99930555555555556</v>
      </c>
      <c r="AN27" s="113">
        <f t="shared" ca="1" si="37"/>
        <v>0</v>
      </c>
      <c r="AO27" s="113">
        <f t="shared" ca="1" si="26"/>
        <v>0.99930555555555556</v>
      </c>
      <c r="AP27" s="115" t="b">
        <f t="shared" si="27"/>
        <v>1</v>
      </c>
      <c r="AQ27" s="115" t="b">
        <f t="shared" ca="1" si="28"/>
        <v>0</v>
      </c>
      <c r="AR27" s="115" t="b">
        <f t="shared" si="29"/>
        <v>1</v>
      </c>
      <c r="AS27" s="115" t="b">
        <f t="shared" ca="1" si="30"/>
        <v>0</v>
      </c>
      <c r="AT27" s="140">
        <f t="shared" si="31"/>
        <v>0</v>
      </c>
      <c r="AU27" s="342"/>
      <c r="AV27" s="342"/>
      <c r="AW27" s="342"/>
      <c r="AX27" s="342"/>
      <c r="AY27" s="342"/>
      <c r="AZ27" s="342"/>
      <c r="BA27" s="343"/>
      <c r="BB27" s="343"/>
      <c r="BC27" s="343"/>
    </row>
    <row r="28" spans="1:55" s="346" customFormat="1" ht="28.5" customHeight="1" x14ac:dyDescent="0.35">
      <c r="A28" s="397">
        <f t="shared" ca="1" si="0"/>
        <v>46163</v>
      </c>
      <c r="B28" s="77" t="str">
        <f t="shared" ca="1" si="1"/>
        <v>Do</v>
      </c>
      <c r="C28" s="76" t="str">
        <f t="shared" ca="1" si="2"/>
        <v xml:space="preserve"> </v>
      </c>
      <c r="D28" s="171"/>
      <c r="E28" s="126" t="str">
        <f t="shared" ca="1" si="32"/>
        <v>08:00-16:00</v>
      </c>
      <c r="F28" s="386">
        <f t="shared" ca="1" si="3"/>
        <v>0.33333333333333331</v>
      </c>
      <c r="G28" s="125">
        <f t="shared" ca="1" si="33"/>
        <v>0</v>
      </c>
      <c r="H28" s="127"/>
      <c r="I28" s="59"/>
      <c r="J28" s="141" t="str">
        <f t="shared" ca="1" si="4"/>
        <v/>
      </c>
      <c r="K28" s="388">
        <f t="shared" ca="1" si="5"/>
        <v>0</v>
      </c>
      <c r="L28" s="542"/>
      <c r="M28" s="543"/>
      <c r="N28" s="543"/>
      <c r="O28" s="543"/>
      <c r="P28" s="544"/>
      <c r="Q28" s="108">
        <f t="shared" ca="1" si="34"/>
        <v>46163</v>
      </c>
      <c r="R28" s="115" t="b">
        <f t="shared" ca="1" si="6"/>
        <v>1</v>
      </c>
      <c r="S28" s="109" t="str">
        <f t="shared" si="7"/>
        <v/>
      </c>
      <c r="T28" s="61" t="str">
        <f t="shared" ca="1" si="8"/>
        <v>A</v>
      </c>
      <c r="U28" s="61" t="str">
        <f t="shared" ca="1" si="9"/>
        <v>A</v>
      </c>
      <c r="V28" s="96">
        <f t="shared" si="35"/>
        <v>0</v>
      </c>
      <c r="W28" s="57">
        <f t="shared" ca="1" si="36"/>
        <v>-0.33333333333333298</v>
      </c>
      <c r="X28" s="164">
        <f t="shared" ca="1" si="10"/>
        <v>0</v>
      </c>
      <c r="Y28" s="115" t="b">
        <f t="shared" ca="1" si="11"/>
        <v>0</v>
      </c>
      <c r="Z28" s="115" t="b">
        <f t="shared" ca="1" si="12"/>
        <v>0</v>
      </c>
      <c r="AA28" s="115" t="b">
        <f t="shared" ca="1" si="13"/>
        <v>1</v>
      </c>
      <c r="AB28" s="78">
        <f t="shared" ca="1" si="14"/>
        <v>0</v>
      </c>
      <c r="AC28" s="85">
        <f t="shared" ca="1" si="15"/>
        <v>0.33333333333333331</v>
      </c>
      <c r="AD28" s="88">
        <f t="shared" ca="1" si="16"/>
        <v>0</v>
      </c>
      <c r="AE28" s="85">
        <f t="shared" ca="1" si="17"/>
        <v>0.66666666666666663</v>
      </c>
      <c r="AF28" s="82">
        <f t="shared" ca="1" si="18"/>
        <v>0.99930555555555556</v>
      </c>
      <c r="AG28" s="115" t="b">
        <f t="shared" si="19"/>
        <v>0</v>
      </c>
      <c r="AH28" s="115" t="b">
        <f t="shared" ca="1" si="20"/>
        <v>1</v>
      </c>
      <c r="AI28" s="115" t="b">
        <f t="shared" ca="1" si="21"/>
        <v>0</v>
      </c>
      <c r="AJ28" s="115" t="b">
        <f t="shared" ca="1" si="22"/>
        <v>1</v>
      </c>
      <c r="AK28" s="115" t="b">
        <f t="shared" si="23"/>
        <v>0</v>
      </c>
      <c r="AL28" s="113">
        <f t="shared" ca="1" si="24"/>
        <v>0</v>
      </c>
      <c r="AM28" s="113">
        <f t="shared" ca="1" si="25"/>
        <v>0.99930555555555556</v>
      </c>
      <c r="AN28" s="113">
        <f t="shared" ca="1" si="37"/>
        <v>0</v>
      </c>
      <c r="AO28" s="113">
        <f t="shared" ca="1" si="26"/>
        <v>0.99930555555555556</v>
      </c>
      <c r="AP28" s="115" t="b">
        <f t="shared" si="27"/>
        <v>1</v>
      </c>
      <c r="AQ28" s="115" t="b">
        <f t="shared" ca="1" si="28"/>
        <v>0</v>
      </c>
      <c r="AR28" s="115" t="b">
        <f t="shared" si="29"/>
        <v>1</v>
      </c>
      <c r="AS28" s="115" t="b">
        <f t="shared" ca="1" si="30"/>
        <v>0</v>
      </c>
      <c r="AT28" s="140">
        <f t="shared" si="31"/>
        <v>0</v>
      </c>
      <c r="AU28" s="342"/>
      <c r="AV28" s="342"/>
      <c r="AW28" s="342"/>
      <c r="AX28" s="342"/>
      <c r="AY28" s="342"/>
      <c r="AZ28" s="342"/>
      <c r="BA28" s="343"/>
      <c r="BB28" s="343"/>
      <c r="BC28" s="343"/>
    </row>
    <row r="29" spans="1:55" s="346" customFormat="1" ht="28.5" customHeight="1" x14ac:dyDescent="0.35">
      <c r="A29" s="397">
        <f t="shared" ca="1" si="0"/>
        <v>46164</v>
      </c>
      <c r="B29" s="77" t="str">
        <f t="shared" ca="1" si="1"/>
        <v>Fr</v>
      </c>
      <c r="C29" s="76" t="str">
        <f t="shared" ca="1" si="2"/>
        <v xml:space="preserve"> </v>
      </c>
      <c r="D29" s="171"/>
      <c r="E29" s="126" t="str">
        <f t="shared" ca="1" si="32"/>
        <v>08:00-16:00</v>
      </c>
      <c r="F29" s="386">
        <f t="shared" ca="1" si="3"/>
        <v>0.33333333333333331</v>
      </c>
      <c r="G29" s="125">
        <f t="shared" ca="1" si="33"/>
        <v>0</v>
      </c>
      <c r="H29" s="127"/>
      <c r="I29" s="59"/>
      <c r="J29" s="141" t="str">
        <f t="shared" ca="1" si="4"/>
        <v/>
      </c>
      <c r="K29" s="388">
        <f t="shared" ca="1" si="5"/>
        <v>0</v>
      </c>
      <c r="L29" s="542"/>
      <c r="M29" s="543"/>
      <c r="N29" s="543"/>
      <c r="O29" s="543"/>
      <c r="P29" s="544"/>
      <c r="Q29" s="108">
        <f t="shared" ca="1" si="34"/>
        <v>46164</v>
      </c>
      <c r="R29" s="115" t="b">
        <f t="shared" ca="1" si="6"/>
        <v>1</v>
      </c>
      <c r="S29" s="109" t="str">
        <f t="shared" si="7"/>
        <v/>
      </c>
      <c r="T29" s="61" t="str">
        <f t="shared" ca="1" si="8"/>
        <v>A</v>
      </c>
      <c r="U29" s="61" t="str">
        <f t="shared" ca="1" si="9"/>
        <v>A</v>
      </c>
      <c r="V29" s="96">
        <f t="shared" si="35"/>
        <v>0</v>
      </c>
      <c r="W29" s="57">
        <f t="shared" ca="1" si="36"/>
        <v>-0.33333333333333298</v>
      </c>
      <c r="X29" s="164">
        <f t="shared" ca="1" si="10"/>
        <v>0</v>
      </c>
      <c r="Y29" s="115" t="b">
        <f t="shared" ca="1" si="11"/>
        <v>0</v>
      </c>
      <c r="Z29" s="115" t="b">
        <f t="shared" ca="1" si="12"/>
        <v>0</v>
      </c>
      <c r="AA29" s="115" t="b">
        <f t="shared" ca="1" si="13"/>
        <v>1</v>
      </c>
      <c r="AB29" s="78">
        <f t="shared" ca="1" si="14"/>
        <v>0</v>
      </c>
      <c r="AC29" s="85">
        <f t="shared" ca="1" si="15"/>
        <v>0.33333333333333331</v>
      </c>
      <c r="AD29" s="88">
        <f t="shared" ca="1" si="16"/>
        <v>0</v>
      </c>
      <c r="AE29" s="85">
        <f t="shared" ca="1" si="17"/>
        <v>0.66666666666666663</v>
      </c>
      <c r="AF29" s="82">
        <f t="shared" ca="1" si="18"/>
        <v>0.99930555555555556</v>
      </c>
      <c r="AG29" s="115" t="b">
        <f t="shared" si="19"/>
        <v>0</v>
      </c>
      <c r="AH29" s="115" t="b">
        <f t="shared" ca="1" si="20"/>
        <v>1</v>
      </c>
      <c r="AI29" s="115" t="b">
        <f t="shared" ca="1" si="21"/>
        <v>0</v>
      </c>
      <c r="AJ29" s="115" t="b">
        <f t="shared" ca="1" si="22"/>
        <v>1</v>
      </c>
      <c r="AK29" s="115" t="b">
        <f t="shared" si="23"/>
        <v>0</v>
      </c>
      <c r="AL29" s="113">
        <f t="shared" ca="1" si="24"/>
        <v>0</v>
      </c>
      <c r="AM29" s="113">
        <f t="shared" ca="1" si="25"/>
        <v>0.99930555555555556</v>
      </c>
      <c r="AN29" s="113">
        <f t="shared" ca="1" si="37"/>
        <v>0</v>
      </c>
      <c r="AO29" s="113">
        <f t="shared" ca="1" si="26"/>
        <v>0.99930555555555556</v>
      </c>
      <c r="AP29" s="115" t="b">
        <f t="shared" si="27"/>
        <v>1</v>
      </c>
      <c r="AQ29" s="115" t="b">
        <f t="shared" ca="1" si="28"/>
        <v>0</v>
      </c>
      <c r="AR29" s="115" t="b">
        <f t="shared" si="29"/>
        <v>1</v>
      </c>
      <c r="AS29" s="115" t="b">
        <f t="shared" ca="1" si="30"/>
        <v>0</v>
      </c>
      <c r="AT29" s="140">
        <f t="shared" si="31"/>
        <v>0</v>
      </c>
      <c r="AU29" s="342"/>
      <c r="AV29" s="342"/>
      <c r="AW29" s="342"/>
      <c r="AX29" s="342"/>
      <c r="AY29" s="342"/>
      <c r="AZ29" s="342"/>
      <c r="BA29" s="343"/>
      <c r="BB29" s="343"/>
      <c r="BC29" s="343"/>
    </row>
    <row r="30" spans="1:55" s="346" customFormat="1" ht="28.5" customHeight="1" x14ac:dyDescent="0.35">
      <c r="A30" s="397">
        <f t="shared" ca="1" si="0"/>
        <v>46165</v>
      </c>
      <c r="B30" s="77" t="str">
        <f t="shared" ca="1" si="1"/>
        <v>Sa</v>
      </c>
      <c r="C30" s="76" t="str">
        <f t="shared" ca="1" si="2"/>
        <v xml:space="preserve"> Wochenende</v>
      </c>
      <c r="D30" s="185"/>
      <c r="E30" s="126" t="str">
        <f t="shared" ca="1" si="32"/>
        <v/>
      </c>
      <c r="F30" s="386">
        <f t="shared" ca="1" si="3"/>
        <v>0</v>
      </c>
      <c r="G30" s="125">
        <f t="shared" ca="1" si="33"/>
        <v>0</v>
      </c>
      <c r="H30" s="127"/>
      <c r="I30" s="59"/>
      <c r="J30" s="141" t="str">
        <f t="shared" ca="1" si="4"/>
        <v/>
      </c>
      <c r="K30" s="388">
        <f t="shared" ca="1" si="5"/>
        <v>0</v>
      </c>
      <c r="L30" s="542"/>
      <c r="M30" s="543"/>
      <c r="N30" s="543"/>
      <c r="O30" s="543"/>
      <c r="P30" s="544"/>
      <c r="Q30" s="108">
        <f t="shared" ca="1" si="34"/>
        <v>46165</v>
      </c>
      <c r="R30" s="115" t="b">
        <f t="shared" ca="1" si="6"/>
        <v>1</v>
      </c>
      <c r="S30" s="109" t="str">
        <f t="shared" si="7"/>
        <v/>
      </c>
      <c r="T30" s="61" t="str">
        <f t="shared" ca="1" si="8"/>
        <v>F</v>
      </c>
      <c r="U30" s="61" t="str">
        <f t="shared" ca="1" si="9"/>
        <v>A</v>
      </c>
      <c r="V30" s="96">
        <f t="shared" si="35"/>
        <v>0</v>
      </c>
      <c r="W30" s="57">
        <f t="shared" ca="1" si="36"/>
        <v>0</v>
      </c>
      <c r="X30" s="164">
        <f t="shared" ca="1" si="10"/>
        <v>0</v>
      </c>
      <c r="Y30" s="115" t="b">
        <f t="shared" ca="1" si="11"/>
        <v>1</v>
      </c>
      <c r="Z30" s="115" t="b">
        <f t="shared" ca="1" si="12"/>
        <v>0</v>
      </c>
      <c r="AA30" s="115" t="b">
        <f t="shared" ca="1" si="13"/>
        <v>0</v>
      </c>
      <c r="AB30" s="78">
        <f t="shared" ca="1" si="14"/>
        <v>0</v>
      </c>
      <c r="AC30" s="85">
        <f t="shared" ca="1" si="15"/>
        <v>0</v>
      </c>
      <c r="AD30" s="88">
        <f t="shared" ca="1" si="16"/>
        <v>0</v>
      </c>
      <c r="AE30" s="85">
        <f t="shared" ca="1" si="17"/>
        <v>0</v>
      </c>
      <c r="AF30" s="82">
        <f t="shared" ca="1" si="18"/>
        <v>0.99930555555555556</v>
      </c>
      <c r="AG30" s="115" t="b">
        <f t="shared" si="19"/>
        <v>0</v>
      </c>
      <c r="AH30" s="115" t="b">
        <f t="shared" ca="1" si="20"/>
        <v>0</v>
      </c>
      <c r="AI30" s="115" t="b">
        <f t="shared" ca="1" si="21"/>
        <v>0</v>
      </c>
      <c r="AJ30" s="115" t="b">
        <f t="shared" ca="1" si="22"/>
        <v>1</v>
      </c>
      <c r="AK30" s="115" t="b">
        <f t="shared" si="23"/>
        <v>0</v>
      </c>
      <c r="AL30" s="113">
        <f t="shared" ca="1" si="24"/>
        <v>0</v>
      </c>
      <c r="AM30" s="113">
        <f t="shared" ca="1" si="25"/>
        <v>0.99930555555555556</v>
      </c>
      <c r="AN30" s="113">
        <f t="shared" ca="1" si="37"/>
        <v>0</v>
      </c>
      <c r="AO30" s="113">
        <f t="shared" ca="1" si="26"/>
        <v>0.99930555555555556</v>
      </c>
      <c r="AP30" s="115" t="b">
        <f t="shared" si="27"/>
        <v>1</v>
      </c>
      <c r="AQ30" s="115" t="b">
        <f t="shared" ca="1" si="28"/>
        <v>0</v>
      </c>
      <c r="AR30" s="115" t="b">
        <f t="shared" si="29"/>
        <v>1</v>
      </c>
      <c r="AS30" s="115" t="b">
        <f t="shared" ca="1" si="30"/>
        <v>0</v>
      </c>
      <c r="AT30" s="140">
        <f t="shared" si="31"/>
        <v>0</v>
      </c>
      <c r="AU30" s="342"/>
      <c r="AV30" s="342"/>
      <c r="AW30" s="342"/>
      <c r="AX30" s="342"/>
      <c r="AY30" s="342"/>
      <c r="AZ30" s="342"/>
      <c r="BA30" s="343"/>
      <c r="BB30" s="343"/>
      <c r="BC30" s="343"/>
    </row>
    <row r="31" spans="1:55" s="346" customFormat="1" ht="28.5" customHeight="1" x14ac:dyDescent="0.35">
      <c r="A31" s="397">
        <f t="shared" ca="1" si="0"/>
        <v>46166</v>
      </c>
      <c r="B31" s="77" t="str">
        <f t="shared" ca="1" si="1"/>
        <v>So</v>
      </c>
      <c r="C31" s="76" t="str">
        <f t="shared" ca="1" si="2"/>
        <v xml:space="preserve"> Pfingsten</v>
      </c>
      <c r="D31" s="185"/>
      <c r="E31" s="126" t="str">
        <f t="shared" ca="1" si="32"/>
        <v/>
      </c>
      <c r="F31" s="386">
        <f t="shared" ca="1" si="3"/>
        <v>0</v>
      </c>
      <c r="G31" s="125">
        <f t="shared" ca="1" si="33"/>
        <v>0</v>
      </c>
      <c r="H31" s="184"/>
      <c r="I31" s="186"/>
      <c r="J31" s="141" t="str">
        <f t="shared" ca="1" si="4"/>
        <v/>
      </c>
      <c r="K31" s="388">
        <f t="shared" ca="1" si="5"/>
        <v>0</v>
      </c>
      <c r="L31" s="542"/>
      <c r="M31" s="543"/>
      <c r="N31" s="543"/>
      <c r="O31" s="543"/>
      <c r="P31" s="544"/>
      <c r="Q31" s="108">
        <f t="shared" ca="1" si="34"/>
        <v>46166</v>
      </c>
      <c r="R31" s="115" t="b">
        <f t="shared" ca="1" si="6"/>
        <v>1</v>
      </c>
      <c r="S31" s="109" t="str">
        <f t="shared" si="7"/>
        <v/>
      </c>
      <c r="T31" s="61" t="str">
        <f t="shared" ca="1" si="8"/>
        <v>F</v>
      </c>
      <c r="U31" s="61" t="str">
        <f t="shared" ca="1" si="9"/>
        <v>F</v>
      </c>
      <c r="V31" s="96">
        <f t="shared" si="35"/>
        <v>0</v>
      </c>
      <c r="W31" s="57">
        <f t="shared" ca="1" si="36"/>
        <v>0</v>
      </c>
      <c r="X31" s="164">
        <f t="shared" ca="1" si="10"/>
        <v>0</v>
      </c>
      <c r="Y31" s="115" t="b">
        <f t="shared" ca="1" si="11"/>
        <v>1</v>
      </c>
      <c r="Z31" s="115" t="b">
        <f t="shared" ca="1" si="12"/>
        <v>0</v>
      </c>
      <c r="AA31" s="115" t="b">
        <f t="shared" ca="1" si="13"/>
        <v>0</v>
      </c>
      <c r="AB31" s="78" t="str">
        <f t="shared" ca="1" si="14"/>
        <v/>
      </c>
      <c r="AC31" s="85" t="str">
        <f t="shared" ca="1" si="15"/>
        <v/>
      </c>
      <c r="AD31" s="88">
        <f t="shared" ca="1" si="16"/>
        <v>0</v>
      </c>
      <c r="AE31" s="85" t="str">
        <f t="shared" ca="1" si="17"/>
        <v/>
      </c>
      <c r="AF31" s="82" t="str">
        <f t="shared" ca="1" si="18"/>
        <v/>
      </c>
      <c r="AG31" s="115" t="b">
        <f t="shared" si="19"/>
        <v>0</v>
      </c>
      <c r="AH31" s="115" t="b">
        <f t="shared" ca="1" si="20"/>
        <v>0</v>
      </c>
      <c r="AI31" s="115" t="b">
        <f t="shared" ca="1" si="21"/>
        <v>0</v>
      </c>
      <c r="AJ31" s="115" t="b">
        <f t="shared" ca="1" si="22"/>
        <v>0</v>
      </c>
      <c r="AK31" s="115" t="b">
        <f t="shared" si="23"/>
        <v>0</v>
      </c>
      <c r="AL31" s="113" t="str">
        <f t="shared" ca="1" si="24"/>
        <v/>
      </c>
      <c r="AM31" s="113" t="str">
        <f t="shared" ca="1" si="25"/>
        <v/>
      </c>
      <c r="AN31" s="113" t="str">
        <f t="shared" ca="1" si="37"/>
        <v/>
      </c>
      <c r="AO31" s="113" t="str">
        <f t="shared" ca="1" si="26"/>
        <v/>
      </c>
      <c r="AP31" s="115" t="b">
        <f t="shared" si="27"/>
        <v>1</v>
      </c>
      <c r="AQ31" s="115" t="b">
        <f t="shared" ca="1" si="28"/>
        <v>0</v>
      </c>
      <c r="AR31" s="115" t="b">
        <f t="shared" si="29"/>
        <v>1</v>
      </c>
      <c r="AS31" s="115" t="b">
        <f t="shared" ca="1" si="30"/>
        <v>0</v>
      </c>
      <c r="AT31" s="140">
        <f t="shared" si="31"/>
        <v>0</v>
      </c>
      <c r="AU31" s="342"/>
      <c r="AV31" s="342"/>
      <c r="AW31" s="342"/>
      <c r="AX31" s="342"/>
      <c r="AY31" s="342"/>
      <c r="AZ31" s="342"/>
      <c r="BA31" s="343"/>
      <c r="BB31" s="343"/>
      <c r="BC31" s="343"/>
    </row>
    <row r="32" spans="1:55" s="346" customFormat="1" ht="28.5" customHeight="1" x14ac:dyDescent="0.35">
      <c r="A32" s="397">
        <f t="shared" ca="1" si="0"/>
        <v>46167</v>
      </c>
      <c r="B32" s="77" t="str">
        <f t="shared" ca="1" si="1"/>
        <v>Mo</v>
      </c>
      <c r="C32" s="76" t="str">
        <f t="shared" ca="1" si="2"/>
        <v xml:space="preserve"> Pfingstmontag</v>
      </c>
      <c r="D32" s="185"/>
      <c r="E32" s="126" t="str">
        <f t="shared" ca="1" si="32"/>
        <v/>
      </c>
      <c r="F32" s="386">
        <f t="shared" ca="1" si="3"/>
        <v>0</v>
      </c>
      <c r="G32" s="125">
        <f t="shared" ca="1" si="33"/>
        <v>0</v>
      </c>
      <c r="H32" s="184"/>
      <c r="I32" s="186"/>
      <c r="J32" s="141" t="str">
        <f t="shared" ca="1" si="4"/>
        <v/>
      </c>
      <c r="K32" s="388">
        <f t="shared" ca="1" si="5"/>
        <v>0</v>
      </c>
      <c r="L32" s="542"/>
      <c r="M32" s="543"/>
      <c r="N32" s="543"/>
      <c r="O32" s="543"/>
      <c r="P32" s="544"/>
      <c r="Q32" s="108">
        <f t="shared" ca="1" si="34"/>
        <v>46167</v>
      </c>
      <c r="R32" s="115" t="b">
        <f t="shared" ca="1" si="6"/>
        <v>1</v>
      </c>
      <c r="S32" s="109" t="str">
        <f t="shared" si="7"/>
        <v/>
      </c>
      <c r="T32" s="61" t="str">
        <f t="shared" ca="1" si="8"/>
        <v>F</v>
      </c>
      <c r="U32" s="61" t="str">
        <f t="shared" ca="1" si="9"/>
        <v>F</v>
      </c>
      <c r="V32" s="96">
        <f t="shared" si="35"/>
        <v>0</v>
      </c>
      <c r="W32" s="57">
        <f t="shared" ca="1" si="36"/>
        <v>0</v>
      </c>
      <c r="X32" s="164">
        <f t="shared" ca="1" si="10"/>
        <v>0</v>
      </c>
      <c r="Y32" s="115" t="b">
        <f t="shared" ca="1" si="11"/>
        <v>1</v>
      </c>
      <c r="Z32" s="115" t="b">
        <f t="shared" ca="1" si="12"/>
        <v>0</v>
      </c>
      <c r="AA32" s="115" t="b">
        <f t="shared" ca="1" si="13"/>
        <v>0</v>
      </c>
      <c r="AB32" s="78" t="str">
        <f t="shared" ca="1" si="14"/>
        <v/>
      </c>
      <c r="AC32" s="85" t="str">
        <f t="shared" ca="1" si="15"/>
        <v/>
      </c>
      <c r="AD32" s="88">
        <f t="shared" ca="1" si="16"/>
        <v>0</v>
      </c>
      <c r="AE32" s="85" t="str">
        <f t="shared" ca="1" si="17"/>
        <v/>
      </c>
      <c r="AF32" s="82" t="str">
        <f t="shared" ca="1" si="18"/>
        <v/>
      </c>
      <c r="AG32" s="115" t="b">
        <f t="shared" si="19"/>
        <v>0</v>
      </c>
      <c r="AH32" s="115" t="b">
        <f t="shared" ca="1" si="20"/>
        <v>0</v>
      </c>
      <c r="AI32" s="115" t="b">
        <f t="shared" ca="1" si="21"/>
        <v>0</v>
      </c>
      <c r="AJ32" s="115" t="b">
        <f t="shared" ca="1" si="22"/>
        <v>0</v>
      </c>
      <c r="AK32" s="115" t="b">
        <f t="shared" si="23"/>
        <v>0</v>
      </c>
      <c r="AL32" s="113" t="str">
        <f t="shared" ca="1" si="24"/>
        <v/>
      </c>
      <c r="AM32" s="113" t="str">
        <f t="shared" ca="1" si="25"/>
        <v/>
      </c>
      <c r="AN32" s="113" t="str">
        <f t="shared" ca="1" si="37"/>
        <v/>
      </c>
      <c r="AO32" s="113" t="str">
        <f t="shared" ca="1" si="26"/>
        <v/>
      </c>
      <c r="AP32" s="115" t="b">
        <f t="shared" si="27"/>
        <v>1</v>
      </c>
      <c r="AQ32" s="115" t="b">
        <f t="shared" ca="1" si="28"/>
        <v>0</v>
      </c>
      <c r="AR32" s="115" t="b">
        <f t="shared" si="29"/>
        <v>1</v>
      </c>
      <c r="AS32" s="115" t="b">
        <f t="shared" ca="1" si="30"/>
        <v>0</v>
      </c>
      <c r="AT32" s="140">
        <f t="shared" si="31"/>
        <v>0</v>
      </c>
      <c r="AU32" s="342"/>
      <c r="AV32" s="342"/>
      <c r="AW32" s="342"/>
      <c r="AX32" s="342"/>
      <c r="AY32" s="342"/>
      <c r="AZ32" s="342"/>
      <c r="BA32" s="343"/>
      <c r="BB32" s="343"/>
      <c r="BC32" s="343"/>
    </row>
    <row r="33" spans="1:55" s="346" customFormat="1" ht="28.5" customHeight="1" x14ac:dyDescent="0.35">
      <c r="A33" s="397">
        <f t="shared" ca="1" si="0"/>
        <v>46168</v>
      </c>
      <c r="B33" s="77" t="str">
        <f t="shared" ca="1" si="1"/>
        <v>Di</v>
      </c>
      <c r="C33" s="76" t="str">
        <f t="shared" ca="1" si="2"/>
        <v xml:space="preserve"> </v>
      </c>
      <c r="D33" s="171"/>
      <c r="E33" s="126" t="str">
        <f t="shared" ca="1" si="32"/>
        <v>08:00-16:00</v>
      </c>
      <c r="F33" s="386">
        <f t="shared" ca="1" si="3"/>
        <v>0.33333333333333331</v>
      </c>
      <c r="G33" s="125">
        <f t="shared" ca="1" si="33"/>
        <v>0</v>
      </c>
      <c r="H33" s="127"/>
      <c r="I33" s="59"/>
      <c r="J33" s="141" t="str">
        <f t="shared" ca="1" si="4"/>
        <v/>
      </c>
      <c r="K33" s="388">
        <f t="shared" ca="1" si="5"/>
        <v>0</v>
      </c>
      <c r="L33" s="542"/>
      <c r="M33" s="543"/>
      <c r="N33" s="543"/>
      <c r="O33" s="543"/>
      <c r="P33" s="544"/>
      <c r="Q33" s="108">
        <f t="shared" ca="1" si="34"/>
        <v>46168</v>
      </c>
      <c r="R33" s="115" t="b">
        <f t="shared" ca="1" si="6"/>
        <v>1</v>
      </c>
      <c r="S33" s="109" t="str">
        <f t="shared" si="7"/>
        <v/>
      </c>
      <c r="T33" s="61" t="str">
        <f t="shared" ca="1" si="8"/>
        <v>A</v>
      </c>
      <c r="U33" s="61" t="str">
        <f t="shared" ca="1" si="9"/>
        <v>A</v>
      </c>
      <c r="V33" s="96">
        <f t="shared" si="35"/>
        <v>0</v>
      </c>
      <c r="W33" s="57">
        <f t="shared" ca="1" si="36"/>
        <v>-0.33333333333333298</v>
      </c>
      <c r="X33" s="164">
        <f t="shared" ca="1" si="10"/>
        <v>0</v>
      </c>
      <c r="Y33" s="115" t="b">
        <f t="shared" ca="1" si="11"/>
        <v>0</v>
      </c>
      <c r="Z33" s="115" t="b">
        <f t="shared" ca="1" si="12"/>
        <v>0</v>
      </c>
      <c r="AA33" s="115" t="b">
        <f t="shared" ca="1" si="13"/>
        <v>1</v>
      </c>
      <c r="AB33" s="78">
        <f t="shared" ca="1" si="14"/>
        <v>0</v>
      </c>
      <c r="AC33" s="85">
        <f t="shared" ca="1" si="15"/>
        <v>0.33333333333333331</v>
      </c>
      <c r="AD33" s="88">
        <f t="shared" ca="1" si="16"/>
        <v>0</v>
      </c>
      <c r="AE33" s="85">
        <f t="shared" ca="1" si="17"/>
        <v>0.66666666666666663</v>
      </c>
      <c r="AF33" s="82">
        <f t="shared" ca="1" si="18"/>
        <v>0.99930555555555556</v>
      </c>
      <c r="AG33" s="115" t="b">
        <f t="shared" si="19"/>
        <v>0</v>
      </c>
      <c r="AH33" s="115" t="b">
        <f t="shared" ca="1" si="20"/>
        <v>1</v>
      </c>
      <c r="AI33" s="115" t="b">
        <f t="shared" ca="1" si="21"/>
        <v>0</v>
      </c>
      <c r="AJ33" s="115" t="b">
        <f t="shared" ca="1" si="22"/>
        <v>1</v>
      </c>
      <c r="AK33" s="115" t="b">
        <f t="shared" si="23"/>
        <v>0</v>
      </c>
      <c r="AL33" s="113">
        <f t="shared" ca="1" si="24"/>
        <v>0</v>
      </c>
      <c r="AM33" s="113">
        <f t="shared" ca="1" si="25"/>
        <v>0.99930555555555556</v>
      </c>
      <c r="AN33" s="113">
        <f t="shared" ca="1" si="37"/>
        <v>0</v>
      </c>
      <c r="AO33" s="113">
        <f t="shared" ca="1" si="26"/>
        <v>0.99930555555555556</v>
      </c>
      <c r="AP33" s="115" t="b">
        <f t="shared" si="27"/>
        <v>1</v>
      </c>
      <c r="AQ33" s="115" t="b">
        <f t="shared" ca="1" si="28"/>
        <v>0</v>
      </c>
      <c r="AR33" s="115" t="b">
        <f t="shared" si="29"/>
        <v>1</v>
      </c>
      <c r="AS33" s="115" t="b">
        <f t="shared" ca="1" si="30"/>
        <v>0</v>
      </c>
      <c r="AT33" s="140">
        <f t="shared" si="31"/>
        <v>0</v>
      </c>
      <c r="AU33" s="342"/>
      <c r="AV33" s="342"/>
      <c r="AW33" s="342"/>
      <c r="AX33" s="342"/>
      <c r="AY33" s="342"/>
      <c r="AZ33" s="342"/>
      <c r="BA33" s="343"/>
      <c r="BB33" s="343"/>
      <c r="BC33" s="343"/>
    </row>
    <row r="34" spans="1:55" s="346" customFormat="1" ht="28.5" customHeight="1" x14ac:dyDescent="0.35">
      <c r="A34" s="397">
        <f t="shared" ca="1" si="0"/>
        <v>46169</v>
      </c>
      <c r="B34" s="77" t="str">
        <f t="shared" ca="1" si="1"/>
        <v>Mi</v>
      </c>
      <c r="C34" s="76" t="str">
        <f t="shared" ca="1" si="2"/>
        <v xml:space="preserve"> </v>
      </c>
      <c r="D34" s="171"/>
      <c r="E34" s="126" t="str">
        <f t="shared" ca="1" si="32"/>
        <v>08:00-16:00</v>
      </c>
      <c r="F34" s="386">
        <f t="shared" ca="1" si="3"/>
        <v>0.33333333333333331</v>
      </c>
      <c r="G34" s="125">
        <f t="shared" ca="1" si="33"/>
        <v>0</v>
      </c>
      <c r="H34" s="127"/>
      <c r="I34" s="59"/>
      <c r="J34" s="141" t="str">
        <f t="shared" ca="1" si="4"/>
        <v/>
      </c>
      <c r="K34" s="388">
        <f t="shared" ca="1" si="5"/>
        <v>0</v>
      </c>
      <c r="L34" s="542"/>
      <c r="M34" s="543"/>
      <c r="N34" s="543"/>
      <c r="O34" s="543"/>
      <c r="P34" s="544"/>
      <c r="Q34" s="108">
        <f t="shared" ca="1" si="34"/>
        <v>46169</v>
      </c>
      <c r="R34" s="115" t="b">
        <f t="shared" ca="1" si="6"/>
        <v>1</v>
      </c>
      <c r="S34" s="109" t="str">
        <f t="shared" si="7"/>
        <v/>
      </c>
      <c r="T34" s="61" t="str">
        <f t="shared" ca="1" si="8"/>
        <v>A</v>
      </c>
      <c r="U34" s="61" t="str">
        <f t="shared" ca="1" si="9"/>
        <v>A</v>
      </c>
      <c r="V34" s="96">
        <f t="shared" si="35"/>
        <v>0</v>
      </c>
      <c r="W34" s="57">
        <f t="shared" ca="1" si="36"/>
        <v>-0.33333333333333298</v>
      </c>
      <c r="X34" s="164">
        <f t="shared" ca="1" si="10"/>
        <v>0</v>
      </c>
      <c r="Y34" s="115" t="b">
        <f t="shared" ca="1" si="11"/>
        <v>0</v>
      </c>
      <c r="Z34" s="115" t="b">
        <f t="shared" ca="1" si="12"/>
        <v>0</v>
      </c>
      <c r="AA34" s="115" t="b">
        <f t="shared" ca="1" si="13"/>
        <v>1</v>
      </c>
      <c r="AB34" s="78">
        <f t="shared" ca="1" si="14"/>
        <v>0</v>
      </c>
      <c r="AC34" s="85">
        <f t="shared" ca="1" si="15"/>
        <v>0.33333333333333331</v>
      </c>
      <c r="AD34" s="88">
        <f t="shared" ca="1" si="16"/>
        <v>0</v>
      </c>
      <c r="AE34" s="85">
        <f t="shared" ca="1" si="17"/>
        <v>0.66666666666666663</v>
      </c>
      <c r="AF34" s="82">
        <f t="shared" ca="1" si="18"/>
        <v>0.99930555555555556</v>
      </c>
      <c r="AG34" s="115" t="b">
        <f t="shared" si="19"/>
        <v>0</v>
      </c>
      <c r="AH34" s="115" t="b">
        <f t="shared" ca="1" si="20"/>
        <v>1</v>
      </c>
      <c r="AI34" s="115" t="b">
        <f t="shared" ca="1" si="21"/>
        <v>0</v>
      </c>
      <c r="AJ34" s="115" t="b">
        <f t="shared" ca="1" si="22"/>
        <v>1</v>
      </c>
      <c r="AK34" s="115" t="b">
        <f t="shared" si="23"/>
        <v>0</v>
      </c>
      <c r="AL34" s="113">
        <f t="shared" ca="1" si="24"/>
        <v>0</v>
      </c>
      <c r="AM34" s="113">
        <f t="shared" ca="1" si="25"/>
        <v>0.99930555555555556</v>
      </c>
      <c r="AN34" s="113">
        <f t="shared" ca="1" si="37"/>
        <v>0</v>
      </c>
      <c r="AO34" s="113">
        <f t="shared" ca="1" si="26"/>
        <v>0.99930555555555556</v>
      </c>
      <c r="AP34" s="115" t="b">
        <f t="shared" si="27"/>
        <v>1</v>
      </c>
      <c r="AQ34" s="115" t="b">
        <f t="shared" ca="1" si="28"/>
        <v>0</v>
      </c>
      <c r="AR34" s="115" t="b">
        <f t="shared" si="29"/>
        <v>1</v>
      </c>
      <c r="AS34" s="115" t="b">
        <f t="shared" ca="1" si="30"/>
        <v>0</v>
      </c>
      <c r="AT34" s="140">
        <f t="shared" si="31"/>
        <v>0</v>
      </c>
      <c r="AU34" s="342"/>
      <c r="AV34" s="342"/>
      <c r="AW34" s="342"/>
      <c r="AX34" s="342"/>
      <c r="AY34" s="342"/>
      <c r="AZ34" s="342"/>
      <c r="BA34" s="343"/>
      <c r="BB34" s="343"/>
      <c r="BC34" s="343"/>
    </row>
    <row r="35" spans="1:55" s="346" customFormat="1" ht="28.5" customHeight="1" x14ac:dyDescent="0.35">
      <c r="A35" s="397">
        <f t="shared" ca="1" si="0"/>
        <v>46170</v>
      </c>
      <c r="B35" s="77" t="str">
        <f t="shared" ca="1" si="1"/>
        <v>Do</v>
      </c>
      <c r="C35" s="76" t="str">
        <f t="shared" ca="1" si="2"/>
        <v xml:space="preserve"> </v>
      </c>
      <c r="D35" s="171"/>
      <c r="E35" s="126" t="str">
        <f t="shared" ca="1" si="32"/>
        <v>08:00-16:00</v>
      </c>
      <c r="F35" s="386">
        <f t="shared" ca="1" si="3"/>
        <v>0.33333333333333331</v>
      </c>
      <c r="G35" s="125">
        <f t="shared" ca="1" si="33"/>
        <v>0</v>
      </c>
      <c r="H35" s="127"/>
      <c r="I35" s="59"/>
      <c r="J35" s="141" t="str">
        <f t="shared" ca="1" si="4"/>
        <v/>
      </c>
      <c r="K35" s="388">
        <f t="shared" ca="1" si="5"/>
        <v>0</v>
      </c>
      <c r="L35" s="542"/>
      <c r="M35" s="543"/>
      <c r="N35" s="543"/>
      <c r="O35" s="543"/>
      <c r="P35" s="544"/>
      <c r="Q35" s="108">
        <f t="shared" ca="1" si="34"/>
        <v>46170</v>
      </c>
      <c r="R35" s="115" t="b">
        <f t="shared" ca="1" si="6"/>
        <v>1</v>
      </c>
      <c r="S35" s="109" t="str">
        <f t="shared" si="7"/>
        <v/>
      </c>
      <c r="T35" s="61" t="str">
        <f t="shared" ca="1" si="8"/>
        <v>A</v>
      </c>
      <c r="U35" s="61" t="str">
        <f t="shared" ca="1" si="9"/>
        <v>A</v>
      </c>
      <c r="V35" s="96">
        <f t="shared" si="35"/>
        <v>0</v>
      </c>
      <c r="W35" s="57">
        <f t="shared" ca="1" si="36"/>
        <v>-0.33333333333333298</v>
      </c>
      <c r="X35" s="164">
        <f t="shared" ca="1" si="10"/>
        <v>0</v>
      </c>
      <c r="Y35" s="115" t="b">
        <f t="shared" ca="1" si="11"/>
        <v>0</v>
      </c>
      <c r="Z35" s="115" t="b">
        <f t="shared" ca="1" si="12"/>
        <v>0</v>
      </c>
      <c r="AA35" s="115" t="b">
        <f t="shared" ca="1" si="13"/>
        <v>1</v>
      </c>
      <c r="AB35" s="78">
        <f t="shared" ca="1" si="14"/>
        <v>0</v>
      </c>
      <c r="AC35" s="85">
        <f t="shared" ca="1" si="15"/>
        <v>0.33333333333333331</v>
      </c>
      <c r="AD35" s="88">
        <f t="shared" ca="1" si="16"/>
        <v>0</v>
      </c>
      <c r="AE35" s="85">
        <f t="shared" ca="1" si="17"/>
        <v>0.66666666666666663</v>
      </c>
      <c r="AF35" s="82">
        <f t="shared" ca="1" si="18"/>
        <v>0.99930555555555556</v>
      </c>
      <c r="AG35" s="115" t="b">
        <f t="shared" si="19"/>
        <v>0</v>
      </c>
      <c r="AH35" s="115" t="b">
        <f t="shared" ca="1" si="20"/>
        <v>1</v>
      </c>
      <c r="AI35" s="115" t="b">
        <f t="shared" ca="1" si="21"/>
        <v>0</v>
      </c>
      <c r="AJ35" s="115" t="b">
        <f t="shared" ca="1" si="22"/>
        <v>1</v>
      </c>
      <c r="AK35" s="115" t="b">
        <f t="shared" si="23"/>
        <v>0</v>
      </c>
      <c r="AL35" s="113">
        <f t="shared" ca="1" si="24"/>
        <v>0</v>
      </c>
      <c r="AM35" s="113">
        <f t="shared" ca="1" si="25"/>
        <v>0.99930555555555556</v>
      </c>
      <c r="AN35" s="113">
        <f t="shared" ca="1" si="37"/>
        <v>0</v>
      </c>
      <c r="AO35" s="113">
        <f t="shared" ca="1" si="26"/>
        <v>0.99930555555555556</v>
      </c>
      <c r="AP35" s="115" t="b">
        <f t="shared" si="27"/>
        <v>1</v>
      </c>
      <c r="AQ35" s="115" t="b">
        <f t="shared" ca="1" si="28"/>
        <v>0</v>
      </c>
      <c r="AR35" s="115" t="b">
        <f t="shared" si="29"/>
        <v>1</v>
      </c>
      <c r="AS35" s="115" t="b">
        <f t="shared" ca="1" si="30"/>
        <v>0</v>
      </c>
      <c r="AT35" s="140">
        <f t="shared" si="31"/>
        <v>0</v>
      </c>
      <c r="AU35" s="342"/>
      <c r="AV35" s="342"/>
      <c r="AW35" s="342"/>
      <c r="AX35" s="342"/>
      <c r="AY35" s="342"/>
      <c r="AZ35" s="342"/>
      <c r="BA35" s="343"/>
      <c r="BB35" s="343"/>
      <c r="BC35" s="343"/>
    </row>
    <row r="36" spans="1:55" s="346" customFormat="1" ht="28.5" customHeight="1" x14ac:dyDescent="0.35">
      <c r="A36" s="397">
        <f t="shared" ca="1" si="0"/>
        <v>46171</v>
      </c>
      <c r="B36" s="77" t="str">
        <f t="shared" ca="1" si="1"/>
        <v>Fr</v>
      </c>
      <c r="C36" s="76" t="str">
        <f t="shared" ca="1" si="2"/>
        <v xml:space="preserve"> </v>
      </c>
      <c r="D36" s="171"/>
      <c r="E36" s="126" t="str">
        <f t="shared" ca="1" si="32"/>
        <v>08:00-16:00</v>
      </c>
      <c r="F36" s="386">
        <f t="shared" ca="1" si="3"/>
        <v>0.33333333333333331</v>
      </c>
      <c r="G36" s="125">
        <f t="shared" ca="1" si="33"/>
        <v>0</v>
      </c>
      <c r="H36" s="127"/>
      <c r="I36" s="59"/>
      <c r="J36" s="141" t="str">
        <f t="shared" ca="1" si="4"/>
        <v/>
      </c>
      <c r="K36" s="388">
        <f t="shared" ca="1" si="5"/>
        <v>0</v>
      </c>
      <c r="L36" s="542"/>
      <c r="M36" s="543"/>
      <c r="N36" s="543"/>
      <c r="O36" s="543"/>
      <c r="P36" s="544"/>
      <c r="Q36" s="108">
        <f t="shared" ca="1" si="34"/>
        <v>46171</v>
      </c>
      <c r="R36" s="115" t="b">
        <f t="shared" ca="1" si="6"/>
        <v>1</v>
      </c>
      <c r="S36" s="109" t="str">
        <f t="shared" si="7"/>
        <v/>
      </c>
      <c r="T36" s="61" t="str">
        <f t="shared" ca="1" si="8"/>
        <v>A</v>
      </c>
      <c r="U36" s="61" t="str">
        <f t="shared" ca="1" si="9"/>
        <v>A</v>
      </c>
      <c r="V36" s="96">
        <f t="shared" si="35"/>
        <v>0</v>
      </c>
      <c r="W36" s="57">
        <f t="shared" ca="1" si="36"/>
        <v>-0.33333333333333298</v>
      </c>
      <c r="X36" s="164">
        <f t="shared" ca="1" si="10"/>
        <v>0</v>
      </c>
      <c r="Y36" s="115" t="b">
        <f t="shared" ca="1" si="11"/>
        <v>0</v>
      </c>
      <c r="Z36" s="115" t="b">
        <f t="shared" ca="1" si="12"/>
        <v>0</v>
      </c>
      <c r="AA36" s="115" t="b">
        <f t="shared" ca="1" si="13"/>
        <v>1</v>
      </c>
      <c r="AB36" s="78">
        <f t="shared" ca="1" si="14"/>
        <v>0</v>
      </c>
      <c r="AC36" s="85">
        <f t="shared" ca="1" si="15"/>
        <v>0.33333333333333331</v>
      </c>
      <c r="AD36" s="88">
        <f t="shared" ca="1" si="16"/>
        <v>0</v>
      </c>
      <c r="AE36" s="85">
        <f t="shared" ca="1" si="17"/>
        <v>0.66666666666666663</v>
      </c>
      <c r="AF36" s="82">
        <f t="shared" ca="1" si="18"/>
        <v>0.99930555555555556</v>
      </c>
      <c r="AG36" s="115" t="b">
        <f t="shared" si="19"/>
        <v>0</v>
      </c>
      <c r="AH36" s="115" t="b">
        <f t="shared" ca="1" si="20"/>
        <v>1</v>
      </c>
      <c r="AI36" s="115" t="b">
        <f t="shared" ca="1" si="21"/>
        <v>0</v>
      </c>
      <c r="AJ36" s="115" t="b">
        <f t="shared" ca="1" si="22"/>
        <v>1</v>
      </c>
      <c r="AK36" s="115" t="b">
        <f t="shared" si="23"/>
        <v>0</v>
      </c>
      <c r="AL36" s="113">
        <f t="shared" ca="1" si="24"/>
        <v>0</v>
      </c>
      <c r="AM36" s="113">
        <f t="shared" ca="1" si="25"/>
        <v>0.99930555555555556</v>
      </c>
      <c r="AN36" s="113">
        <f t="shared" ca="1" si="37"/>
        <v>0</v>
      </c>
      <c r="AO36" s="113">
        <f t="shared" ca="1" si="26"/>
        <v>0.99930555555555556</v>
      </c>
      <c r="AP36" s="115" t="b">
        <f t="shared" si="27"/>
        <v>1</v>
      </c>
      <c r="AQ36" s="115" t="b">
        <f t="shared" ca="1" si="28"/>
        <v>0</v>
      </c>
      <c r="AR36" s="115" t="b">
        <f t="shared" si="29"/>
        <v>1</v>
      </c>
      <c r="AS36" s="115" t="b">
        <f t="shared" ca="1" si="30"/>
        <v>0</v>
      </c>
      <c r="AT36" s="140">
        <f t="shared" si="31"/>
        <v>0</v>
      </c>
      <c r="AU36" s="342"/>
      <c r="AV36" s="342"/>
      <c r="AW36" s="342"/>
      <c r="AX36" s="342"/>
      <c r="AY36" s="342"/>
      <c r="AZ36" s="342"/>
      <c r="BA36" s="343"/>
      <c r="BB36" s="343"/>
      <c r="BC36" s="343"/>
    </row>
    <row r="37" spans="1:55" s="346" customFormat="1" ht="28.5" customHeight="1" x14ac:dyDescent="0.35">
      <c r="A37" s="397">
        <f t="shared" ca="1" si="0"/>
        <v>46172</v>
      </c>
      <c r="B37" s="77" t="str">
        <f t="shared" ca="1" si="1"/>
        <v>Sa</v>
      </c>
      <c r="C37" s="76" t="str">
        <f t="shared" ca="1" si="2"/>
        <v xml:space="preserve"> Wochenende</v>
      </c>
      <c r="D37" s="185"/>
      <c r="E37" s="126" t="str">
        <f t="shared" ca="1" si="32"/>
        <v/>
      </c>
      <c r="F37" s="386">
        <f t="shared" ca="1" si="3"/>
        <v>0</v>
      </c>
      <c r="G37" s="125">
        <f t="shared" ca="1" si="33"/>
        <v>0</v>
      </c>
      <c r="H37" s="127"/>
      <c r="I37" s="59"/>
      <c r="J37" s="141" t="str">
        <f t="shared" ca="1" si="4"/>
        <v/>
      </c>
      <c r="K37" s="388">
        <f t="shared" ca="1" si="5"/>
        <v>0</v>
      </c>
      <c r="L37" s="542"/>
      <c r="M37" s="543"/>
      <c r="N37" s="543"/>
      <c r="O37" s="543"/>
      <c r="P37" s="544"/>
      <c r="Q37" s="108">
        <f t="shared" ca="1" si="34"/>
        <v>46172</v>
      </c>
      <c r="R37" s="115" t="b">
        <f t="shared" ca="1" si="6"/>
        <v>1</v>
      </c>
      <c r="S37" s="109" t="str">
        <f t="shared" si="7"/>
        <v/>
      </c>
      <c r="T37" s="61" t="str">
        <f t="shared" ca="1" si="8"/>
        <v>F</v>
      </c>
      <c r="U37" s="61" t="str">
        <f t="shared" ca="1" si="9"/>
        <v>A</v>
      </c>
      <c r="V37" s="96">
        <f t="shared" si="35"/>
        <v>0</v>
      </c>
      <c r="W37" s="57">
        <f t="shared" ca="1" si="36"/>
        <v>0</v>
      </c>
      <c r="X37" s="164">
        <f t="shared" ca="1" si="10"/>
        <v>0</v>
      </c>
      <c r="Y37" s="115" t="b">
        <f t="shared" ca="1" si="11"/>
        <v>1</v>
      </c>
      <c r="Z37" s="115" t="b">
        <f t="shared" ca="1" si="12"/>
        <v>0</v>
      </c>
      <c r="AA37" s="115" t="b">
        <f t="shared" ca="1" si="13"/>
        <v>0</v>
      </c>
      <c r="AB37" s="78">
        <f t="shared" ca="1" si="14"/>
        <v>0</v>
      </c>
      <c r="AC37" s="85">
        <f t="shared" ca="1" si="15"/>
        <v>0</v>
      </c>
      <c r="AD37" s="88">
        <f t="shared" ca="1" si="16"/>
        <v>0</v>
      </c>
      <c r="AE37" s="85">
        <f t="shared" ca="1" si="17"/>
        <v>0</v>
      </c>
      <c r="AF37" s="82">
        <f t="shared" ca="1" si="18"/>
        <v>0.99930555555555556</v>
      </c>
      <c r="AG37" s="115" t="b">
        <f t="shared" si="19"/>
        <v>0</v>
      </c>
      <c r="AH37" s="115" t="b">
        <f t="shared" ca="1" si="20"/>
        <v>0</v>
      </c>
      <c r="AI37" s="115" t="b">
        <f t="shared" ca="1" si="21"/>
        <v>0</v>
      </c>
      <c r="AJ37" s="115" t="b">
        <f t="shared" ca="1" si="22"/>
        <v>1</v>
      </c>
      <c r="AK37" s="115" t="b">
        <f t="shared" si="23"/>
        <v>0</v>
      </c>
      <c r="AL37" s="113">
        <f t="shared" ca="1" si="24"/>
        <v>0</v>
      </c>
      <c r="AM37" s="113">
        <f t="shared" ca="1" si="25"/>
        <v>0.99930555555555556</v>
      </c>
      <c r="AN37" s="113">
        <f t="shared" ca="1" si="37"/>
        <v>0</v>
      </c>
      <c r="AO37" s="113">
        <f t="shared" ca="1" si="26"/>
        <v>0.99930555555555556</v>
      </c>
      <c r="AP37" s="115" t="b">
        <f t="shared" si="27"/>
        <v>1</v>
      </c>
      <c r="AQ37" s="115" t="b">
        <f t="shared" ca="1" si="28"/>
        <v>0</v>
      </c>
      <c r="AR37" s="115" t="b">
        <f t="shared" si="29"/>
        <v>1</v>
      </c>
      <c r="AS37" s="115" t="b">
        <f t="shared" ca="1" si="30"/>
        <v>0</v>
      </c>
      <c r="AT37" s="140">
        <f t="shared" si="31"/>
        <v>0</v>
      </c>
      <c r="AU37" s="342"/>
      <c r="AV37" s="342"/>
      <c r="AW37" s="342"/>
      <c r="AX37" s="342"/>
      <c r="AY37" s="342"/>
      <c r="AZ37" s="342"/>
      <c r="BA37" s="343"/>
      <c r="BB37" s="343"/>
      <c r="BC37" s="343"/>
    </row>
    <row r="38" spans="1:55" s="346" customFormat="1" ht="28.5" customHeight="1" thickBot="1" x14ac:dyDescent="0.4">
      <c r="A38" s="397">
        <f t="shared" ca="1" si="0"/>
        <v>46173</v>
      </c>
      <c r="B38" s="77" t="str">
        <f t="shared" ca="1" si="1"/>
        <v>So</v>
      </c>
      <c r="C38" s="76" t="str">
        <f t="shared" ca="1" si="2"/>
        <v xml:space="preserve"> Wochenende</v>
      </c>
      <c r="D38" s="185"/>
      <c r="E38" s="126" t="str">
        <f t="shared" ca="1" si="32"/>
        <v/>
      </c>
      <c r="F38" s="387">
        <f t="shared" ca="1" si="3"/>
        <v>0</v>
      </c>
      <c r="G38" s="125">
        <f t="shared" ca="1" si="33"/>
        <v>0</v>
      </c>
      <c r="H38" s="411"/>
      <c r="I38" s="412"/>
      <c r="J38" s="142" t="str">
        <f t="shared" ca="1" si="4"/>
        <v/>
      </c>
      <c r="K38" s="388">
        <f t="shared" ca="1" si="5"/>
        <v>0</v>
      </c>
      <c r="L38" s="542"/>
      <c r="M38" s="543"/>
      <c r="N38" s="543"/>
      <c r="O38" s="543"/>
      <c r="P38" s="544"/>
      <c r="Q38" s="110">
        <f t="shared" ca="1" si="34"/>
        <v>46173</v>
      </c>
      <c r="R38" s="115" t="b">
        <f t="shared" ca="1" si="6"/>
        <v>1</v>
      </c>
      <c r="S38" s="111" t="str">
        <f t="shared" si="7"/>
        <v/>
      </c>
      <c r="T38" s="62" t="str">
        <f t="shared" ca="1" si="8"/>
        <v>F</v>
      </c>
      <c r="U38" s="62" t="str">
        <f t="shared" ca="1" si="9"/>
        <v>F</v>
      </c>
      <c r="V38" s="97">
        <f t="shared" si="35"/>
        <v>0</v>
      </c>
      <c r="W38" s="58">
        <f t="shared" ca="1" si="36"/>
        <v>0</v>
      </c>
      <c r="X38" s="165">
        <f t="shared" ca="1" si="10"/>
        <v>0</v>
      </c>
      <c r="Y38" s="116" t="b">
        <f t="shared" ca="1" si="11"/>
        <v>1</v>
      </c>
      <c r="Z38" s="116" t="b">
        <f t="shared" ca="1" si="12"/>
        <v>0</v>
      </c>
      <c r="AA38" s="116" t="b">
        <f t="shared" ca="1" si="13"/>
        <v>0</v>
      </c>
      <c r="AB38" s="79" t="str">
        <f t="shared" ca="1" si="14"/>
        <v/>
      </c>
      <c r="AC38" s="86" t="str">
        <f t="shared" ca="1" si="15"/>
        <v/>
      </c>
      <c r="AD38" s="89">
        <f t="shared" ca="1" si="16"/>
        <v>0</v>
      </c>
      <c r="AE38" s="86" t="str">
        <f t="shared" ca="1" si="17"/>
        <v/>
      </c>
      <c r="AF38" s="83" t="str">
        <f t="shared" ca="1" si="18"/>
        <v/>
      </c>
      <c r="AG38" s="116" t="b">
        <f t="shared" si="19"/>
        <v>0</v>
      </c>
      <c r="AH38" s="116" t="b">
        <f t="shared" ca="1" si="20"/>
        <v>0</v>
      </c>
      <c r="AI38" s="116" t="b">
        <f t="shared" ca="1" si="21"/>
        <v>0</v>
      </c>
      <c r="AJ38" s="116" t="b">
        <f t="shared" ca="1" si="22"/>
        <v>0</v>
      </c>
      <c r="AK38" s="116" t="b">
        <f t="shared" si="23"/>
        <v>0</v>
      </c>
      <c r="AL38" s="114" t="str">
        <f t="shared" ca="1" si="24"/>
        <v/>
      </c>
      <c r="AM38" s="114" t="str">
        <f t="shared" ca="1" si="25"/>
        <v/>
      </c>
      <c r="AN38" s="114" t="str">
        <f t="shared" ca="1" si="37"/>
        <v/>
      </c>
      <c r="AO38" s="114" t="str">
        <f t="shared" ca="1" si="26"/>
        <v/>
      </c>
      <c r="AP38" s="116" t="b">
        <f t="shared" si="27"/>
        <v>1</v>
      </c>
      <c r="AQ38" s="116" t="b">
        <f t="shared" ca="1" si="28"/>
        <v>0</v>
      </c>
      <c r="AR38" s="116" t="b">
        <f t="shared" si="29"/>
        <v>1</v>
      </c>
      <c r="AS38" s="116" t="b">
        <f t="shared" ca="1" si="30"/>
        <v>0</v>
      </c>
      <c r="AT38" s="208">
        <f t="shared" si="31"/>
        <v>0</v>
      </c>
      <c r="AU38" s="342"/>
      <c r="AV38" s="342"/>
      <c r="AW38" s="342"/>
      <c r="AX38" s="342"/>
      <c r="AY38" s="342"/>
      <c r="AZ38" s="342"/>
      <c r="BA38" s="343"/>
      <c r="BB38" s="343"/>
      <c r="BC38" s="343"/>
    </row>
    <row r="39" spans="1:55" s="346" customFormat="1" ht="29.25" customHeight="1" thickTop="1" thickBot="1" x14ac:dyDescent="0.4">
      <c r="A39" s="310" t="s">
        <v>62</v>
      </c>
      <c r="B39" s="56">
        <f ca="1">COUNTIF(T$8:T$38,"A")</f>
        <v>18</v>
      </c>
      <c r="C39" s="569"/>
      <c r="D39" s="570"/>
      <c r="E39" s="575" t="str">
        <f>"Monat Std.-Saldo (~15min) &gt; "</f>
        <v xml:space="preserve">Monat Std.-Saldo (~15min) &gt; </v>
      </c>
      <c r="F39" s="576"/>
      <c r="G39" s="576"/>
      <c r="H39" s="576"/>
      <c r="I39" s="577"/>
      <c r="J39" s="144">
        <f ca="1">ROUND(SUM(J8:J38)*4,0)/4</f>
        <v>0</v>
      </c>
      <c r="K39" s="578"/>
      <c r="L39" s="579"/>
      <c r="M39" s="579"/>
      <c r="N39" s="579"/>
      <c r="O39" s="579"/>
      <c r="P39" s="580"/>
      <c r="Q39" s="389"/>
      <c r="R39" s="352"/>
      <c r="S39" s="352"/>
      <c r="T39" s="353"/>
      <c r="U39" s="354"/>
      <c r="V39" s="372"/>
      <c r="W39" s="355"/>
      <c r="X39" s="355"/>
      <c r="Y39" s="356"/>
      <c r="Z39" s="10"/>
      <c r="AA39" s="10"/>
      <c r="AB39" s="357"/>
      <c r="AC39" s="357"/>
      <c r="AD39" s="357"/>
      <c r="AE39" s="357"/>
      <c r="AF39" s="357"/>
      <c r="AG39" s="356"/>
      <c r="AH39" s="358"/>
      <c r="AI39" s="358"/>
      <c r="AJ39" s="359"/>
      <c r="AK39" s="356"/>
      <c r="AL39" s="359"/>
      <c r="AM39" s="359"/>
      <c r="AN39" s="359"/>
      <c r="AO39" s="359"/>
      <c r="AP39" s="359"/>
      <c r="AQ39" s="359"/>
      <c r="AR39" s="359"/>
      <c r="AS39" s="359"/>
      <c r="AT39" s="359"/>
      <c r="AU39" s="342"/>
      <c r="AV39" s="342"/>
      <c r="AW39" s="342"/>
      <c r="AX39" s="342"/>
      <c r="AY39" s="342"/>
      <c r="AZ39" s="342"/>
      <c r="BA39" s="343"/>
      <c r="BB39" s="343"/>
      <c r="BC39" s="343"/>
    </row>
    <row r="40" spans="1:55" s="346" customFormat="1" ht="29.25" customHeight="1" thickTop="1" thickBot="1" x14ac:dyDescent="0.4">
      <c r="A40" s="311" t="s">
        <v>59</v>
      </c>
      <c r="B40" s="124">
        <f>COUNTIF(D$8:D$38,"Z")</f>
        <v>0</v>
      </c>
      <c r="C40" s="571"/>
      <c r="D40" s="572"/>
      <c r="E40" s="587" t="s">
        <v>105</v>
      </c>
      <c r="F40" s="588"/>
      <c r="G40" s="588"/>
      <c r="H40" s="588"/>
      <c r="I40" s="589"/>
      <c r="J40" s="143">
        <f ca="1">$K5</f>
        <v>0</v>
      </c>
      <c r="K40" s="581"/>
      <c r="L40" s="582"/>
      <c r="M40" s="582"/>
      <c r="N40" s="582"/>
      <c r="O40" s="582"/>
      <c r="P40" s="583"/>
      <c r="Q40" s="188" t="s">
        <v>147</v>
      </c>
      <c r="R40" s="367"/>
      <c r="S40" s="368"/>
      <c r="T40" s="360"/>
      <c r="U40" s="361"/>
      <c r="V40" s="362"/>
      <c r="W40" s="363"/>
      <c r="X40" s="363"/>
      <c r="Y40" s="10"/>
      <c r="Z40" s="10"/>
      <c r="AA40" s="364"/>
      <c r="AB40" s="365"/>
      <c r="AC40" s="365"/>
      <c r="AD40" s="365"/>
      <c r="AE40" s="365"/>
      <c r="AF40" s="365"/>
      <c r="AG40" s="356"/>
      <c r="AH40" s="366"/>
      <c r="AI40" s="366"/>
      <c r="AJ40" s="359"/>
      <c r="AK40" s="356"/>
      <c r="AL40" s="359"/>
      <c r="AM40" s="359"/>
      <c r="AN40" s="359"/>
      <c r="AO40" s="359"/>
      <c r="AP40" s="359"/>
      <c r="AQ40" s="359"/>
      <c r="AR40" s="359"/>
      <c r="AS40" s="359"/>
      <c r="AT40" s="359"/>
      <c r="AU40" s="342"/>
      <c r="AV40" s="342"/>
      <c r="AW40" s="342"/>
      <c r="AX40" s="342"/>
      <c r="AY40" s="342"/>
      <c r="AZ40" s="342"/>
      <c r="BA40" s="343"/>
      <c r="BB40" s="343"/>
      <c r="BC40" s="343"/>
    </row>
    <row r="41" spans="1:55" s="346" customFormat="1" ht="29.25" customHeight="1" thickTop="1" thickBot="1" x14ac:dyDescent="0.4">
      <c r="A41" s="312" t="s">
        <v>58</v>
      </c>
      <c r="B41" s="130">
        <f>COUNTIF(D$8:D$38,"U")</f>
        <v>0</v>
      </c>
      <c r="C41" s="571"/>
      <c r="D41" s="572"/>
      <c r="E41" s="590" t="s">
        <v>106</v>
      </c>
      <c r="F41" s="591"/>
      <c r="G41" s="591"/>
      <c r="H41" s="591"/>
      <c r="I41" s="592"/>
      <c r="J41" s="187">
        <f ca="1">$J39+$J40</f>
        <v>0</v>
      </c>
      <c r="K41" s="584"/>
      <c r="L41" s="585"/>
      <c r="M41" s="585"/>
      <c r="N41" s="585"/>
      <c r="O41" s="585"/>
      <c r="P41" s="586"/>
      <c r="Q41" s="189" t="b">
        <f ca="1">AND($K$41&gt;=0,$K$41&lt;=$J$41,MOD($K$41,0.25)=0)</f>
        <v>1</v>
      </c>
      <c r="R41" s="369"/>
      <c r="S41" s="368"/>
      <c r="T41" s="360"/>
      <c r="U41" s="361"/>
      <c r="V41" s="362"/>
      <c r="W41" s="363"/>
      <c r="X41" s="363"/>
      <c r="Y41" s="10"/>
      <c r="Z41" s="10"/>
      <c r="AA41" s="364"/>
      <c r="AB41" s="365"/>
      <c r="AC41" s="365"/>
      <c r="AD41" s="365"/>
      <c r="AE41" s="365"/>
      <c r="AF41" s="365"/>
      <c r="AG41" s="356"/>
      <c r="AH41" s="366"/>
      <c r="AI41" s="366"/>
      <c r="AJ41" s="359"/>
      <c r="AK41" s="356"/>
      <c r="AL41" s="359"/>
      <c r="AM41" s="359"/>
      <c r="AN41" s="359"/>
      <c r="AO41" s="359"/>
      <c r="AP41" s="359"/>
      <c r="AQ41" s="359"/>
      <c r="AR41" s="359"/>
      <c r="AS41" s="359"/>
      <c r="AT41" s="359"/>
      <c r="AU41" s="342"/>
      <c r="AV41" s="342"/>
      <c r="AW41" s="342"/>
      <c r="AX41" s="342"/>
      <c r="AY41" s="342"/>
      <c r="AZ41" s="342"/>
      <c r="BA41" s="343"/>
      <c r="BB41" s="343"/>
      <c r="BC41" s="343"/>
    </row>
    <row r="42" spans="1:55" s="346" customFormat="1" ht="29.25" customHeight="1" thickTop="1" thickBot="1" x14ac:dyDescent="0.4">
      <c r="A42" s="312" t="s">
        <v>56</v>
      </c>
      <c r="B42" s="130">
        <f>COUNTIF(D$8:D$38,"K")</f>
        <v>0</v>
      </c>
      <c r="C42" s="573"/>
      <c r="D42" s="574"/>
      <c r="E42" s="593" t="s">
        <v>146</v>
      </c>
      <c r="F42" s="594"/>
      <c r="G42" s="594"/>
      <c r="H42" s="594"/>
      <c r="I42" s="595"/>
      <c r="J42" s="191">
        <f ca="1">$J41</f>
        <v>0</v>
      </c>
      <c r="K42" s="596" t="str">
        <f ca="1">" &lt; Dieser Stunden-Saldo wird in das nächste "&amp;IF($Q$3="Dezember","Jahr","Monat")&amp;" übertragen"</f>
        <v xml:space="preserve"> &lt; Dieser Stunden-Saldo wird in das nächste Monat übertragen</v>
      </c>
      <c r="L42" s="596"/>
      <c r="M42" s="596"/>
      <c r="N42" s="596"/>
      <c r="O42" s="596"/>
      <c r="P42" s="597"/>
      <c r="Q42" s="371"/>
      <c r="R42" s="368"/>
      <c r="S42" s="368"/>
      <c r="T42" s="360"/>
      <c r="U42" s="361"/>
      <c r="V42" s="362"/>
      <c r="W42" s="363"/>
      <c r="X42" s="363"/>
      <c r="Y42" s="10"/>
      <c r="Z42" s="10"/>
      <c r="AA42" s="364"/>
      <c r="AB42" s="365"/>
      <c r="AC42" s="365"/>
      <c r="AD42" s="365"/>
      <c r="AE42" s="365"/>
      <c r="AF42" s="365"/>
      <c r="AG42" s="356"/>
      <c r="AH42" s="366"/>
      <c r="AI42" s="366"/>
      <c r="AJ42" s="359"/>
      <c r="AK42" s="356"/>
      <c r="AL42" s="359"/>
      <c r="AM42" s="359"/>
      <c r="AN42" s="359"/>
      <c r="AO42" s="359"/>
      <c r="AP42" s="359"/>
      <c r="AQ42" s="359"/>
      <c r="AR42" s="359"/>
      <c r="AS42" s="359"/>
      <c r="AT42" s="359"/>
      <c r="AU42" s="342"/>
      <c r="AV42" s="342"/>
      <c r="AW42" s="342"/>
      <c r="AX42" s="342"/>
      <c r="AY42" s="342"/>
      <c r="AZ42" s="342"/>
      <c r="BA42" s="343"/>
      <c r="BB42" s="343"/>
      <c r="BC42" s="343"/>
    </row>
    <row r="43" spans="1:55" s="346" customFormat="1" ht="26.15" customHeight="1" thickTop="1" x14ac:dyDescent="0.35">
      <c r="A43" s="131"/>
      <c r="B43" s="132"/>
      <c r="C43" s="131"/>
      <c r="D43" s="290" t="s">
        <v>47</v>
      </c>
      <c r="E43" s="566"/>
      <c r="F43" s="566"/>
      <c r="G43" s="566"/>
      <c r="H43" s="566"/>
      <c r="I43" s="566"/>
      <c r="J43" s="133"/>
      <c r="K43" s="134"/>
      <c r="L43" s="134"/>
      <c r="M43" s="134"/>
      <c r="N43" s="134"/>
      <c r="O43" s="134"/>
      <c r="P43" s="134"/>
      <c r="Q43" s="128"/>
      <c r="R43" s="368"/>
      <c r="S43" s="368"/>
      <c r="T43" s="361"/>
      <c r="U43" s="361"/>
      <c r="V43" s="362"/>
      <c r="W43" s="363"/>
      <c r="X43" s="363"/>
      <c r="Y43" s="10"/>
      <c r="Z43" s="10"/>
      <c r="AA43" s="364"/>
      <c r="AB43" s="365"/>
      <c r="AC43" s="365"/>
      <c r="AD43" s="365"/>
      <c r="AE43" s="365"/>
      <c r="AF43" s="365"/>
      <c r="AG43" s="356"/>
      <c r="AH43" s="366"/>
      <c r="AI43" s="366"/>
      <c r="AJ43" s="359"/>
      <c r="AK43" s="356"/>
      <c r="AL43" s="359"/>
      <c r="AM43" s="359"/>
      <c r="AN43" s="359"/>
      <c r="AO43" s="359"/>
      <c r="AP43" s="359"/>
      <c r="AQ43" s="359"/>
      <c r="AR43" s="359"/>
      <c r="AS43" s="359"/>
      <c r="AT43" s="359"/>
      <c r="AU43" s="342"/>
      <c r="AV43" s="342"/>
      <c r="AW43" s="342"/>
      <c r="AX43" s="342"/>
      <c r="AY43" s="342"/>
      <c r="AZ43" s="342"/>
      <c r="BA43" s="343"/>
      <c r="BB43" s="343"/>
      <c r="BC43" s="343"/>
    </row>
    <row r="44" spans="1:55" ht="33" customHeight="1" x14ac:dyDescent="0.25">
      <c r="A44" s="4"/>
      <c r="B44" s="4"/>
      <c r="C44" s="4"/>
      <c r="D44" s="4"/>
      <c r="E44" s="567"/>
      <c r="F44" s="567"/>
      <c r="G44" s="567"/>
      <c r="H44" s="567"/>
      <c r="I44" s="567"/>
      <c r="J44" s="129"/>
      <c r="K44" s="5"/>
      <c r="L44" s="5"/>
      <c r="M44" s="5"/>
      <c r="N44" s="5"/>
      <c r="O44" s="5"/>
      <c r="V44" s="98"/>
      <c r="W44" s="355"/>
      <c r="X44" s="355"/>
      <c r="Y44" s="356"/>
      <c r="Z44" s="10"/>
      <c r="AA44" s="10"/>
      <c r="AB44" s="11"/>
      <c r="AC44" s="11"/>
      <c r="AD44" s="11"/>
      <c r="AE44" s="11"/>
      <c r="AF44" s="11"/>
      <c r="AG44" s="356"/>
      <c r="AH44" s="366"/>
      <c r="AI44" s="366"/>
      <c r="AJ44" s="359"/>
      <c r="AK44" s="356"/>
      <c r="AL44" s="359"/>
      <c r="AM44" s="359"/>
      <c r="AN44" s="359"/>
      <c r="AO44" s="359"/>
      <c r="AP44" s="359"/>
      <c r="AQ44" s="359"/>
      <c r="AR44" s="359"/>
      <c r="AS44" s="359"/>
      <c r="AT44" s="359"/>
    </row>
    <row r="45" spans="1:55" ht="17.25" customHeight="1" x14ac:dyDescent="0.35">
      <c r="A45" s="568" t="str">
        <f>"Unterschrift von "&amp;Vorgesetzter</f>
        <v>Unterschrift von Vorname Nachname</v>
      </c>
      <c r="B45" s="568"/>
      <c r="C45" s="568"/>
      <c r="D45" s="568"/>
      <c r="E45" s="55"/>
      <c r="F45" s="55"/>
      <c r="G45" s="55"/>
      <c r="H45" s="55"/>
      <c r="I45" s="9"/>
      <c r="J45" s="5"/>
      <c r="K45" s="5"/>
      <c r="L45" s="12"/>
      <c r="M45" s="568" t="str">
        <f>"Unterschrift von "&amp;Name</f>
        <v>Unterschrift von Vorname Nachname</v>
      </c>
      <c r="N45" s="568"/>
      <c r="O45" s="568"/>
      <c r="P45" s="568"/>
      <c r="Q45" s="24"/>
      <c r="R45" s="24"/>
      <c r="S45" s="24"/>
      <c r="T45" s="24"/>
      <c r="U45" s="24"/>
      <c r="V45" s="98"/>
      <c r="W45" s="355"/>
      <c r="X45" s="355"/>
      <c r="Y45" s="356"/>
      <c r="Z45" s="370"/>
      <c r="AA45" s="10"/>
      <c r="AB45" s="357"/>
      <c r="AC45" s="357"/>
      <c r="AD45" s="357"/>
      <c r="AE45" s="357"/>
      <c r="AF45" s="357"/>
      <c r="AG45" s="356"/>
      <c r="AH45" s="366"/>
      <c r="AI45" s="366"/>
      <c r="AJ45" s="359"/>
      <c r="AK45" s="356"/>
      <c r="AL45" s="359"/>
      <c r="AM45" s="359"/>
      <c r="AN45" s="359"/>
      <c r="AO45" s="359"/>
      <c r="AP45" s="359"/>
      <c r="AQ45" s="359"/>
      <c r="AR45" s="359"/>
      <c r="AS45" s="359"/>
      <c r="AT45" s="359"/>
    </row>
    <row r="46" spans="1:55" x14ac:dyDescent="0.25">
      <c r="A46" s="4"/>
      <c r="B46" s="4"/>
      <c r="C46" s="4"/>
      <c r="D46" s="4"/>
      <c r="E46" s="4"/>
      <c r="F46" s="5"/>
      <c r="G46" s="5"/>
      <c r="H46" s="5"/>
      <c r="I46" s="5"/>
      <c r="J46" s="5"/>
      <c r="K46" s="5"/>
      <c r="L46" s="5"/>
      <c r="M46" s="5"/>
      <c r="N46" s="5"/>
      <c r="O46" s="5"/>
      <c r="V46" s="98"/>
      <c r="W46" s="355"/>
      <c r="X46" s="355"/>
      <c r="Y46" s="356"/>
      <c r="Z46" s="10"/>
      <c r="AA46" s="10"/>
      <c r="AB46" s="11"/>
      <c r="AC46" s="11"/>
      <c r="AD46" s="11"/>
      <c r="AE46" s="11"/>
      <c r="AF46" s="11"/>
      <c r="AG46" s="356"/>
      <c r="AH46" s="366"/>
      <c r="AI46" s="366"/>
      <c r="AJ46" s="359"/>
      <c r="AK46" s="356"/>
      <c r="AL46" s="359"/>
      <c r="AM46" s="359"/>
      <c r="AN46" s="359"/>
      <c r="AO46" s="359"/>
      <c r="AP46" s="359"/>
      <c r="AQ46" s="359"/>
      <c r="AR46" s="359"/>
      <c r="AS46" s="359"/>
      <c r="AT46" s="359"/>
    </row>
    <row r="47" spans="1:55" x14ac:dyDescent="0.25">
      <c r="A47" s="4"/>
      <c r="B47" s="4"/>
      <c r="C47" s="4"/>
      <c r="D47" s="4"/>
      <c r="E47" s="4"/>
      <c r="F47" s="5"/>
      <c r="G47" s="5"/>
      <c r="H47" s="5"/>
      <c r="I47" s="5"/>
      <c r="J47" s="5"/>
      <c r="K47" s="5"/>
      <c r="L47" s="5"/>
      <c r="M47" s="5"/>
      <c r="N47" s="5"/>
      <c r="O47" s="5"/>
      <c r="V47" s="98"/>
      <c r="W47" s="355"/>
      <c r="X47" s="355"/>
      <c r="Y47" s="356"/>
      <c r="Z47" s="10"/>
      <c r="AA47" s="10"/>
      <c r="AB47" s="11"/>
      <c r="AC47" s="11"/>
      <c r="AD47" s="11"/>
      <c r="AE47" s="11"/>
      <c r="AF47" s="11"/>
      <c r="AG47" s="356"/>
      <c r="AH47" s="366"/>
      <c r="AI47" s="366"/>
      <c r="AJ47" s="359"/>
      <c r="AK47" s="356"/>
      <c r="AL47" s="359"/>
      <c r="AM47" s="359"/>
      <c r="AN47" s="359"/>
      <c r="AO47" s="359"/>
      <c r="AP47" s="359"/>
      <c r="AQ47" s="359"/>
      <c r="AR47" s="359"/>
      <c r="AS47" s="359"/>
      <c r="AT47" s="359"/>
    </row>
    <row r="48" spans="1:55" x14ac:dyDescent="0.25">
      <c r="A48" s="4"/>
      <c r="B48" s="4"/>
      <c r="C48" s="4"/>
      <c r="D48" s="4"/>
      <c r="E48" s="4"/>
      <c r="F48" s="5"/>
      <c r="G48" s="5"/>
      <c r="H48" s="5"/>
      <c r="I48" s="5"/>
      <c r="J48" s="5"/>
      <c r="K48" s="5"/>
      <c r="L48" s="5"/>
      <c r="M48" s="5"/>
      <c r="N48" s="5"/>
      <c r="O48" s="5"/>
      <c r="V48" s="98"/>
      <c r="W48" s="355"/>
      <c r="X48" s="355"/>
      <c r="Y48" s="356"/>
      <c r="Z48" s="10"/>
      <c r="AA48" s="10"/>
      <c r="AB48" s="11"/>
      <c r="AC48" s="11"/>
      <c r="AD48" s="11"/>
      <c r="AE48" s="11"/>
      <c r="AF48" s="11"/>
      <c r="AG48" s="356"/>
      <c r="AH48" s="366"/>
      <c r="AI48" s="366"/>
      <c r="AJ48" s="359"/>
      <c r="AK48" s="356"/>
      <c r="AL48" s="359"/>
      <c r="AM48" s="359"/>
      <c r="AN48" s="359"/>
      <c r="AO48" s="359"/>
      <c r="AP48" s="359"/>
      <c r="AQ48" s="359"/>
      <c r="AR48" s="359"/>
      <c r="AS48" s="359"/>
      <c r="AT48" s="359"/>
    </row>
    <row r="49" spans="1:46" x14ac:dyDescent="0.25">
      <c r="A49" s="6"/>
      <c r="B49" s="6"/>
      <c r="C49" s="6"/>
      <c r="D49" s="6"/>
      <c r="E49" s="6"/>
      <c r="F49" s="7"/>
      <c r="G49" s="7"/>
      <c r="H49" s="7"/>
      <c r="I49" s="7"/>
      <c r="J49" s="7"/>
      <c r="K49" s="7"/>
      <c r="L49" s="7"/>
      <c r="M49" s="7"/>
      <c r="N49" s="7"/>
      <c r="O49" s="7"/>
      <c r="V49" s="99"/>
      <c r="W49" s="11"/>
      <c r="X49" s="11"/>
      <c r="Y49" s="10"/>
      <c r="Z49" s="10"/>
      <c r="AA49" s="10"/>
      <c r="AB49" s="11"/>
      <c r="AC49" s="11"/>
      <c r="AD49" s="11"/>
      <c r="AE49" s="11"/>
      <c r="AF49" s="11"/>
      <c r="AG49" s="10"/>
      <c r="AH49" s="366"/>
      <c r="AI49" s="366"/>
      <c r="AJ49" s="359"/>
      <c r="AK49" s="10"/>
      <c r="AL49" s="359"/>
      <c r="AM49" s="359"/>
      <c r="AN49" s="359"/>
      <c r="AO49" s="359"/>
      <c r="AP49" s="359"/>
      <c r="AQ49" s="359"/>
      <c r="AR49" s="359"/>
      <c r="AS49" s="359"/>
      <c r="AT49" s="359"/>
    </row>
    <row r="50" spans="1:46" x14ac:dyDescent="0.25">
      <c r="A50" s="6"/>
      <c r="B50" s="6"/>
      <c r="C50" s="6"/>
      <c r="D50" s="6"/>
      <c r="E50" s="6"/>
      <c r="F50" s="7"/>
      <c r="G50" s="7"/>
      <c r="H50" s="7"/>
      <c r="I50" s="7"/>
      <c r="J50" s="7"/>
      <c r="K50" s="7"/>
      <c r="L50" s="7"/>
      <c r="M50" s="7"/>
      <c r="N50" s="7"/>
      <c r="O50" s="7"/>
      <c r="V50" s="99"/>
      <c r="W50" s="11"/>
      <c r="X50" s="11"/>
      <c r="Y50" s="10"/>
      <c r="Z50" s="10"/>
      <c r="AA50" s="10"/>
      <c r="AB50" s="11"/>
      <c r="AC50" s="11"/>
      <c r="AD50" s="11"/>
      <c r="AE50" s="11"/>
      <c r="AF50" s="11"/>
      <c r="AG50" s="10"/>
      <c r="AH50" s="366"/>
      <c r="AI50" s="366"/>
      <c r="AJ50" s="359"/>
      <c r="AK50" s="10"/>
      <c r="AL50" s="359"/>
      <c r="AM50" s="359"/>
      <c r="AN50" s="359"/>
      <c r="AO50" s="359"/>
      <c r="AP50" s="359"/>
      <c r="AQ50" s="359"/>
      <c r="AR50" s="359"/>
      <c r="AS50" s="359"/>
      <c r="AT50" s="359"/>
    </row>
    <row r="51" spans="1:46" x14ac:dyDescent="0.25">
      <c r="A51" s="6"/>
      <c r="B51" s="6"/>
      <c r="C51" s="6"/>
      <c r="D51" s="6"/>
      <c r="E51" s="6"/>
      <c r="F51" s="7"/>
      <c r="G51" s="7"/>
      <c r="H51" s="7"/>
      <c r="I51" s="7"/>
      <c r="J51" s="7"/>
      <c r="K51" s="7"/>
      <c r="L51" s="7"/>
      <c r="M51" s="7"/>
      <c r="N51" s="7"/>
      <c r="O51" s="7"/>
      <c r="V51" s="99"/>
      <c r="W51" s="11"/>
      <c r="X51" s="11"/>
      <c r="Y51" s="10"/>
      <c r="Z51" s="10"/>
      <c r="AA51" s="10"/>
      <c r="AB51" s="11"/>
      <c r="AC51" s="11"/>
      <c r="AD51" s="11"/>
      <c r="AE51" s="11"/>
      <c r="AF51" s="11"/>
      <c r="AG51" s="10"/>
      <c r="AH51" s="366"/>
      <c r="AI51" s="366"/>
      <c r="AJ51" s="359"/>
      <c r="AK51" s="10"/>
      <c r="AL51" s="359"/>
      <c r="AM51" s="359"/>
      <c r="AN51" s="359"/>
      <c r="AO51" s="359"/>
      <c r="AP51" s="359"/>
      <c r="AQ51" s="359"/>
      <c r="AR51" s="359"/>
      <c r="AS51" s="359"/>
      <c r="AT51" s="359"/>
    </row>
    <row r="52" spans="1:46" x14ac:dyDescent="0.25">
      <c r="A52" s="6"/>
      <c r="B52" s="6"/>
      <c r="C52" s="6"/>
      <c r="D52" s="6"/>
      <c r="E52" s="6"/>
      <c r="F52" s="7"/>
      <c r="G52" s="7"/>
      <c r="H52" s="7"/>
      <c r="I52" s="7"/>
      <c r="J52" s="7"/>
      <c r="K52" s="7"/>
      <c r="L52" s="7"/>
      <c r="M52" s="7"/>
      <c r="N52" s="7"/>
      <c r="O52" s="7"/>
      <c r="V52" s="99"/>
      <c r="W52" s="11"/>
      <c r="X52" s="11"/>
      <c r="Y52" s="10"/>
      <c r="Z52" s="10"/>
      <c r="AA52" s="10"/>
      <c r="AB52" s="11"/>
      <c r="AC52" s="11"/>
      <c r="AD52" s="11"/>
      <c r="AE52" s="11"/>
      <c r="AF52" s="11"/>
      <c r="AG52" s="10"/>
      <c r="AH52" s="366"/>
      <c r="AI52" s="366"/>
      <c r="AJ52" s="359"/>
      <c r="AK52" s="10"/>
      <c r="AL52" s="359"/>
      <c r="AM52" s="359"/>
      <c r="AN52" s="359"/>
      <c r="AO52" s="359"/>
      <c r="AP52" s="359"/>
      <c r="AQ52" s="359"/>
      <c r="AR52" s="359"/>
      <c r="AS52" s="359"/>
      <c r="AT52" s="359"/>
    </row>
    <row r="53" spans="1:46" x14ac:dyDescent="0.25">
      <c r="A53" s="6"/>
      <c r="B53" s="6"/>
      <c r="C53" s="6"/>
      <c r="D53" s="6"/>
      <c r="E53" s="6"/>
      <c r="F53" s="7"/>
      <c r="G53" s="7"/>
      <c r="H53" s="7"/>
      <c r="I53" s="7"/>
      <c r="J53" s="7"/>
      <c r="K53" s="7"/>
      <c r="L53" s="7"/>
      <c r="M53" s="7"/>
      <c r="N53" s="7"/>
      <c r="O53" s="7"/>
      <c r="V53" s="99"/>
      <c r="W53" s="11"/>
      <c r="X53" s="11"/>
      <c r="Y53" s="10"/>
      <c r="Z53" s="10"/>
      <c r="AA53" s="10"/>
      <c r="AB53" s="11"/>
      <c r="AC53" s="11"/>
      <c r="AD53" s="11"/>
      <c r="AE53" s="11"/>
      <c r="AF53" s="11"/>
      <c r="AG53" s="10"/>
      <c r="AH53" s="366"/>
      <c r="AI53" s="366"/>
      <c r="AJ53" s="359"/>
      <c r="AK53" s="10"/>
      <c r="AL53" s="359"/>
      <c r="AM53" s="359"/>
      <c r="AN53" s="359"/>
      <c r="AO53" s="359"/>
      <c r="AP53" s="359"/>
      <c r="AQ53" s="359"/>
      <c r="AR53" s="359"/>
      <c r="AS53" s="359"/>
      <c r="AT53" s="359"/>
    </row>
    <row r="54" spans="1:46" x14ac:dyDescent="0.25">
      <c r="A54" s="6"/>
      <c r="B54" s="6"/>
      <c r="C54" s="6"/>
      <c r="D54" s="6"/>
      <c r="E54" s="6"/>
      <c r="F54" s="7"/>
      <c r="G54" s="7"/>
      <c r="H54" s="7"/>
      <c r="I54" s="7"/>
      <c r="J54" s="7"/>
      <c r="K54" s="7"/>
      <c r="L54" s="7"/>
      <c r="M54" s="7"/>
      <c r="N54" s="7"/>
      <c r="O54" s="7"/>
      <c r="V54" s="99"/>
      <c r="W54" s="11"/>
      <c r="X54" s="11"/>
      <c r="Y54" s="10"/>
      <c r="Z54" s="10"/>
      <c r="AA54" s="10"/>
      <c r="AB54" s="11"/>
      <c r="AC54" s="11"/>
      <c r="AD54" s="11"/>
      <c r="AE54" s="11"/>
      <c r="AF54" s="11"/>
      <c r="AG54" s="10"/>
      <c r="AH54" s="366"/>
      <c r="AI54" s="366"/>
      <c r="AJ54" s="359"/>
      <c r="AK54" s="10"/>
      <c r="AL54" s="359"/>
      <c r="AM54" s="359"/>
      <c r="AN54" s="359"/>
      <c r="AO54" s="359"/>
      <c r="AP54" s="359"/>
      <c r="AQ54" s="359"/>
      <c r="AR54" s="359"/>
      <c r="AS54" s="359"/>
      <c r="AT54" s="359"/>
    </row>
    <row r="55" spans="1:46" x14ac:dyDescent="0.25">
      <c r="A55" s="6"/>
      <c r="B55" s="6"/>
      <c r="C55" s="6"/>
      <c r="D55" s="6"/>
      <c r="E55" s="6"/>
      <c r="F55" s="7"/>
      <c r="G55" s="7"/>
      <c r="H55" s="7"/>
      <c r="I55" s="7"/>
      <c r="J55" s="7"/>
      <c r="K55" s="7"/>
      <c r="L55" s="7"/>
      <c r="M55" s="7"/>
      <c r="N55" s="7"/>
      <c r="O55" s="7"/>
      <c r="V55" s="99"/>
      <c r="W55" s="11"/>
      <c r="X55" s="11"/>
      <c r="Y55" s="10"/>
      <c r="Z55" s="10"/>
      <c r="AA55" s="10"/>
      <c r="AB55" s="11"/>
      <c r="AC55" s="11"/>
      <c r="AD55" s="11"/>
      <c r="AE55" s="11"/>
      <c r="AF55" s="11"/>
      <c r="AG55" s="10"/>
      <c r="AH55" s="366"/>
      <c r="AI55" s="366"/>
      <c r="AJ55" s="359"/>
      <c r="AK55" s="10"/>
      <c r="AL55" s="359"/>
      <c r="AM55" s="359"/>
      <c r="AN55" s="359"/>
      <c r="AO55" s="359"/>
      <c r="AP55" s="359"/>
      <c r="AQ55" s="359"/>
      <c r="AR55" s="359"/>
      <c r="AS55" s="359"/>
      <c r="AT55" s="359"/>
    </row>
    <row r="56" spans="1:46" x14ac:dyDescent="0.25">
      <c r="A56" s="6"/>
      <c r="B56" s="6"/>
      <c r="C56" s="6"/>
      <c r="D56" s="6"/>
      <c r="E56" s="6"/>
      <c r="F56" s="7"/>
      <c r="G56" s="7"/>
      <c r="H56" s="7"/>
      <c r="I56" s="7"/>
      <c r="J56" s="7"/>
      <c r="K56" s="7"/>
      <c r="L56" s="7"/>
      <c r="M56" s="7"/>
      <c r="N56" s="7"/>
      <c r="O56" s="7"/>
      <c r="V56" s="99"/>
      <c r="W56" s="11"/>
      <c r="X56" s="11"/>
      <c r="Y56" s="10"/>
      <c r="Z56" s="10"/>
      <c r="AA56" s="10"/>
      <c r="AB56" s="11"/>
      <c r="AC56" s="11"/>
      <c r="AD56" s="11"/>
      <c r="AE56" s="11"/>
      <c r="AF56" s="11"/>
      <c r="AG56" s="10"/>
      <c r="AH56" s="366"/>
      <c r="AI56" s="366"/>
      <c r="AJ56" s="359"/>
      <c r="AK56" s="10"/>
      <c r="AL56" s="359"/>
      <c r="AM56" s="359"/>
      <c r="AN56" s="359"/>
      <c r="AO56" s="359"/>
      <c r="AP56" s="359"/>
      <c r="AQ56" s="359"/>
      <c r="AR56" s="359"/>
      <c r="AS56" s="359"/>
      <c r="AT56" s="359"/>
    </row>
    <row r="57" spans="1:46" x14ac:dyDescent="0.25">
      <c r="A57" s="6"/>
      <c r="B57" s="6"/>
      <c r="C57" s="6"/>
      <c r="D57" s="6"/>
      <c r="E57" s="6"/>
      <c r="F57" s="7"/>
      <c r="G57" s="7"/>
      <c r="H57" s="7"/>
      <c r="I57" s="7"/>
      <c r="J57" s="7"/>
      <c r="K57" s="7"/>
      <c r="L57" s="7"/>
      <c r="M57" s="7"/>
      <c r="N57" s="7"/>
      <c r="O57" s="7"/>
      <c r="V57" s="99"/>
      <c r="W57" s="11"/>
      <c r="X57" s="11"/>
      <c r="Y57" s="10"/>
      <c r="Z57" s="10"/>
      <c r="AA57" s="10"/>
      <c r="AB57" s="11"/>
      <c r="AC57" s="11"/>
      <c r="AD57" s="11"/>
      <c r="AE57" s="11"/>
      <c r="AF57" s="11"/>
      <c r="AG57" s="10"/>
      <c r="AH57" s="366"/>
      <c r="AI57" s="366"/>
      <c r="AJ57" s="359"/>
      <c r="AK57" s="10"/>
      <c r="AL57" s="359"/>
      <c r="AM57" s="359"/>
      <c r="AN57" s="359"/>
      <c r="AO57" s="359"/>
      <c r="AP57" s="359"/>
      <c r="AQ57" s="359"/>
      <c r="AR57" s="359"/>
      <c r="AS57" s="359"/>
      <c r="AT57" s="359"/>
    </row>
    <row r="58" spans="1:46" x14ac:dyDescent="0.25">
      <c r="A58" s="6"/>
      <c r="B58" s="6"/>
      <c r="C58" s="6"/>
      <c r="D58" s="6"/>
      <c r="E58" s="6"/>
      <c r="F58" s="7"/>
      <c r="G58" s="7"/>
      <c r="H58" s="7"/>
      <c r="I58" s="7"/>
      <c r="J58" s="7"/>
      <c r="K58" s="7"/>
      <c r="L58" s="7"/>
      <c r="M58" s="7"/>
      <c r="N58" s="7"/>
      <c r="O58" s="7"/>
      <c r="V58" s="99"/>
      <c r="W58" s="11"/>
      <c r="X58" s="11"/>
      <c r="Y58" s="10"/>
      <c r="Z58" s="10"/>
      <c r="AA58" s="10"/>
      <c r="AB58" s="11"/>
      <c r="AC58" s="11"/>
      <c r="AD58" s="11"/>
      <c r="AE58" s="11"/>
      <c r="AF58" s="11"/>
      <c r="AG58" s="10"/>
      <c r="AH58" s="366"/>
      <c r="AI58" s="366"/>
      <c r="AJ58" s="359"/>
      <c r="AK58" s="10"/>
      <c r="AL58" s="359"/>
      <c r="AM58" s="359"/>
      <c r="AN58" s="359"/>
      <c r="AO58" s="359"/>
      <c r="AP58" s="359"/>
      <c r="AQ58" s="359"/>
      <c r="AR58" s="359"/>
      <c r="AS58" s="359"/>
      <c r="AT58" s="359"/>
    </row>
    <row r="59" spans="1:46" x14ac:dyDescent="0.25">
      <c r="A59" s="6"/>
      <c r="B59" s="6"/>
      <c r="C59" s="6"/>
      <c r="D59" s="6"/>
      <c r="E59" s="6"/>
      <c r="F59" s="7"/>
      <c r="G59" s="7"/>
      <c r="H59" s="7"/>
      <c r="I59" s="7"/>
      <c r="J59" s="7"/>
      <c r="K59" s="7"/>
      <c r="L59" s="7"/>
      <c r="M59" s="7"/>
      <c r="N59" s="7"/>
      <c r="O59" s="7"/>
      <c r="V59" s="99"/>
      <c r="W59" s="11"/>
      <c r="X59" s="11"/>
      <c r="Y59" s="10"/>
      <c r="Z59" s="10"/>
      <c r="AA59" s="10"/>
      <c r="AB59" s="11"/>
      <c r="AC59" s="11"/>
      <c r="AD59" s="11"/>
      <c r="AE59" s="11"/>
      <c r="AF59" s="11"/>
      <c r="AG59" s="10"/>
      <c r="AH59" s="366"/>
      <c r="AI59" s="366"/>
      <c r="AJ59" s="359"/>
      <c r="AK59" s="10"/>
      <c r="AL59" s="359"/>
      <c r="AM59" s="359"/>
      <c r="AN59" s="359"/>
      <c r="AO59" s="359"/>
      <c r="AP59" s="359"/>
      <c r="AQ59" s="359"/>
      <c r="AR59" s="359"/>
      <c r="AS59" s="359"/>
      <c r="AT59" s="359"/>
    </row>
    <row r="60" spans="1:46" x14ac:dyDescent="0.25">
      <c r="A60" s="6"/>
      <c r="B60" s="6"/>
      <c r="C60" s="6"/>
      <c r="D60" s="6"/>
      <c r="E60" s="6"/>
      <c r="F60" s="7"/>
      <c r="G60" s="7"/>
      <c r="H60" s="7"/>
      <c r="I60" s="7"/>
      <c r="J60" s="7"/>
      <c r="K60" s="7"/>
      <c r="L60" s="7"/>
      <c r="M60" s="7"/>
      <c r="N60" s="7"/>
      <c r="O60" s="7"/>
      <c r="V60" s="99"/>
      <c r="W60" s="11"/>
      <c r="X60" s="11"/>
      <c r="Y60" s="10"/>
      <c r="Z60" s="10"/>
      <c r="AA60" s="10"/>
      <c r="AB60" s="11"/>
      <c r="AC60" s="11"/>
      <c r="AD60" s="11"/>
      <c r="AE60" s="11"/>
      <c r="AF60" s="11"/>
      <c r="AG60" s="10"/>
      <c r="AH60" s="366"/>
      <c r="AI60" s="366"/>
      <c r="AJ60" s="359"/>
      <c r="AK60" s="10"/>
      <c r="AL60" s="359"/>
      <c r="AM60" s="359"/>
      <c r="AN60" s="359"/>
      <c r="AO60" s="359"/>
      <c r="AP60" s="359"/>
      <c r="AQ60" s="359"/>
      <c r="AR60" s="359"/>
      <c r="AS60" s="359"/>
      <c r="AT60" s="359"/>
    </row>
    <row r="61" spans="1:46" x14ac:dyDescent="0.25">
      <c r="A61" s="6"/>
      <c r="B61" s="6"/>
      <c r="C61" s="6"/>
      <c r="D61" s="6"/>
      <c r="E61" s="6"/>
      <c r="F61" s="7"/>
      <c r="G61" s="7"/>
      <c r="H61" s="7"/>
      <c r="I61" s="7"/>
      <c r="J61" s="7"/>
      <c r="K61" s="7"/>
      <c r="L61" s="7"/>
      <c r="M61" s="7"/>
      <c r="N61" s="7"/>
      <c r="O61" s="7"/>
      <c r="V61" s="99"/>
      <c r="W61" s="11"/>
      <c r="X61" s="11"/>
      <c r="Y61" s="10"/>
      <c r="Z61" s="10"/>
      <c r="AA61" s="10"/>
      <c r="AB61" s="11"/>
      <c r="AC61" s="11"/>
      <c r="AD61" s="11"/>
      <c r="AE61" s="11"/>
      <c r="AF61" s="11"/>
      <c r="AG61" s="10"/>
      <c r="AH61" s="366"/>
      <c r="AI61" s="366"/>
      <c r="AJ61" s="359"/>
      <c r="AK61" s="10"/>
      <c r="AL61" s="359"/>
      <c r="AM61" s="359"/>
      <c r="AN61" s="359"/>
      <c r="AO61" s="359"/>
      <c r="AP61" s="359"/>
      <c r="AQ61" s="359"/>
      <c r="AR61" s="359"/>
      <c r="AS61" s="359"/>
      <c r="AT61" s="359"/>
    </row>
    <row r="62" spans="1:46" x14ac:dyDescent="0.25">
      <c r="A62" s="6"/>
      <c r="B62" s="6"/>
      <c r="C62" s="6"/>
      <c r="D62" s="6"/>
      <c r="E62" s="6"/>
      <c r="F62" s="7"/>
      <c r="G62" s="7"/>
      <c r="H62" s="7"/>
      <c r="I62" s="7"/>
      <c r="J62" s="7"/>
      <c r="K62" s="7"/>
      <c r="L62" s="7"/>
      <c r="M62" s="7"/>
      <c r="N62" s="7"/>
      <c r="O62" s="7"/>
      <c r="V62" s="99"/>
      <c r="W62" s="11"/>
      <c r="X62" s="11"/>
      <c r="Y62" s="10"/>
      <c r="Z62" s="10"/>
      <c r="AA62" s="10"/>
      <c r="AB62" s="11"/>
      <c r="AC62" s="11"/>
      <c r="AD62" s="11"/>
      <c r="AE62" s="11"/>
      <c r="AF62" s="11"/>
      <c r="AG62" s="10"/>
      <c r="AH62" s="366"/>
      <c r="AI62" s="366"/>
      <c r="AJ62" s="359"/>
      <c r="AK62" s="10"/>
      <c r="AL62" s="359"/>
      <c r="AM62" s="359"/>
      <c r="AN62" s="359"/>
      <c r="AO62" s="359"/>
      <c r="AP62" s="359"/>
      <c r="AQ62" s="359"/>
      <c r="AR62" s="359"/>
      <c r="AS62" s="359"/>
      <c r="AT62" s="359"/>
    </row>
    <row r="63" spans="1:46" x14ac:dyDescent="0.25">
      <c r="A63" s="6"/>
      <c r="B63" s="6"/>
      <c r="C63" s="6"/>
      <c r="D63" s="6"/>
      <c r="E63" s="6"/>
      <c r="F63" s="7"/>
      <c r="G63" s="7"/>
      <c r="H63" s="7"/>
      <c r="I63" s="7"/>
      <c r="J63" s="7"/>
      <c r="K63" s="7"/>
      <c r="L63" s="7"/>
      <c r="M63" s="7"/>
      <c r="N63" s="7"/>
      <c r="O63" s="7"/>
      <c r="V63" s="99"/>
      <c r="W63" s="11"/>
      <c r="X63" s="11"/>
      <c r="Y63" s="10"/>
      <c r="Z63" s="10"/>
      <c r="AA63" s="10"/>
      <c r="AB63" s="11"/>
      <c r="AC63" s="11"/>
      <c r="AD63" s="11"/>
      <c r="AE63" s="11"/>
      <c r="AF63" s="11"/>
      <c r="AG63" s="10"/>
      <c r="AH63" s="366"/>
      <c r="AI63" s="366"/>
      <c r="AJ63" s="359"/>
      <c r="AK63" s="10"/>
      <c r="AL63" s="359"/>
      <c r="AM63" s="359"/>
      <c r="AN63" s="359"/>
      <c r="AO63" s="359"/>
      <c r="AP63" s="359"/>
      <c r="AQ63" s="359"/>
      <c r="AR63" s="359"/>
      <c r="AS63" s="359"/>
      <c r="AT63" s="359"/>
    </row>
    <row r="64" spans="1:46" x14ac:dyDescent="0.25">
      <c r="A64" s="6"/>
      <c r="B64" s="6"/>
      <c r="C64" s="6"/>
      <c r="D64" s="6"/>
      <c r="E64" s="6"/>
      <c r="F64" s="7"/>
      <c r="G64" s="7"/>
      <c r="H64" s="7"/>
      <c r="I64" s="7"/>
      <c r="J64" s="7"/>
      <c r="K64" s="7"/>
      <c r="L64" s="7"/>
      <c r="M64" s="7"/>
      <c r="N64" s="7"/>
      <c r="O64" s="7"/>
      <c r="V64" s="99"/>
      <c r="W64" s="11"/>
      <c r="X64" s="11"/>
      <c r="Y64" s="10"/>
      <c r="Z64" s="10"/>
      <c r="AA64" s="10"/>
      <c r="AB64" s="11"/>
      <c r="AC64" s="11"/>
      <c r="AD64" s="11"/>
      <c r="AE64" s="11"/>
      <c r="AF64" s="11"/>
      <c r="AG64" s="10"/>
      <c r="AH64" s="366"/>
      <c r="AI64" s="366"/>
      <c r="AJ64" s="359"/>
      <c r="AK64" s="10"/>
      <c r="AL64" s="359"/>
      <c r="AM64" s="359"/>
      <c r="AN64" s="359"/>
      <c r="AO64" s="359"/>
      <c r="AP64" s="359"/>
      <c r="AQ64" s="359"/>
      <c r="AR64" s="359"/>
      <c r="AS64" s="359"/>
      <c r="AT64" s="359"/>
    </row>
    <row r="65" spans="1:46" x14ac:dyDescent="0.25">
      <c r="A65" s="6"/>
      <c r="B65" s="6"/>
      <c r="C65" s="6"/>
      <c r="D65" s="6"/>
      <c r="E65" s="6"/>
      <c r="F65" s="7"/>
      <c r="G65" s="7"/>
      <c r="H65" s="7"/>
      <c r="I65" s="7"/>
      <c r="J65" s="7"/>
      <c r="K65" s="7"/>
      <c r="L65" s="7"/>
      <c r="M65" s="7"/>
      <c r="N65" s="7"/>
      <c r="O65" s="7"/>
      <c r="V65" s="99"/>
      <c r="W65" s="11"/>
      <c r="X65" s="11"/>
      <c r="Y65" s="10"/>
      <c r="Z65" s="10"/>
      <c r="AA65" s="10"/>
      <c r="AB65" s="11"/>
      <c r="AC65" s="11"/>
      <c r="AD65" s="11"/>
      <c r="AE65" s="11"/>
      <c r="AF65" s="11"/>
      <c r="AG65" s="10"/>
      <c r="AH65" s="366"/>
      <c r="AI65" s="366"/>
      <c r="AJ65" s="359"/>
      <c r="AK65" s="10"/>
      <c r="AL65" s="359"/>
      <c r="AM65" s="359"/>
      <c r="AN65" s="359"/>
      <c r="AO65" s="359"/>
      <c r="AP65" s="359"/>
      <c r="AQ65" s="359"/>
      <c r="AR65" s="359"/>
      <c r="AS65" s="359"/>
      <c r="AT65" s="359"/>
    </row>
    <row r="66" spans="1:46" x14ac:dyDescent="0.25">
      <c r="A66" s="6"/>
      <c r="B66" s="6"/>
      <c r="C66" s="6"/>
      <c r="D66" s="6"/>
      <c r="E66" s="6"/>
      <c r="F66" s="7"/>
      <c r="G66" s="7"/>
      <c r="H66" s="7"/>
      <c r="I66" s="7"/>
      <c r="J66" s="7"/>
      <c r="K66" s="7"/>
      <c r="L66" s="7"/>
      <c r="M66" s="7"/>
      <c r="N66" s="7"/>
      <c r="O66" s="7"/>
      <c r="V66" s="99"/>
      <c r="W66" s="11"/>
      <c r="X66" s="11"/>
      <c r="Y66" s="10"/>
      <c r="Z66" s="10"/>
      <c r="AA66" s="10"/>
      <c r="AB66" s="11"/>
      <c r="AC66" s="11"/>
      <c r="AD66" s="11"/>
      <c r="AE66" s="11"/>
      <c r="AF66" s="11"/>
      <c r="AG66" s="10"/>
      <c r="AH66" s="366"/>
      <c r="AI66" s="366"/>
      <c r="AJ66" s="359"/>
      <c r="AK66" s="10"/>
      <c r="AL66" s="359"/>
      <c r="AM66" s="359"/>
      <c r="AN66" s="359"/>
      <c r="AO66" s="359"/>
      <c r="AP66" s="359"/>
      <c r="AQ66" s="359"/>
      <c r="AR66" s="359"/>
      <c r="AS66" s="359"/>
      <c r="AT66" s="359"/>
    </row>
    <row r="67" spans="1:46" x14ac:dyDescent="0.25">
      <c r="A67" s="6"/>
      <c r="B67" s="6"/>
      <c r="C67" s="6"/>
      <c r="D67" s="6"/>
      <c r="E67" s="6"/>
      <c r="F67" s="7"/>
      <c r="G67" s="7"/>
      <c r="H67" s="7"/>
      <c r="I67" s="7"/>
      <c r="J67" s="7"/>
      <c r="K67" s="7"/>
      <c r="L67" s="7"/>
      <c r="M67" s="7"/>
      <c r="N67" s="7"/>
      <c r="O67" s="7"/>
      <c r="V67" s="99"/>
      <c r="W67" s="11"/>
      <c r="X67" s="11"/>
      <c r="Y67" s="10"/>
      <c r="Z67" s="10"/>
      <c r="AA67" s="10"/>
      <c r="AB67" s="11"/>
      <c r="AC67" s="11"/>
      <c r="AD67" s="11"/>
      <c r="AE67" s="11"/>
      <c r="AF67" s="11"/>
      <c r="AG67" s="10"/>
      <c r="AH67" s="366"/>
      <c r="AI67" s="366"/>
      <c r="AJ67" s="359"/>
      <c r="AK67" s="10"/>
      <c r="AL67" s="359"/>
      <c r="AM67" s="359"/>
      <c r="AN67" s="359"/>
      <c r="AO67" s="359"/>
      <c r="AP67" s="359"/>
      <c r="AQ67" s="359"/>
      <c r="AR67" s="359"/>
      <c r="AS67" s="359"/>
      <c r="AT67" s="359"/>
    </row>
    <row r="68" spans="1:46" x14ac:dyDescent="0.25">
      <c r="A68" s="6"/>
      <c r="B68" s="6"/>
      <c r="C68" s="6"/>
      <c r="D68" s="6"/>
      <c r="E68" s="6"/>
      <c r="F68" s="7"/>
      <c r="G68" s="7"/>
      <c r="H68" s="7"/>
      <c r="I68" s="7"/>
      <c r="J68" s="7"/>
      <c r="K68" s="7"/>
      <c r="L68" s="7"/>
      <c r="M68" s="7"/>
      <c r="N68" s="7"/>
      <c r="O68" s="7"/>
      <c r="V68" s="99"/>
      <c r="W68" s="11"/>
      <c r="X68" s="11"/>
      <c r="Y68" s="10"/>
      <c r="Z68" s="10"/>
      <c r="AA68" s="10"/>
      <c r="AB68" s="11"/>
      <c r="AC68" s="11"/>
      <c r="AD68" s="11"/>
      <c r="AE68" s="11"/>
      <c r="AF68" s="11"/>
      <c r="AG68" s="10"/>
      <c r="AH68" s="366"/>
      <c r="AI68" s="366"/>
      <c r="AJ68" s="359"/>
      <c r="AK68" s="10"/>
      <c r="AL68" s="359"/>
      <c r="AM68" s="359"/>
      <c r="AN68" s="359"/>
      <c r="AO68" s="359"/>
      <c r="AP68" s="359"/>
      <c r="AQ68" s="359"/>
      <c r="AR68" s="359"/>
      <c r="AS68" s="359"/>
      <c r="AT68" s="359"/>
    </row>
    <row r="69" spans="1:46" x14ac:dyDescent="0.25">
      <c r="A69" s="6"/>
      <c r="B69" s="6"/>
      <c r="C69" s="6"/>
      <c r="D69" s="6"/>
      <c r="E69" s="6"/>
      <c r="F69" s="7"/>
      <c r="G69" s="7"/>
      <c r="H69" s="7"/>
      <c r="I69" s="7"/>
      <c r="J69" s="7"/>
      <c r="K69" s="7"/>
      <c r="L69" s="7"/>
      <c r="M69" s="7"/>
      <c r="N69" s="7"/>
      <c r="O69" s="7"/>
      <c r="V69" s="99"/>
      <c r="W69" s="11"/>
      <c r="X69" s="11"/>
      <c r="Y69" s="10"/>
      <c r="Z69" s="10"/>
      <c r="AA69" s="10"/>
      <c r="AB69" s="11"/>
      <c r="AC69" s="11"/>
      <c r="AD69" s="11"/>
      <c r="AE69" s="11"/>
      <c r="AF69" s="11"/>
      <c r="AG69" s="10"/>
      <c r="AH69" s="366"/>
      <c r="AI69" s="366"/>
      <c r="AJ69" s="359"/>
      <c r="AK69" s="10"/>
      <c r="AL69" s="359"/>
      <c r="AM69" s="359"/>
      <c r="AN69" s="359"/>
      <c r="AO69" s="359"/>
      <c r="AP69" s="359"/>
      <c r="AQ69" s="359"/>
      <c r="AR69" s="359"/>
      <c r="AS69" s="359"/>
      <c r="AT69" s="359"/>
    </row>
    <row r="70" spans="1:46" x14ac:dyDescent="0.25">
      <c r="A70" s="6"/>
      <c r="B70" s="6"/>
      <c r="C70" s="6"/>
      <c r="D70" s="6"/>
      <c r="E70" s="6"/>
      <c r="F70" s="7"/>
      <c r="G70" s="7"/>
      <c r="H70" s="7"/>
      <c r="I70" s="7"/>
      <c r="J70" s="7"/>
      <c r="K70" s="7"/>
      <c r="L70" s="7"/>
      <c r="M70" s="7"/>
      <c r="N70" s="7"/>
      <c r="O70" s="7"/>
      <c r="V70" s="99"/>
      <c r="W70" s="11"/>
      <c r="X70" s="11"/>
      <c r="Y70" s="10"/>
      <c r="Z70" s="10"/>
      <c r="AA70" s="10"/>
      <c r="AB70" s="11"/>
      <c r="AC70" s="11"/>
      <c r="AD70" s="11"/>
      <c r="AE70" s="11"/>
      <c r="AF70" s="11"/>
      <c r="AG70" s="10"/>
      <c r="AH70" s="366"/>
      <c r="AI70" s="366"/>
      <c r="AJ70" s="359"/>
      <c r="AK70" s="10"/>
      <c r="AL70" s="359"/>
      <c r="AM70" s="359"/>
      <c r="AN70" s="359"/>
      <c r="AO70" s="359"/>
      <c r="AP70" s="359"/>
      <c r="AQ70" s="359"/>
      <c r="AR70" s="359"/>
      <c r="AS70" s="359"/>
      <c r="AT70" s="359"/>
    </row>
    <row r="71" spans="1:46" x14ac:dyDescent="0.25">
      <c r="A71" s="6"/>
      <c r="B71" s="6"/>
      <c r="C71" s="6"/>
      <c r="D71" s="6"/>
      <c r="E71" s="6"/>
      <c r="F71" s="7"/>
      <c r="G71" s="7"/>
      <c r="H71" s="7"/>
      <c r="I71" s="7"/>
      <c r="J71" s="7"/>
      <c r="K71" s="7"/>
      <c r="L71" s="7"/>
      <c r="M71" s="7"/>
      <c r="N71" s="7"/>
      <c r="O71" s="7"/>
      <c r="V71" s="99"/>
      <c r="W71" s="11"/>
      <c r="X71" s="11"/>
      <c r="Y71" s="10"/>
      <c r="Z71" s="10"/>
      <c r="AA71" s="10"/>
      <c r="AB71" s="11"/>
      <c r="AC71" s="11"/>
      <c r="AD71" s="11"/>
      <c r="AE71" s="11"/>
      <c r="AF71" s="11"/>
      <c r="AG71" s="10"/>
      <c r="AH71" s="366"/>
      <c r="AI71" s="366"/>
      <c r="AJ71" s="359"/>
      <c r="AK71" s="10"/>
      <c r="AL71" s="359"/>
      <c r="AM71" s="359"/>
      <c r="AN71" s="359"/>
      <c r="AO71" s="359"/>
      <c r="AP71" s="359"/>
      <c r="AQ71" s="359"/>
      <c r="AR71" s="359"/>
      <c r="AS71" s="359"/>
      <c r="AT71" s="359"/>
    </row>
    <row r="72" spans="1:46" x14ac:dyDescent="0.25">
      <c r="V72" s="99"/>
      <c r="W72" s="11"/>
      <c r="X72" s="11"/>
      <c r="Y72" s="10"/>
      <c r="Z72" s="10"/>
      <c r="AA72" s="10"/>
      <c r="AB72" s="11"/>
      <c r="AC72" s="11"/>
      <c r="AD72" s="11"/>
      <c r="AE72" s="11"/>
      <c r="AF72" s="11"/>
      <c r="AG72" s="10"/>
      <c r="AH72" s="366"/>
      <c r="AI72" s="366"/>
      <c r="AJ72" s="359"/>
      <c r="AK72" s="10"/>
      <c r="AL72" s="359"/>
      <c r="AM72" s="359"/>
      <c r="AN72" s="359"/>
      <c r="AO72" s="359"/>
      <c r="AP72" s="359"/>
      <c r="AQ72" s="359"/>
      <c r="AR72" s="359"/>
      <c r="AS72" s="359"/>
      <c r="AT72" s="359"/>
    </row>
  </sheetData>
  <sheetProtection sheet="1" objects="1" scenarios="1" selectLockedCells="1"/>
  <mergeCells count="61">
    <mergeCell ref="E43:I43"/>
    <mergeCell ref="E44:I44"/>
    <mergeCell ref="A45:D45"/>
    <mergeCell ref="M45:P45"/>
    <mergeCell ref="L37:P37"/>
    <mergeCell ref="L38:P38"/>
    <mergeCell ref="C39:D42"/>
    <mergeCell ref="E39:I39"/>
    <mergeCell ref="K39:P41"/>
    <mergeCell ref="E40:I40"/>
    <mergeCell ref="E41:I41"/>
    <mergeCell ref="E42:I42"/>
    <mergeCell ref="K42:P42"/>
    <mergeCell ref="L36:P36"/>
    <mergeCell ref="L25:P25"/>
    <mergeCell ref="L26:P26"/>
    <mergeCell ref="L27:P27"/>
    <mergeCell ref="L28:P28"/>
    <mergeCell ref="L29:P29"/>
    <mergeCell ref="L30:P30"/>
    <mergeCell ref="L31:P31"/>
    <mergeCell ref="L32:P32"/>
    <mergeCell ref="L33:P33"/>
    <mergeCell ref="L34:P34"/>
    <mergeCell ref="L35:P35"/>
    <mergeCell ref="L24:P24"/>
    <mergeCell ref="L13:P13"/>
    <mergeCell ref="L14:P14"/>
    <mergeCell ref="L15:P15"/>
    <mergeCell ref="L16:P16"/>
    <mergeCell ref="L17:P17"/>
    <mergeCell ref="L18:P18"/>
    <mergeCell ref="L19:P19"/>
    <mergeCell ref="L20:P20"/>
    <mergeCell ref="L21:P21"/>
    <mergeCell ref="L22:P22"/>
    <mergeCell ref="L23:P23"/>
    <mergeCell ref="AB6:AF6"/>
    <mergeCell ref="L8:P8"/>
    <mergeCell ref="L9:P9"/>
    <mergeCell ref="L10:P10"/>
    <mergeCell ref="L11:P11"/>
    <mergeCell ref="L12:P12"/>
    <mergeCell ref="E5:G5"/>
    <mergeCell ref="H5:J5"/>
    <mergeCell ref="C6:C7"/>
    <mergeCell ref="D6:D7"/>
    <mergeCell ref="F6:F7"/>
    <mergeCell ref="G6:G7"/>
    <mergeCell ref="H6:H7"/>
    <mergeCell ref="I6:I7"/>
    <mergeCell ref="P1:P3"/>
    <mergeCell ref="F2:I2"/>
    <mergeCell ref="F3:I3"/>
    <mergeCell ref="A4:D4"/>
    <mergeCell ref="E4:G4"/>
    <mergeCell ref="H4:J4"/>
    <mergeCell ref="L4:P7"/>
    <mergeCell ref="A5:A7"/>
    <mergeCell ref="B5:B7"/>
    <mergeCell ref="C5:D5"/>
  </mergeCells>
  <conditionalFormatting sqref="L8:L38">
    <cfRule type="expression" dxfId="313" priority="6" stopIfTrue="1">
      <formula>NOT($R8)</formula>
    </cfRule>
  </conditionalFormatting>
  <conditionalFormatting sqref="C8:C38">
    <cfRule type="cellIs" dxfId="312" priority="7" stopIfTrue="1" operator="equal">
      <formula>""</formula>
    </cfRule>
    <cfRule type="expression" dxfId="311" priority="8" stopIfTrue="1">
      <formula>OR($T8="F",$D8="U",$D8="Z",$D8="K")</formula>
    </cfRule>
    <cfRule type="expression" dxfId="310" priority="9" stopIfTrue="1">
      <formula>$C8&lt;&gt;""</formula>
    </cfRule>
  </conditionalFormatting>
  <conditionalFormatting sqref="J8:J38">
    <cfRule type="expression" dxfId="309" priority="10" stopIfTrue="1">
      <formula>NOT($R8)</formula>
    </cfRule>
    <cfRule type="cellIs" dxfId="308" priority="11" stopIfTrue="1" operator="greaterThan">
      <formula>0</formula>
    </cfRule>
  </conditionalFormatting>
  <conditionalFormatting sqref="J43:J44">
    <cfRule type="expression" dxfId="307" priority="12" stopIfTrue="1">
      <formula>OR($J43&lt;=NormalUG,$J43&gt;=NormalOG)</formula>
    </cfRule>
    <cfRule type="cellIs" dxfId="306" priority="13" stopIfTrue="1" operator="greaterThan">
      <formula>0</formula>
    </cfRule>
  </conditionalFormatting>
  <conditionalFormatting sqref="A8:B38">
    <cfRule type="cellIs" dxfId="305" priority="14" stopIfTrue="1" operator="equal">
      <formula>""</formula>
    </cfRule>
    <cfRule type="expression" dxfId="304" priority="15" stopIfTrue="1">
      <formula>$T8="F"</formula>
    </cfRule>
  </conditionalFormatting>
  <conditionalFormatting sqref="K8:K38">
    <cfRule type="expression" dxfId="303" priority="16" stopIfTrue="1">
      <formula>NOT($R8)</formula>
    </cfRule>
    <cfRule type="cellIs" dxfId="302" priority="17" stopIfTrue="1" operator="equal">
      <formula>0</formula>
    </cfRule>
  </conditionalFormatting>
  <conditionalFormatting sqref="AT8:AT38">
    <cfRule type="cellIs" dxfId="301" priority="18" stopIfTrue="1" operator="equal">
      <formula>1</formula>
    </cfRule>
  </conditionalFormatting>
  <conditionalFormatting sqref="AP8:AS38 AG8:AK38 Y8:AA38 R8:R38">
    <cfRule type="cellIs" dxfId="300" priority="19" stopIfTrue="1" operator="equal">
      <formula>FALSE</formula>
    </cfRule>
  </conditionalFormatting>
  <conditionalFormatting sqref="V39">
    <cfRule type="cellIs" dxfId="299" priority="20" stopIfTrue="1" operator="equal">
      <formula>0</formula>
    </cfRule>
  </conditionalFormatting>
  <conditionalFormatting sqref="T8:U38">
    <cfRule type="cellIs" dxfId="298" priority="21" stopIfTrue="1" operator="equal">
      <formula>"F"</formula>
    </cfRule>
  </conditionalFormatting>
  <conditionalFormatting sqref="F8:F38">
    <cfRule type="cellIs" dxfId="297" priority="22" stopIfTrue="1" operator="equal">
      <formula>""</formula>
    </cfRule>
    <cfRule type="cellIs" dxfId="296" priority="23" stopIfTrue="1" operator="equal">
      <formula>0</formula>
    </cfRule>
  </conditionalFormatting>
  <conditionalFormatting sqref="J2 E5">
    <cfRule type="expression" dxfId="295" priority="24" stopIfTrue="1">
      <formula>Zeitmodell="Teilzeit"</formula>
    </cfRule>
  </conditionalFormatting>
  <conditionalFormatting sqref="S2:S3">
    <cfRule type="cellIs" dxfId="294" priority="25" stopIfTrue="1" operator="greaterThan">
      <formula>0</formula>
    </cfRule>
  </conditionalFormatting>
  <conditionalFormatting sqref="K5 J39:J42">
    <cfRule type="cellIs" dxfId="293" priority="26" stopIfTrue="1" operator="greaterThan">
      <formula>0</formula>
    </cfRule>
  </conditionalFormatting>
  <conditionalFormatting sqref="E8:E38">
    <cfRule type="expression" dxfId="292" priority="27" stopIfTrue="1">
      <formula>NOT($R8)</formula>
    </cfRule>
    <cfRule type="expression" dxfId="291" priority="28" stopIfTrue="1">
      <formula>AND($AC8=$AE8,$AK8)</formula>
    </cfRule>
    <cfRule type="expression" dxfId="290" priority="29" stopIfTrue="1">
      <formula>AND($AC8=$AE8,NOT($AK8))</formula>
    </cfRule>
  </conditionalFormatting>
  <conditionalFormatting sqref="G8:G38">
    <cfRule type="expression" dxfId="289" priority="30" stopIfTrue="1">
      <formula>NOT($R8)</formula>
    </cfRule>
    <cfRule type="cellIs" dxfId="288" priority="31" stopIfTrue="1" operator="equal">
      <formula>0</formula>
    </cfRule>
  </conditionalFormatting>
  <conditionalFormatting sqref="D8:D38">
    <cfRule type="expression" dxfId="287" priority="3" stopIfTrue="1">
      <formula>NOT($R8)</formula>
    </cfRule>
    <cfRule type="expression" dxfId="286" priority="4" stopIfTrue="1">
      <formula>$AH8</formula>
    </cfRule>
    <cfRule type="cellIs" dxfId="285" priority="5" stopIfTrue="1" operator="equal">
      <formula>"ZK"</formula>
    </cfRule>
  </conditionalFormatting>
  <conditionalFormatting sqref="H8:I38">
    <cfRule type="expression" dxfId="284" priority="1" stopIfTrue="1">
      <formula>NOT($R8)</formula>
    </cfRule>
    <cfRule type="expression" dxfId="283" priority="2" stopIfTrue="1">
      <formula>$AJ8</formula>
    </cfRule>
  </conditionalFormatting>
  <dataValidations count="4">
    <dataValidation type="custom" showErrorMessage="1" errorTitle="Fehle: Normalstunden-Bis-Wert" error="1) Zeitwert in der Form &quot;hh:mm&quot; eingeben_x000a_2) Zeitwert darf nicht kleiner als 00:00 und nicht grösser als 23:59 sein_x000a_3) Zeitwert darf nicht kleiner als der Von-Wert sein._x000a_4) Eingaben immer mit 'Return' abschließen" promptTitle="Beginnzeit für Mo" prompt="Bitte geben Sie hier die Tagesarbeits-Beginnzeit für Montag in der Form eines Zeitwertes ein (z.B. 08:00)" sqref="I8:I38" xr:uid="{6A058DFE-20CA-45C6-A8D5-07114C220817}">
      <formula1>$AS8</formula1>
    </dataValidation>
    <dataValidation type="custom" showErrorMessage="1" errorTitle="Fehler: Normalstunden-Von-Wert" error="1) Zeitwert in der Form &quot;hh:mm&quot; eingeben_x000a_2) Zeitwert darf nicht kleiner als 00:00 und nicht grösser als 23:59 sein_x000a_3) Zeitwert darf nicht grösser als der Bis-Wert sein._x000a_4) Eingaben immer mit 'Return' abschließen" promptTitle="Beginnzeit für Mo" prompt="Bitte geben Sie hier die Tagesarbeits-Beginnzeit für Montag in der Form eines Zeitwertes ein (z.B. 08:00)" sqref="H8:H38" xr:uid="{909C1A58-19EB-4A63-975E-F53FB68A6163}">
      <formula1>$AQ8</formula1>
    </dataValidation>
    <dataValidation type="custom" showErrorMessage="1" errorTitle="Fehler: [U}rlaub, [Z]A, [K]rank" error="1) Folgende Eingaben zulässig: &quot;U&quot; für Urlaub, &quot;Z&quot; für Zeitausgleich, &quot;K&quot; für Krank._x000a_2) Lassen Sie die Zelle leer, wenn keines davon zutrifft._x000a_3) Eingaben immer mit 'Return' abschließen" sqref="D8:D38" xr:uid="{6515E5FC-06D1-439F-9F4F-57B100E1BF79}">
      <formula1>$AI8</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31DBED88-01D8-454B-8A91-170B0C3DD063}"/>
  </dataValidations>
  <printOptions horizontalCentered="1"/>
  <pageMargins left="0.27559055118110237" right="0.23622047244094491" top="0.28999999999999998" bottom="0.19685039370078741" header="0.19685039370078741" footer="0.55118110236220474"/>
  <pageSetup paperSize="9" scale="63" orientation="portrait" horizontalDpi="300" verticalDpi="36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4F580-2EFF-4026-B7A0-C503EC3888C4}">
  <sheetPr codeName="Tabelle36"/>
  <dimension ref="A1:BC72"/>
  <sheetViews>
    <sheetView zoomScaleNormal="100" zoomScaleSheetLayoutView="100" workbookViewId="0">
      <pane ySplit="7" topLeftCell="A8" activePane="bottomLeft" state="frozen"/>
      <selection activeCell="L61" sqref="L61"/>
      <selection pane="bottomLeft" activeCell="H8" sqref="H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9" width="6.7265625" style="2" customWidth="1"/>
    <col min="10" max="10" width="8.54296875" style="2" customWidth="1"/>
    <col min="11" max="11" width="11.1796875" style="2" customWidth="1"/>
    <col min="12" max="13" width="6.7265625" style="2" customWidth="1"/>
    <col min="14" max="14" width="8.1796875" style="2" customWidth="1"/>
    <col min="15" max="15" width="8" style="2" customWidth="1"/>
    <col min="16" max="16" width="28.54296875" style="3" customWidth="1"/>
    <col min="17" max="17" width="12.81640625" style="112" hidden="1" customWidth="1"/>
    <col min="18" max="18" width="19.81640625" style="112" hidden="1" customWidth="1"/>
    <col min="19" max="19" width="17.1796875" style="112" hidden="1" customWidth="1"/>
    <col min="20" max="21" width="8.7265625" style="23" hidden="1" customWidth="1"/>
    <col min="22" max="22" width="7.7265625" style="100" hidden="1" customWidth="1"/>
    <col min="23" max="24" width="12.54296875" style="27" hidden="1" customWidth="1"/>
    <col min="25" max="27" width="12" style="26" hidden="1" customWidth="1"/>
    <col min="28" max="32" width="6" style="27" hidden="1" customWidth="1"/>
    <col min="33" max="33" width="12.1796875" style="26" hidden="1" customWidth="1"/>
    <col min="34" max="35" width="12.1796875" style="105" hidden="1" customWidth="1"/>
    <col min="36" max="36" width="12.1796875" style="104" hidden="1" customWidth="1"/>
    <col min="37" max="37" width="12.54296875" style="26" hidden="1" customWidth="1"/>
    <col min="38" max="46" width="12.1796875" style="104" hidden="1" customWidth="1"/>
    <col min="47" max="47" width="13" style="342" customWidth="1"/>
    <col min="48" max="52" width="11.453125" style="342"/>
    <col min="53" max="55" width="11.453125" style="343"/>
    <col min="56" max="16384" width="11.453125" style="351"/>
  </cols>
  <sheetData>
    <row r="1" spans="1:55" s="3" customFormat="1" ht="33" customHeight="1" thickTop="1" thickBot="1" x14ac:dyDescent="0.3">
      <c r="A1" s="291" t="str">
        <f>Konfig!$A$1</f>
        <v xml:space="preserve"> BOKU-Zeiterfassung für Wissenschaftliches Personal</v>
      </c>
      <c r="B1" s="292"/>
      <c r="C1" s="292"/>
      <c r="D1" s="292"/>
      <c r="E1" s="292"/>
      <c r="F1" s="292"/>
      <c r="G1" s="292"/>
      <c r="H1" s="292"/>
      <c r="I1" s="292"/>
      <c r="J1" s="292"/>
      <c r="K1" s="292"/>
      <c r="L1" s="292"/>
      <c r="M1" s="292"/>
      <c r="N1" s="292"/>
      <c r="O1" s="293"/>
      <c r="P1" s="517"/>
      <c r="Q1" s="156" t="s">
        <v>61</v>
      </c>
      <c r="R1" s="190" t="s">
        <v>149</v>
      </c>
      <c r="S1" s="209" t="s">
        <v>156</v>
      </c>
      <c r="T1" s="28"/>
      <c r="U1" s="28"/>
      <c r="V1" s="94"/>
      <c r="W1" s="13"/>
      <c r="X1" s="13"/>
      <c r="Y1" s="101"/>
      <c r="Z1" s="102"/>
      <c r="AA1" s="102"/>
      <c r="AB1" s="25"/>
      <c r="AC1" s="25"/>
      <c r="AD1" s="25"/>
      <c r="AE1" s="25"/>
      <c r="AF1" s="25"/>
      <c r="AG1" s="101"/>
      <c r="AH1" s="104"/>
      <c r="AI1" s="104"/>
      <c r="AJ1" s="104"/>
      <c r="AK1" s="101"/>
      <c r="AL1" s="104"/>
      <c r="AM1" s="104"/>
      <c r="AN1" s="104"/>
      <c r="AO1" s="104"/>
      <c r="AP1" s="104"/>
      <c r="AQ1" s="104"/>
      <c r="AR1" s="104"/>
      <c r="AS1" s="104"/>
      <c r="AT1" s="104"/>
      <c r="AU1" s="342"/>
      <c r="AV1" s="342"/>
      <c r="AW1" s="342"/>
      <c r="AX1" s="342"/>
      <c r="AY1" s="342"/>
      <c r="AZ1" s="342"/>
      <c r="BA1" s="342"/>
      <c r="BB1" s="342"/>
      <c r="BC1" s="342"/>
    </row>
    <row r="2" spans="1:55" s="344" customFormat="1" ht="21" customHeight="1" thickTop="1" x14ac:dyDescent="0.3">
      <c r="A2" s="294" t="str">
        <f>" Org.-Einh. : "&amp;OrgEinheit</f>
        <v xml:space="preserve"> Org.-Einh. : xxxxx</v>
      </c>
      <c r="B2" s="295"/>
      <c r="C2" s="295"/>
      <c r="D2" s="295"/>
      <c r="E2" s="295"/>
      <c r="F2" s="520" t="s">
        <v>60</v>
      </c>
      <c r="G2" s="520"/>
      <c r="H2" s="520"/>
      <c r="I2" s="520"/>
      <c r="J2" s="317" t="str">
        <f>" "&amp;Zeitmodell</f>
        <v xml:space="preserve"> Vollzeit</v>
      </c>
      <c r="K2" s="296"/>
      <c r="L2" s="296"/>
      <c r="M2" s="296"/>
      <c r="N2" s="296"/>
      <c r="O2" s="297"/>
      <c r="P2" s="518"/>
      <c r="Q2" s="155">
        <f ca="1">IF(ISNA($Q$4),1,$Q$4)</f>
        <v>6</v>
      </c>
      <c r="R2" s="219">
        <v>0</v>
      </c>
      <c r="S2" s="210">
        <f>SUM($AT8:$AT38)</f>
        <v>0</v>
      </c>
      <c r="T2"/>
      <c r="U2" s="28"/>
      <c r="V2" s="95"/>
      <c r="W2" s="15"/>
      <c r="X2" s="15"/>
      <c r="Y2" s="103"/>
      <c r="Z2" s="26"/>
      <c r="AA2" s="26"/>
      <c r="AB2" s="26"/>
      <c r="AC2" s="26"/>
      <c r="AD2" s="26"/>
      <c r="AE2" s="26"/>
      <c r="AF2" s="26"/>
      <c r="AG2" s="103"/>
      <c r="AH2" s="105"/>
      <c r="AI2" s="105"/>
      <c r="AJ2" s="104"/>
      <c r="AK2" s="103"/>
      <c r="AL2" s="104"/>
      <c r="AM2" s="104"/>
      <c r="AN2" s="104"/>
      <c r="AO2" s="104"/>
      <c r="AP2" s="104"/>
      <c r="AQ2" s="104"/>
      <c r="AR2" s="104"/>
      <c r="AS2" s="104"/>
      <c r="AT2" s="104"/>
      <c r="AU2" s="342"/>
      <c r="AV2" s="342"/>
      <c r="AW2" s="342"/>
      <c r="AX2" s="342"/>
      <c r="AY2" s="342"/>
      <c r="AZ2" s="342"/>
      <c r="BA2" s="343"/>
      <c r="BB2" s="343"/>
      <c r="BC2" s="343"/>
    </row>
    <row r="3" spans="1:55" s="344" customFormat="1" ht="22.5" customHeight="1" thickBot="1" x14ac:dyDescent="0.35">
      <c r="A3" s="298" t="str">
        <f xml:space="preserve"> " Mitarbeiter: "&amp;Name</f>
        <v xml:space="preserve"> Mitarbeiter: Vorname Nachname</v>
      </c>
      <c r="B3" s="299"/>
      <c r="C3" s="299"/>
      <c r="D3" s="299"/>
      <c r="E3" s="299"/>
      <c r="F3" s="521" t="s">
        <v>104</v>
      </c>
      <c r="G3" s="521"/>
      <c r="H3" s="521"/>
      <c r="I3" s="521"/>
      <c r="J3" s="300" t="str">
        <f>" "&amp;Vorgesetzter</f>
        <v xml:space="preserve"> Vorname Nachname</v>
      </c>
      <c r="K3" s="300"/>
      <c r="L3" s="300"/>
      <c r="M3" s="300"/>
      <c r="N3" s="300"/>
      <c r="O3" s="301"/>
      <c r="P3" s="519"/>
      <c r="Q3" s="160" t="str" cm="1">
        <f t="array" aca="1" ref="Q3" ca="1">RIGHT(CELL("filename",A1),LEN(CELL("filename",A1))-SEARCH("]",CELL("filename",A1),1))</f>
        <v>Juni</v>
      </c>
      <c r="R3" s="390"/>
      <c r="S3" s="218" cm="1">
        <f t="array" aca="1" ref="S3" ca="1">IF($Q$2=1,$S$2,$S$2+INDIRECT($S$5))</f>
        <v>0</v>
      </c>
      <c r="T3" s="28"/>
      <c r="U3" s="28"/>
      <c r="V3" s="95"/>
      <c r="W3" s="15"/>
      <c r="X3" s="15"/>
      <c r="Y3" s="103"/>
      <c r="Z3" s="26"/>
      <c r="AA3" s="26"/>
      <c r="AB3" s="26"/>
      <c r="AC3" s="26"/>
      <c r="AD3" s="26"/>
      <c r="AE3" s="26"/>
      <c r="AF3" s="26"/>
      <c r="AG3" s="103"/>
      <c r="AH3" s="105"/>
      <c r="AI3" s="105"/>
      <c r="AJ3" s="104"/>
      <c r="AK3" s="103"/>
      <c r="AL3" s="104"/>
      <c r="AM3" s="104"/>
      <c r="AN3" s="104"/>
      <c r="AO3" s="104"/>
      <c r="AP3" s="104"/>
      <c r="AQ3" s="104"/>
      <c r="AR3" s="104"/>
      <c r="AS3" s="104"/>
      <c r="AT3" s="104"/>
      <c r="AU3" s="342"/>
      <c r="AV3" s="342"/>
      <c r="AW3" s="342"/>
      <c r="AX3" s="342"/>
      <c r="AY3" s="342"/>
      <c r="AZ3" s="342"/>
      <c r="BA3" s="343"/>
      <c r="BB3" s="343"/>
      <c r="BC3" s="343"/>
    </row>
    <row r="4" spans="1:55" s="346" customFormat="1" ht="32.25" customHeight="1" thickTop="1" thickBot="1" x14ac:dyDescent="0.4">
      <c r="A4" s="522" t="str">
        <f ca="1" xml:space="preserve"> " Monat: "&amp;$Q$3&amp;" "&amp;Jahr</f>
        <v xml:space="preserve"> Monat: Juni 2026</v>
      </c>
      <c r="B4" s="523"/>
      <c r="C4" s="523"/>
      <c r="D4" s="524"/>
      <c r="E4" s="525" t="s">
        <v>113</v>
      </c>
      <c r="F4" s="526"/>
      <c r="G4" s="527"/>
      <c r="H4" s="525" t="s">
        <v>114</v>
      </c>
      <c r="I4" s="526"/>
      <c r="J4" s="527"/>
      <c r="K4" s="302" t="s">
        <v>118</v>
      </c>
      <c r="L4" s="528" t="s">
        <v>230</v>
      </c>
      <c r="M4" s="529"/>
      <c r="N4" s="529"/>
      <c r="O4" s="529"/>
      <c r="P4" s="530"/>
      <c r="Q4" s="162">
        <f ca="1">IF(ISNA(VLOOKUP($Q$3,MTab,2,FALSE)),1,VLOOKUP($Q$3,MTab,2,FALSE))</f>
        <v>6</v>
      </c>
      <c r="R4" s="135"/>
      <c r="S4" s="220" t="s">
        <v>160</v>
      </c>
      <c r="T4" s="135"/>
      <c r="U4" s="135"/>
      <c r="V4" s="135"/>
      <c r="W4" s="135"/>
      <c r="X4" s="135"/>
      <c r="Y4" s="135"/>
      <c r="Z4" s="135"/>
      <c r="AA4" s="135"/>
      <c r="AB4" s="135"/>
      <c r="AC4" s="135"/>
      <c r="AD4" s="135"/>
      <c r="AE4" s="135"/>
      <c r="AF4" s="135"/>
      <c r="AG4" s="135"/>
      <c r="AH4" s="136"/>
      <c r="AI4" s="136"/>
      <c r="AJ4" s="137"/>
      <c r="AK4" s="135"/>
      <c r="AL4" s="137"/>
      <c r="AM4" s="137"/>
      <c r="AN4" s="137"/>
      <c r="AO4" s="137"/>
      <c r="AP4" s="137"/>
      <c r="AQ4" s="137"/>
      <c r="AR4" s="137"/>
      <c r="AS4" s="137"/>
      <c r="AT4" s="137"/>
      <c r="AU4" s="345"/>
      <c r="AV4" s="342"/>
      <c r="AW4" s="342"/>
      <c r="AX4" s="342"/>
      <c r="AY4" s="342"/>
      <c r="AZ4" s="342"/>
      <c r="BA4" s="343"/>
      <c r="BB4" s="343"/>
      <c r="BC4" s="343"/>
    </row>
    <row r="5" spans="1:55" s="346" customFormat="1" ht="23.25" customHeight="1" thickTop="1" thickBot="1" x14ac:dyDescent="0.4">
      <c r="A5" s="534" t="s">
        <v>50</v>
      </c>
      <c r="B5" s="537" t="s">
        <v>107</v>
      </c>
      <c r="C5" s="540" t="s">
        <v>88</v>
      </c>
      <c r="D5" s="541"/>
      <c r="E5" s="545" t="str">
        <f>"Wochen-AZ"&amp;" "&amp;TEXT(WAZ,"[hh]:mm")</f>
        <v>Wochen-AZ 40:00</v>
      </c>
      <c r="F5" s="546"/>
      <c r="G5" s="547"/>
      <c r="H5" s="548" t="s">
        <v>115</v>
      </c>
      <c r="I5" s="549"/>
      <c r="J5" s="550"/>
      <c r="K5" s="303" cm="1">
        <f t="array" aca="1" ref="K5" ca="1">IF(ISNA($Q$5),Übertrag,INDIRECT($Q$5))</f>
        <v>0</v>
      </c>
      <c r="L5" s="528"/>
      <c r="M5" s="529"/>
      <c r="N5" s="529"/>
      <c r="O5" s="529"/>
      <c r="P5" s="530"/>
      <c r="Q5" s="161" t="str">
        <f ca="1">IF(ISNA(VLOOKUP($Q$3,MTab,3,FALSE)),"Übertrag",VLOOKUP($Q$3,MTab,3,FALSE))</f>
        <v>Mai!$J$42</v>
      </c>
      <c r="R5" s="135"/>
      <c r="S5" s="161" t="str">
        <f ca="1">IF(ISNA(VLOOKUP($Q$3,MTab,4,FALSE)),$Q$3&amp;"!$R$2",VLOOKUP($Q$3,MTab,4,FALSE))</f>
        <v>Mai!$S$3</v>
      </c>
      <c r="T5" s="135"/>
      <c r="U5" s="135"/>
      <c r="V5" s="135"/>
      <c r="W5" s="135"/>
      <c r="X5" s="135"/>
      <c r="Y5" s="135"/>
      <c r="Z5" s="135"/>
      <c r="AA5" s="135"/>
      <c r="AB5" s="167"/>
      <c r="AC5" s="167"/>
      <c r="AD5" s="167"/>
      <c r="AE5" s="167"/>
      <c r="AF5" s="167"/>
      <c r="AG5" s="135"/>
      <c r="AH5" s="136"/>
      <c r="AI5" s="136"/>
      <c r="AJ5" s="137"/>
      <c r="AK5" s="135"/>
      <c r="AL5" s="137"/>
      <c r="AM5" s="137"/>
      <c r="AN5" s="137"/>
      <c r="AO5" s="137"/>
      <c r="AP5" s="137"/>
      <c r="AQ5" s="137"/>
      <c r="AR5" s="137"/>
      <c r="AS5" s="137"/>
      <c r="AT5" s="137"/>
      <c r="AU5" s="345"/>
      <c r="AV5" s="342"/>
      <c r="AW5" s="342"/>
      <c r="AX5" s="342"/>
      <c r="AY5" s="342"/>
      <c r="AZ5" s="342"/>
      <c r="BA5" s="343"/>
      <c r="BB5" s="343"/>
      <c r="BC5" s="343"/>
    </row>
    <row r="6" spans="1:55" s="346" customFormat="1" ht="24" customHeight="1" thickTop="1" x14ac:dyDescent="0.35">
      <c r="A6" s="535"/>
      <c r="B6" s="538"/>
      <c r="C6" s="551" t="s">
        <v>117</v>
      </c>
      <c r="D6" s="553" t="s">
        <v>229</v>
      </c>
      <c r="E6" s="304" t="s">
        <v>116</v>
      </c>
      <c r="F6" s="555" t="s">
        <v>0</v>
      </c>
      <c r="G6" s="557" t="s">
        <v>222</v>
      </c>
      <c r="H6" s="559" t="s">
        <v>1</v>
      </c>
      <c r="I6" s="561" t="s">
        <v>2</v>
      </c>
      <c r="J6" s="305" t="s">
        <v>3</v>
      </c>
      <c r="K6" s="306" t="s">
        <v>111</v>
      </c>
      <c r="L6" s="528"/>
      <c r="M6" s="529"/>
      <c r="N6" s="529"/>
      <c r="O6" s="529"/>
      <c r="P6" s="530"/>
      <c r="Q6" s="120" t="s">
        <v>13</v>
      </c>
      <c r="R6" s="121"/>
      <c r="S6" s="121"/>
      <c r="T6" s="121"/>
      <c r="U6" s="121"/>
      <c r="V6" s="121"/>
      <c r="W6" s="121"/>
      <c r="X6" s="166" t="s">
        <v>142</v>
      </c>
      <c r="Y6" s="121"/>
      <c r="Z6" s="121"/>
      <c r="AA6" s="121"/>
      <c r="AB6" s="563" t="s">
        <v>89</v>
      </c>
      <c r="AC6" s="564"/>
      <c r="AD6" s="564"/>
      <c r="AE6" s="564"/>
      <c r="AF6" s="565"/>
      <c r="AG6" s="121" t="s">
        <v>69</v>
      </c>
      <c r="AH6" s="60"/>
      <c r="AI6" s="60"/>
      <c r="AJ6" s="106"/>
      <c r="AK6" s="121"/>
      <c r="AL6" s="106"/>
      <c r="AM6" s="106"/>
      <c r="AN6" s="106"/>
      <c r="AO6" s="106"/>
      <c r="AP6" s="106"/>
      <c r="AQ6" s="106"/>
      <c r="AR6" s="106"/>
      <c r="AS6" s="106"/>
      <c r="AT6" s="138"/>
      <c r="AU6" s="345"/>
      <c r="AV6" s="342"/>
      <c r="AW6" s="342"/>
      <c r="AX6" s="342"/>
      <c r="AY6" s="342"/>
      <c r="AZ6" s="342"/>
      <c r="BA6" s="343"/>
      <c r="BB6" s="343"/>
      <c r="BC6" s="343"/>
    </row>
    <row r="7" spans="1:55" s="349" customFormat="1" ht="27.75" customHeight="1" x14ac:dyDescent="0.35">
      <c r="A7" s="536"/>
      <c r="B7" s="539"/>
      <c r="C7" s="552"/>
      <c r="D7" s="554"/>
      <c r="E7" s="307" t="s">
        <v>108</v>
      </c>
      <c r="F7" s="556"/>
      <c r="G7" s="558"/>
      <c r="H7" s="560"/>
      <c r="I7" s="562"/>
      <c r="J7" s="308" t="s">
        <v>4</v>
      </c>
      <c r="K7" s="309" t="s">
        <v>112</v>
      </c>
      <c r="L7" s="531"/>
      <c r="M7" s="532"/>
      <c r="N7" s="532"/>
      <c r="O7" s="532"/>
      <c r="P7" s="533"/>
      <c r="Q7" s="107" t="s">
        <v>24</v>
      </c>
      <c r="R7" s="107" t="s">
        <v>91</v>
      </c>
      <c r="S7" s="107" t="s">
        <v>92</v>
      </c>
      <c r="T7" s="91" t="s">
        <v>57</v>
      </c>
      <c r="U7" s="90" t="s">
        <v>87</v>
      </c>
      <c r="V7" s="92" t="s">
        <v>65</v>
      </c>
      <c r="W7" s="93" t="s">
        <v>64</v>
      </c>
      <c r="X7" s="163" cm="1">
        <f t="array" aca="1" ref="X7" ca="1">IF(ISNA($Q$5),Übertrag,INDIRECT($Q$5))</f>
        <v>0</v>
      </c>
      <c r="Y7" s="64" t="s">
        <v>66</v>
      </c>
      <c r="Z7" s="64" t="s">
        <v>67</v>
      </c>
      <c r="AA7" s="64" t="s">
        <v>68</v>
      </c>
      <c r="AB7" s="80"/>
      <c r="AC7" s="84">
        <f>I_GAZNAZVon</f>
        <v>2</v>
      </c>
      <c r="AD7" s="87">
        <v>3</v>
      </c>
      <c r="AE7" s="84">
        <f>I_GAZNAZBis</f>
        <v>4</v>
      </c>
      <c r="AF7" s="81"/>
      <c r="AG7" s="119" t="s">
        <v>63</v>
      </c>
      <c r="AH7" s="122" t="s">
        <v>90</v>
      </c>
      <c r="AI7" s="122" t="s">
        <v>143</v>
      </c>
      <c r="AJ7" s="117" t="s">
        <v>94</v>
      </c>
      <c r="AK7" s="118" t="s">
        <v>93</v>
      </c>
      <c r="AL7" s="117" t="s">
        <v>97</v>
      </c>
      <c r="AM7" s="117" t="s">
        <v>98</v>
      </c>
      <c r="AN7" s="117" t="s">
        <v>99</v>
      </c>
      <c r="AO7" s="117" t="s">
        <v>100</v>
      </c>
      <c r="AP7" s="117" t="s">
        <v>109</v>
      </c>
      <c r="AQ7" s="117" t="s">
        <v>95</v>
      </c>
      <c r="AR7" s="117" t="s">
        <v>110</v>
      </c>
      <c r="AS7" s="117" t="s">
        <v>96</v>
      </c>
      <c r="AT7" s="139" t="s">
        <v>161</v>
      </c>
      <c r="AU7" s="347"/>
      <c r="AV7" s="348"/>
      <c r="AW7" s="342"/>
      <c r="AX7" s="342"/>
      <c r="AY7" s="342"/>
      <c r="AZ7" s="342"/>
      <c r="BA7" s="343"/>
      <c r="BB7" s="343"/>
      <c r="BC7" s="343"/>
    </row>
    <row r="8" spans="1:55" s="346" customFormat="1" ht="28.5" customHeight="1" x14ac:dyDescent="0.35">
      <c r="A8" s="397">
        <f t="shared" ref="A8:A38" ca="1" si="0">IF($R8,$Q8,"")</f>
        <v>46174</v>
      </c>
      <c r="B8" s="77" t="str">
        <f t="shared" ref="B8:B38" ca="1" si="1">IF($R8,VLOOKUP(WEEKDAY($Q8,2),WOTA,2,FALSE),"")</f>
        <v>Mo</v>
      </c>
      <c r="C8" s="76" t="str">
        <f t="shared" ref="C8:C38" ca="1" si="2">IF($R8," "&amp;IF($S8="",VLOOKUP($Q8,FListe,3,FALSE),$S8),"")</f>
        <v xml:space="preserve"> </v>
      </c>
      <c r="D8" s="171"/>
      <c r="E8" s="126" t="str">
        <f ca="1">IF(AND($R8,$T8&lt;&gt;"F"),IF($AC8=$AE8,"keine NAZ",TEXT($AC8,"hh:mm")&amp;"-"&amp;TEXT($AC8+$F8+$G8,"hh:mm")),"")</f>
        <v>08:00-16:00</v>
      </c>
      <c r="F8" s="386">
        <f t="shared" ref="F8:F38" ca="1" si="3">IF($R8,IF($T8="F",0,VLOOKUP($B8,GAZ,I_GAZNAZMP,FALSE)),"")</f>
        <v>0.33333333333333331</v>
      </c>
      <c r="G8" s="125">
        <f ca="1">IF($R8,IF((I8-H8)*24&gt;6,$AD8,IF(F8*24&gt;6,$AD8,0)),"")</f>
        <v>0</v>
      </c>
      <c r="H8" s="127"/>
      <c r="I8" s="59"/>
      <c r="J8" s="141" t="str">
        <f t="shared" ref="J8:J38" ca="1" si="4">IF(AND($R8,$AK8,NOT($Y8)),ROUND(($V8-$F8-$G8)*24,2),IF($D8="Z",$F8*-24,""))</f>
        <v/>
      </c>
      <c r="K8" s="388">
        <f t="shared" ref="K8:K38" ca="1" si="5">$X8</f>
        <v>0</v>
      </c>
      <c r="L8" s="542"/>
      <c r="M8" s="543"/>
      <c r="N8" s="543"/>
      <c r="O8" s="543"/>
      <c r="P8" s="544"/>
      <c r="Q8" s="108">
        <f ca="1">DATE(Jahr,$Q2,1)</f>
        <v>46174</v>
      </c>
      <c r="R8" s="115" t="b">
        <f t="shared" ref="R8:R38" ca="1" si="6">$Q$2=MONTH($Q8)</f>
        <v>1</v>
      </c>
      <c r="S8" s="109" t="str">
        <f t="shared" ref="S8:S38" si="7">IF(OR($D8="U",$D8="Z",$D8="ZK",$D8="K"),VLOOKUP($D8,UZK,2,FALSE),"")</f>
        <v/>
      </c>
      <c r="T8" s="61" t="str">
        <f t="shared" ref="T8:T38" ca="1" si="8">IF($R8,VLOOKUP($Q8,FListe,4,FALSE),"")</f>
        <v>A</v>
      </c>
      <c r="U8" s="61" t="str">
        <f t="shared" ref="U8:U38" ca="1" si="9">IF($R8,VLOOKUP($Q8,FListe,5,FALSE),"")</f>
        <v>A</v>
      </c>
      <c r="V8" s="96">
        <f>$I8-$H8</f>
        <v>0</v>
      </c>
      <c r="W8" s="57">
        <f ca="1">IF($R8,ROUND($V8-$F8-$AD8,15),"")</f>
        <v>-0.33333333333333298</v>
      </c>
      <c r="X8" s="164">
        <f t="shared" ref="X8:X38" ca="1" si="10">IF($J8&lt;&gt;"",$X7+$J8,$X7)</f>
        <v>0</v>
      </c>
      <c r="Y8" s="115" t="b">
        <f t="shared" ref="Y8:Y38" ca="1" si="11">($W8=0)</f>
        <v>0</v>
      </c>
      <c r="Z8" s="115" t="b">
        <f t="shared" ref="Z8:Z38" ca="1" si="12">($W8&gt;0)</f>
        <v>0</v>
      </c>
      <c r="AA8" s="115" t="b">
        <f t="shared" ref="AA8:AA38" ca="1" si="13">($W8&lt;0)</f>
        <v>1</v>
      </c>
      <c r="AB8" s="78">
        <f t="shared" ref="AB8:AB38" ca="1" si="14">IF($U8="F","",TIME(0,0,0))</f>
        <v>0</v>
      </c>
      <c r="AC8" s="85">
        <f t="shared" ref="AC8:AC38" ca="1" si="15">IF($U8="F","",IF(ISNA(VLOOKUP($B8,GAZ,AC$7,FALSE)),0,VLOOKUP($B8,GAZ,AC$7,FALSE)))</f>
        <v>0.33333333333333331</v>
      </c>
      <c r="AD8" s="88">
        <f t="shared" ref="AD8:AD38" ca="1" si="16">IF(OR($U8="F",$S8&lt;&gt;"",ISNA(VLOOKUP($B8,GAZ,AD$7,FALSE))),0,IF(NOT($AK8),VLOOKUP($B8,GAZ,11,FALSE),IF(($I8-$H8)*24&gt;6,VLOOKUP($B8,GAZ,3,FALSE),0)))</f>
        <v>0</v>
      </c>
      <c r="AE8" s="85">
        <f t="shared" ref="AE8:AE38" ca="1" si="17">IF($U8="F","",IF(ISNA(VLOOKUP($B8,GAZ,AE$7,FALSE)),0,VLOOKUP($B8,GAZ,AE$7,FALSE)))</f>
        <v>0.66666666666666663</v>
      </c>
      <c r="AF8" s="82">
        <f t="shared" ref="AF8:AF38" ca="1" si="18">IF($U8="F","",TIME(23,59,0))</f>
        <v>0.99930555555555556</v>
      </c>
      <c r="AG8" s="115" t="b">
        <f t="shared" ref="AG8:AG38" si="19">OR($H8&lt;&gt;"",$I8&lt;&gt;"")</f>
        <v>0</v>
      </c>
      <c r="AH8" s="115" t="b">
        <f t="shared" ref="AH8:AH38" ca="1" si="20">AND($T8&lt;&gt;"F",NOT($AG8),NOT($AC8=$AE8))</f>
        <v>1</v>
      </c>
      <c r="AI8" s="115" t="b">
        <f t="shared" ref="AI8:AI38" ca="1" si="21">AND($AH8,OR($D8="U",$D8="Z",$D8="K"))</f>
        <v>0</v>
      </c>
      <c r="AJ8" s="115" t="b">
        <f t="shared" ref="AJ8:AJ38" ca="1" si="22">AND($U8&lt;&gt;"F",$D8&lt;&gt;"U",$D8&lt;&gt;"Z",$D8&lt;&gt;"K",$R8)</f>
        <v>1</v>
      </c>
      <c r="AK8" s="115" t="b">
        <f t="shared" ref="AK8:AK38" si="23">AND($H8&lt;&gt;"",$I8&lt;&gt;"")</f>
        <v>0</v>
      </c>
      <c r="AL8" s="113">
        <f t="shared" ref="AL8:AL38" ca="1" si="24">IF($AJ8,TagUG,"")</f>
        <v>0</v>
      </c>
      <c r="AM8" s="113">
        <f t="shared" ref="AM8:AM38" ca="1" si="25">IF($AJ8,IF($I8="",IF(AND($L8&lt;&gt;"",$L8&lt;$AF8),$L8,IF(AND($M8&lt;&gt;"",$M8&lt;$AF8),$M8,TagOG)),$I8),"")</f>
        <v>0.99930555555555556</v>
      </c>
      <c r="AN8" s="113">
        <f ca="1">IF($AJ8,IF($H8="",$AB8,$H8),"")</f>
        <v>0</v>
      </c>
      <c r="AO8" s="113">
        <f t="shared" ref="AO8:AO38" ca="1" si="26">IF($AJ8,IF(AND($L8&lt;&gt;"",$L8&lt;$AF8),$L8,IF(AND($M8&lt;&gt;"",$M8&lt;$AF8),$M8,TagOG)),"")</f>
        <v>0.99930555555555556</v>
      </c>
      <c r="AP8" s="115" t="b">
        <f t="shared" ref="AP8:AP38" si="27">MOD($H8*24,0.25)=0</f>
        <v>1</v>
      </c>
      <c r="AQ8" s="115" t="b">
        <f t="shared" ref="AQ8:AQ38" ca="1" si="28">AND($AJ8,ISNUMBER($H8),$H8&gt;=$AB8,$H8&lt;=$AF8,OR($I8="",$H8&lt;=$I8))</f>
        <v>0</v>
      </c>
      <c r="AR8" s="115" t="b">
        <f t="shared" ref="AR8:AR38" si="29">MOD($I8*24,0.25)=0</f>
        <v>1</v>
      </c>
      <c r="AS8" s="115" t="b">
        <f t="shared" ref="AS8:AS38" ca="1" si="30">AND($AJ8,ISNUMBER($I8),$I8&gt;=$AB8,$I8&lt;=$AF8,OR($H8="",$I8&gt;=$H8))</f>
        <v>0</v>
      </c>
      <c r="AT8" s="140">
        <f t="shared" ref="AT8:AT38" si="31">IF(AND(ISBLANK($D8),ISBLANK($H8),ISBLANK($I8)),0,1)</f>
        <v>0</v>
      </c>
      <c r="AU8" s="350"/>
      <c r="AV8" s="342"/>
      <c r="AW8" s="342"/>
      <c r="AX8" s="342"/>
      <c r="AY8" s="342"/>
      <c r="AZ8" s="342"/>
      <c r="BA8" s="343"/>
      <c r="BB8" s="343"/>
      <c r="BC8" s="343"/>
    </row>
    <row r="9" spans="1:55" s="346" customFormat="1" ht="28.5" customHeight="1" x14ac:dyDescent="0.35">
      <c r="A9" s="397">
        <f t="shared" ca="1" si="0"/>
        <v>46175</v>
      </c>
      <c r="B9" s="77" t="str">
        <f t="shared" ca="1" si="1"/>
        <v>Di</v>
      </c>
      <c r="C9" s="76" t="str">
        <f t="shared" ca="1" si="2"/>
        <v xml:space="preserve"> </v>
      </c>
      <c r="D9" s="171"/>
      <c r="E9" s="126" t="str">
        <f t="shared" ref="E9:E38" ca="1" si="32">IF(AND($R9,$T9&lt;&gt;"F"),IF($AC9=$AE9,"keine NAZ",TEXT($AC9,"hh:mm")&amp;"-"&amp;TEXT($AC9+$F9+$G9,"hh:mm")),"")</f>
        <v>08:00-16:00</v>
      </c>
      <c r="F9" s="386">
        <f t="shared" ca="1" si="3"/>
        <v>0.33333333333333331</v>
      </c>
      <c r="G9" s="125">
        <f t="shared" ref="G9:G38" ca="1" si="33">IF($R9,IF((I9-H9)*24&gt;6,$AD9,IF(F9*24&gt;6,$AD9,0)),"")</f>
        <v>0</v>
      </c>
      <c r="H9" s="127"/>
      <c r="I9" s="59"/>
      <c r="J9" s="141" t="str">
        <f t="shared" ca="1" si="4"/>
        <v/>
      </c>
      <c r="K9" s="388">
        <f t="shared" ca="1" si="5"/>
        <v>0</v>
      </c>
      <c r="L9" s="542"/>
      <c r="M9" s="543"/>
      <c r="N9" s="543"/>
      <c r="O9" s="543"/>
      <c r="P9" s="544"/>
      <c r="Q9" s="108">
        <f t="shared" ref="Q9:Q38" ca="1" si="34" xml:space="preserve"> Q8+1</f>
        <v>46175</v>
      </c>
      <c r="R9" s="115" t="b">
        <f t="shared" ca="1" si="6"/>
        <v>1</v>
      </c>
      <c r="S9" s="109" t="str">
        <f t="shared" si="7"/>
        <v/>
      </c>
      <c r="T9" s="61" t="str">
        <f t="shared" ca="1" si="8"/>
        <v>A</v>
      </c>
      <c r="U9" s="61" t="str">
        <f t="shared" ca="1" si="9"/>
        <v>A</v>
      </c>
      <c r="V9" s="96">
        <f t="shared" ref="V9:V38" si="35">$I9-$H9</f>
        <v>0</v>
      </c>
      <c r="W9" s="57">
        <f t="shared" ref="W9:W38" ca="1" si="36">IF($R9,ROUND($V9-$F9-$AD9,15),"")</f>
        <v>-0.33333333333333298</v>
      </c>
      <c r="X9" s="164">
        <f t="shared" ca="1" si="10"/>
        <v>0</v>
      </c>
      <c r="Y9" s="115" t="b">
        <f t="shared" ca="1" si="11"/>
        <v>0</v>
      </c>
      <c r="Z9" s="115" t="b">
        <f t="shared" ca="1" si="12"/>
        <v>0</v>
      </c>
      <c r="AA9" s="115" t="b">
        <f t="shared" ca="1" si="13"/>
        <v>1</v>
      </c>
      <c r="AB9" s="78">
        <f t="shared" ca="1" si="14"/>
        <v>0</v>
      </c>
      <c r="AC9" s="85">
        <f t="shared" ca="1" si="15"/>
        <v>0.33333333333333331</v>
      </c>
      <c r="AD9" s="88">
        <f t="shared" ca="1" si="16"/>
        <v>0</v>
      </c>
      <c r="AE9" s="85">
        <f t="shared" ca="1" si="17"/>
        <v>0.66666666666666663</v>
      </c>
      <c r="AF9" s="82">
        <f t="shared" ca="1" si="18"/>
        <v>0.99930555555555556</v>
      </c>
      <c r="AG9" s="115" t="b">
        <f t="shared" si="19"/>
        <v>0</v>
      </c>
      <c r="AH9" s="115" t="b">
        <f t="shared" ca="1" si="20"/>
        <v>1</v>
      </c>
      <c r="AI9" s="115" t="b">
        <f t="shared" ca="1" si="21"/>
        <v>0</v>
      </c>
      <c r="AJ9" s="115" t="b">
        <f t="shared" ca="1" si="22"/>
        <v>1</v>
      </c>
      <c r="AK9" s="115" t="b">
        <f t="shared" si="23"/>
        <v>0</v>
      </c>
      <c r="AL9" s="113">
        <f t="shared" ca="1" si="24"/>
        <v>0</v>
      </c>
      <c r="AM9" s="113">
        <f t="shared" ca="1" si="25"/>
        <v>0.99930555555555556</v>
      </c>
      <c r="AN9" s="113">
        <f t="shared" ref="AN9:AN38" ca="1" si="37">IF($AJ9,IF($H9="",TagUG,$H9),"")</f>
        <v>0</v>
      </c>
      <c r="AO9" s="113">
        <f t="shared" ca="1" si="26"/>
        <v>0.99930555555555556</v>
      </c>
      <c r="AP9" s="115" t="b">
        <f t="shared" si="27"/>
        <v>1</v>
      </c>
      <c r="AQ9" s="115" t="b">
        <f t="shared" ca="1" si="28"/>
        <v>0</v>
      </c>
      <c r="AR9" s="115" t="b">
        <f t="shared" si="29"/>
        <v>1</v>
      </c>
      <c r="AS9" s="115" t="b">
        <f t="shared" ca="1" si="30"/>
        <v>0</v>
      </c>
      <c r="AT9" s="140">
        <f t="shared" si="31"/>
        <v>0</v>
      </c>
      <c r="AU9" s="342"/>
      <c r="AV9" s="342"/>
      <c r="AW9" s="342"/>
      <c r="AX9" s="342"/>
      <c r="AY9" s="342"/>
      <c r="AZ9" s="342"/>
      <c r="BA9" s="343"/>
      <c r="BB9" s="343"/>
      <c r="BC9" s="343"/>
    </row>
    <row r="10" spans="1:55" s="346" customFormat="1" ht="28.5" customHeight="1" x14ac:dyDescent="0.35">
      <c r="A10" s="397">
        <f t="shared" ca="1" si="0"/>
        <v>46176</v>
      </c>
      <c r="B10" s="77" t="str">
        <f t="shared" ca="1" si="1"/>
        <v>Mi</v>
      </c>
      <c r="C10" s="76" t="str">
        <f t="shared" ca="1" si="2"/>
        <v xml:space="preserve"> </v>
      </c>
      <c r="D10" s="171"/>
      <c r="E10" s="126" t="str">
        <f t="shared" ca="1" si="32"/>
        <v>08:00-16:00</v>
      </c>
      <c r="F10" s="386">
        <f t="shared" ca="1" si="3"/>
        <v>0.33333333333333331</v>
      </c>
      <c r="G10" s="125">
        <f t="shared" ca="1" si="33"/>
        <v>0</v>
      </c>
      <c r="H10" s="127"/>
      <c r="I10" s="59"/>
      <c r="J10" s="141" t="str">
        <f t="shared" ca="1" si="4"/>
        <v/>
      </c>
      <c r="K10" s="388">
        <f t="shared" ca="1" si="5"/>
        <v>0</v>
      </c>
      <c r="L10" s="542"/>
      <c r="M10" s="543"/>
      <c r="N10" s="543"/>
      <c r="O10" s="543"/>
      <c r="P10" s="544"/>
      <c r="Q10" s="108">
        <f t="shared" ca="1" si="34"/>
        <v>46176</v>
      </c>
      <c r="R10" s="115" t="b">
        <f t="shared" ca="1" si="6"/>
        <v>1</v>
      </c>
      <c r="S10" s="109" t="str">
        <f t="shared" si="7"/>
        <v/>
      </c>
      <c r="T10" s="61" t="str">
        <f t="shared" ca="1" si="8"/>
        <v>A</v>
      </c>
      <c r="U10" s="61" t="str">
        <f t="shared" ca="1" si="9"/>
        <v>A</v>
      </c>
      <c r="V10" s="96">
        <f t="shared" si="35"/>
        <v>0</v>
      </c>
      <c r="W10" s="57">
        <f t="shared" ca="1" si="36"/>
        <v>-0.33333333333333298</v>
      </c>
      <c r="X10" s="164">
        <f t="shared" ca="1" si="10"/>
        <v>0</v>
      </c>
      <c r="Y10" s="115" t="b">
        <f t="shared" ca="1" si="11"/>
        <v>0</v>
      </c>
      <c r="Z10" s="115" t="b">
        <f t="shared" ca="1" si="12"/>
        <v>0</v>
      </c>
      <c r="AA10" s="115" t="b">
        <f t="shared" ca="1" si="13"/>
        <v>1</v>
      </c>
      <c r="AB10" s="78">
        <f t="shared" ca="1" si="14"/>
        <v>0</v>
      </c>
      <c r="AC10" s="85">
        <f t="shared" ca="1" si="15"/>
        <v>0.33333333333333331</v>
      </c>
      <c r="AD10" s="88">
        <f t="shared" ca="1" si="16"/>
        <v>0</v>
      </c>
      <c r="AE10" s="85">
        <f t="shared" ca="1" si="17"/>
        <v>0.66666666666666663</v>
      </c>
      <c r="AF10" s="82">
        <f t="shared" ca="1" si="18"/>
        <v>0.99930555555555556</v>
      </c>
      <c r="AG10" s="115" t="b">
        <f t="shared" si="19"/>
        <v>0</v>
      </c>
      <c r="AH10" s="115" t="b">
        <f t="shared" ca="1" si="20"/>
        <v>1</v>
      </c>
      <c r="AI10" s="115" t="b">
        <f t="shared" ca="1" si="21"/>
        <v>0</v>
      </c>
      <c r="AJ10" s="115" t="b">
        <f t="shared" ca="1" si="22"/>
        <v>1</v>
      </c>
      <c r="AK10" s="115" t="b">
        <f t="shared" si="23"/>
        <v>0</v>
      </c>
      <c r="AL10" s="113">
        <f t="shared" ca="1" si="24"/>
        <v>0</v>
      </c>
      <c r="AM10" s="113">
        <f t="shared" ca="1" si="25"/>
        <v>0.99930555555555556</v>
      </c>
      <c r="AN10" s="113">
        <f t="shared" ca="1" si="37"/>
        <v>0</v>
      </c>
      <c r="AO10" s="113">
        <f t="shared" ca="1" si="26"/>
        <v>0.99930555555555556</v>
      </c>
      <c r="AP10" s="115" t="b">
        <f t="shared" si="27"/>
        <v>1</v>
      </c>
      <c r="AQ10" s="115" t="b">
        <f t="shared" ca="1" si="28"/>
        <v>0</v>
      </c>
      <c r="AR10" s="115" t="b">
        <f t="shared" si="29"/>
        <v>1</v>
      </c>
      <c r="AS10" s="115" t="b">
        <f t="shared" ca="1" si="30"/>
        <v>0</v>
      </c>
      <c r="AT10" s="140">
        <f t="shared" si="31"/>
        <v>0</v>
      </c>
      <c r="AU10" s="342"/>
      <c r="AV10" s="342"/>
      <c r="AW10" s="342"/>
      <c r="AX10" s="342"/>
      <c r="AY10" s="342"/>
      <c r="AZ10" s="342"/>
      <c r="BA10" s="343"/>
      <c r="BB10" s="343"/>
      <c r="BC10" s="343"/>
    </row>
    <row r="11" spans="1:55" s="346" customFormat="1" ht="28.5" customHeight="1" x14ac:dyDescent="0.35">
      <c r="A11" s="397">
        <f t="shared" ca="1" si="0"/>
        <v>46177</v>
      </c>
      <c r="B11" s="77" t="str">
        <f t="shared" ca="1" si="1"/>
        <v>Do</v>
      </c>
      <c r="C11" s="76" t="str">
        <f t="shared" ca="1" si="2"/>
        <v xml:space="preserve"> Fronleichnam</v>
      </c>
      <c r="D11" s="185"/>
      <c r="E11" s="126" t="str">
        <f t="shared" ca="1" si="32"/>
        <v/>
      </c>
      <c r="F11" s="386">
        <f t="shared" ca="1" si="3"/>
        <v>0</v>
      </c>
      <c r="G11" s="125">
        <f t="shared" ca="1" si="33"/>
        <v>0</v>
      </c>
      <c r="H11" s="184"/>
      <c r="I11" s="186"/>
      <c r="J11" s="141" t="str">
        <f t="shared" ca="1" si="4"/>
        <v/>
      </c>
      <c r="K11" s="388">
        <f t="shared" ca="1" si="5"/>
        <v>0</v>
      </c>
      <c r="L11" s="542"/>
      <c r="M11" s="543"/>
      <c r="N11" s="543"/>
      <c r="O11" s="543"/>
      <c r="P11" s="544"/>
      <c r="Q11" s="108">
        <f t="shared" ca="1" si="34"/>
        <v>46177</v>
      </c>
      <c r="R11" s="115" t="b">
        <f t="shared" ca="1" si="6"/>
        <v>1</v>
      </c>
      <c r="S11" s="109" t="str">
        <f t="shared" si="7"/>
        <v/>
      </c>
      <c r="T11" s="61" t="str">
        <f t="shared" ca="1" si="8"/>
        <v>F</v>
      </c>
      <c r="U11" s="61" t="str">
        <f t="shared" ca="1" si="9"/>
        <v>F</v>
      </c>
      <c r="V11" s="96">
        <f t="shared" si="35"/>
        <v>0</v>
      </c>
      <c r="W11" s="57">
        <f t="shared" ca="1" si="36"/>
        <v>0</v>
      </c>
      <c r="X11" s="164">
        <f t="shared" ca="1" si="10"/>
        <v>0</v>
      </c>
      <c r="Y11" s="115" t="b">
        <f t="shared" ca="1" si="11"/>
        <v>1</v>
      </c>
      <c r="Z11" s="115" t="b">
        <f t="shared" ca="1" si="12"/>
        <v>0</v>
      </c>
      <c r="AA11" s="115" t="b">
        <f t="shared" ca="1" si="13"/>
        <v>0</v>
      </c>
      <c r="AB11" s="78" t="str">
        <f t="shared" ca="1" si="14"/>
        <v/>
      </c>
      <c r="AC11" s="85" t="str">
        <f t="shared" ca="1" si="15"/>
        <v/>
      </c>
      <c r="AD11" s="88">
        <f t="shared" ca="1" si="16"/>
        <v>0</v>
      </c>
      <c r="AE11" s="85" t="str">
        <f t="shared" ca="1" si="17"/>
        <v/>
      </c>
      <c r="AF11" s="82" t="str">
        <f t="shared" ca="1" si="18"/>
        <v/>
      </c>
      <c r="AG11" s="115" t="b">
        <f t="shared" si="19"/>
        <v>0</v>
      </c>
      <c r="AH11" s="115" t="b">
        <f t="shared" ca="1" si="20"/>
        <v>0</v>
      </c>
      <c r="AI11" s="115" t="b">
        <f t="shared" ca="1" si="21"/>
        <v>0</v>
      </c>
      <c r="AJ11" s="115" t="b">
        <f t="shared" ca="1" si="22"/>
        <v>0</v>
      </c>
      <c r="AK11" s="115" t="b">
        <f t="shared" si="23"/>
        <v>0</v>
      </c>
      <c r="AL11" s="113" t="str">
        <f t="shared" ca="1" si="24"/>
        <v/>
      </c>
      <c r="AM11" s="113" t="str">
        <f t="shared" ca="1" si="25"/>
        <v/>
      </c>
      <c r="AN11" s="113" t="str">
        <f t="shared" ca="1" si="37"/>
        <v/>
      </c>
      <c r="AO11" s="113" t="str">
        <f t="shared" ca="1" si="26"/>
        <v/>
      </c>
      <c r="AP11" s="115" t="b">
        <f t="shared" si="27"/>
        <v>1</v>
      </c>
      <c r="AQ11" s="115" t="b">
        <f t="shared" ca="1" si="28"/>
        <v>0</v>
      </c>
      <c r="AR11" s="115" t="b">
        <f t="shared" si="29"/>
        <v>1</v>
      </c>
      <c r="AS11" s="115" t="b">
        <f t="shared" ca="1" si="30"/>
        <v>0</v>
      </c>
      <c r="AT11" s="140">
        <f t="shared" si="31"/>
        <v>0</v>
      </c>
      <c r="AU11" s="342"/>
      <c r="AV11" s="342"/>
      <c r="AW11" s="342"/>
      <c r="AX11" s="342"/>
      <c r="AY11" s="342"/>
      <c r="AZ11" s="342"/>
      <c r="BA11" s="343"/>
      <c r="BB11" s="343"/>
      <c r="BC11" s="343"/>
    </row>
    <row r="12" spans="1:55" s="346" customFormat="1" ht="28.5" customHeight="1" x14ac:dyDescent="0.35">
      <c r="A12" s="397">
        <f t="shared" ca="1" si="0"/>
        <v>46178</v>
      </c>
      <c r="B12" s="77" t="str">
        <f t="shared" ca="1" si="1"/>
        <v>Fr</v>
      </c>
      <c r="C12" s="76" t="str">
        <f t="shared" ca="1" si="2"/>
        <v xml:space="preserve"> </v>
      </c>
      <c r="D12" s="171"/>
      <c r="E12" s="126" t="str">
        <f t="shared" ca="1" si="32"/>
        <v>08:00-16:00</v>
      </c>
      <c r="F12" s="386">
        <f t="shared" ca="1" si="3"/>
        <v>0.33333333333333331</v>
      </c>
      <c r="G12" s="125">
        <f t="shared" ca="1" si="33"/>
        <v>0</v>
      </c>
      <c r="H12" s="127"/>
      <c r="I12" s="59"/>
      <c r="J12" s="141" t="str">
        <f t="shared" ca="1" si="4"/>
        <v/>
      </c>
      <c r="K12" s="388">
        <f t="shared" ca="1" si="5"/>
        <v>0</v>
      </c>
      <c r="L12" s="542"/>
      <c r="M12" s="543"/>
      <c r="N12" s="543"/>
      <c r="O12" s="543"/>
      <c r="P12" s="544"/>
      <c r="Q12" s="108">
        <f t="shared" ca="1" si="34"/>
        <v>46178</v>
      </c>
      <c r="R12" s="115" t="b">
        <f t="shared" ca="1" si="6"/>
        <v>1</v>
      </c>
      <c r="S12" s="109" t="str">
        <f t="shared" si="7"/>
        <v/>
      </c>
      <c r="T12" s="61" t="str">
        <f t="shared" ca="1" si="8"/>
        <v>A</v>
      </c>
      <c r="U12" s="61" t="str">
        <f t="shared" ca="1" si="9"/>
        <v>A</v>
      </c>
      <c r="V12" s="96">
        <f t="shared" si="35"/>
        <v>0</v>
      </c>
      <c r="W12" s="57">
        <f t="shared" ca="1" si="36"/>
        <v>-0.33333333333333298</v>
      </c>
      <c r="X12" s="164">
        <f t="shared" ca="1" si="10"/>
        <v>0</v>
      </c>
      <c r="Y12" s="115" t="b">
        <f t="shared" ca="1" si="11"/>
        <v>0</v>
      </c>
      <c r="Z12" s="115" t="b">
        <f t="shared" ca="1" si="12"/>
        <v>0</v>
      </c>
      <c r="AA12" s="115" t="b">
        <f t="shared" ca="1" si="13"/>
        <v>1</v>
      </c>
      <c r="AB12" s="78">
        <f t="shared" ca="1" si="14"/>
        <v>0</v>
      </c>
      <c r="AC12" s="85">
        <f t="shared" ca="1" si="15"/>
        <v>0.33333333333333331</v>
      </c>
      <c r="AD12" s="88">
        <f t="shared" ca="1" si="16"/>
        <v>0</v>
      </c>
      <c r="AE12" s="85">
        <f t="shared" ca="1" si="17"/>
        <v>0.66666666666666663</v>
      </c>
      <c r="AF12" s="82">
        <f t="shared" ca="1" si="18"/>
        <v>0.99930555555555556</v>
      </c>
      <c r="AG12" s="115" t="b">
        <f t="shared" si="19"/>
        <v>0</v>
      </c>
      <c r="AH12" s="115" t="b">
        <f t="shared" ca="1" si="20"/>
        <v>1</v>
      </c>
      <c r="AI12" s="115" t="b">
        <f t="shared" ca="1" si="21"/>
        <v>0</v>
      </c>
      <c r="AJ12" s="115" t="b">
        <f t="shared" ca="1" si="22"/>
        <v>1</v>
      </c>
      <c r="AK12" s="115" t="b">
        <f t="shared" si="23"/>
        <v>0</v>
      </c>
      <c r="AL12" s="113">
        <f t="shared" ca="1" si="24"/>
        <v>0</v>
      </c>
      <c r="AM12" s="113">
        <f t="shared" ca="1" si="25"/>
        <v>0.99930555555555556</v>
      </c>
      <c r="AN12" s="113">
        <f t="shared" ca="1" si="37"/>
        <v>0</v>
      </c>
      <c r="AO12" s="113">
        <f t="shared" ca="1" si="26"/>
        <v>0.99930555555555556</v>
      </c>
      <c r="AP12" s="115" t="b">
        <f t="shared" si="27"/>
        <v>1</v>
      </c>
      <c r="AQ12" s="115" t="b">
        <f t="shared" ca="1" si="28"/>
        <v>0</v>
      </c>
      <c r="AR12" s="115" t="b">
        <f t="shared" si="29"/>
        <v>1</v>
      </c>
      <c r="AS12" s="115" t="b">
        <f t="shared" ca="1" si="30"/>
        <v>0</v>
      </c>
      <c r="AT12" s="140">
        <f t="shared" si="31"/>
        <v>0</v>
      </c>
      <c r="AU12" s="342"/>
      <c r="AV12" s="342"/>
      <c r="AW12" s="342"/>
      <c r="AX12" s="342"/>
      <c r="AY12" s="342"/>
      <c r="AZ12" s="342"/>
      <c r="BA12" s="343"/>
      <c r="BB12" s="343"/>
      <c r="BC12" s="343"/>
    </row>
    <row r="13" spans="1:55" s="346" customFormat="1" ht="28.5" customHeight="1" x14ac:dyDescent="0.35">
      <c r="A13" s="397">
        <f t="shared" ca="1" si="0"/>
        <v>46179</v>
      </c>
      <c r="B13" s="77" t="str">
        <f t="shared" ca="1" si="1"/>
        <v>Sa</v>
      </c>
      <c r="C13" s="76" t="str">
        <f t="shared" ca="1" si="2"/>
        <v xml:space="preserve"> Wochenende</v>
      </c>
      <c r="D13" s="185"/>
      <c r="E13" s="126" t="str">
        <f t="shared" ca="1" si="32"/>
        <v/>
      </c>
      <c r="F13" s="386">
        <f t="shared" ca="1" si="3"/>
        <v>0</v>
      </c>
      <c r="G13" s="125">
        <f t="shared" ca="1" si="33"/>
        <v>0</v>
      </c>
      <c r="H13" s="127"/>
      <c r="I13" s="59"/>
      <c r="J13" s="141" t="str">
        <f t="shared" ca="1" si="4"/>
        <v/>
      </c>
      <c r="K13" s="388">
        <f t="shared" ca="1" si="5"/>
        <v>0</v>
      </c>
      <c r="L13" s="542"/>
      <c r="M13" s="543"/>
      <c r="N13" s="543"/>
      <c r="O13" s="543"/>
      <c r="P13" s="544"/>
      <c r="Q13" s="108">
        <f t="shared" ca="1" si="34"/>
        <v>46179</v>
      </c>
      <c r="R13" s="115" t="b">
        <f t="shared" ca="1" si="6"/>
        <v>1</v>
      </c>
      <c r="S13" s="109" t="str">
        <f t="shared" si="7"/>
        <v/>
      </c>
      <c r="T13" s="61" t="str">
        <f t="shared" ca="1" si="8"/>
        <v>F</v>
      </c>
      <c r="U13" s="61" t="str">
        <f t="shared" ca="1" si="9"/>
        <v>A</v>
      </c>
      <c r="V13" s="96">
        <f t="shared" si="35"/>
        <v>0</v>
      </c>
      <c r="W13" s="57">
        <f t="shared" ca="1" si="36"/>
        <v>0</v>
      </c>
      <c r="X13" s="164">
        <f t="shared" ca="1" si="10"/>
        <v>0</v>
      </c>
      <c r="Y13" s="115" t="b">
        <f t="shared" ca="1" si="11"/>
        <v>1</v>
      </c>
      <c r="Z13" s="115" t="b">
        <f t="shared" ca="1" si="12"/>
        <v>0</v>
      </c>
      <c r="AA13" s="115" t="b">
        <f t="shared" ca="1" si="13"/>
        <v>0</v>
      </c>
      <c r="AB13" s="78">
        <f t="shared" ca="1" si="14"/>
        <v>0</v>
      </c>
      <c r="AC13" s="85">
        <f t="shared" ca="1" si="15"/>
        <v>0</v>
      </c>
      <c r="AD13" s="88">
        <f t="shared" ca="1" si="16"/>
        <v>0</v>
      </c>
      <c r="AE13" s="85">
        <f t="shared" ca="1" si="17"/>
        <v>0</v>
      </c>
      <c r="AF13" s="82">
        <f t="shared" ca="1" si="18"/>
        <v>0.99930555555555556</v>
      </c>
      <c r="AG13" s="115" t="b">
        <f t="shared" si="19"/>
        <v>0</v>
      </c>
      <c r="AH13" s="115" t="b">
        <f t="shared" ca="1" si="20"/>
        <v>0</v>
      </c>
      <c r="AI13" s="115" t="b">
        <f t="shared" ca="1" si="21"/>
        <v>0</v>
      </c>
      <c r="AJ13" s="115" t="b">
        <f t="shared" ca="1" si="22"/>
        <v>1</v>
      </c>
      <c r="AK13" s="115" t="b">
        <f t="shared" si="23"/>
        <v>0</v>
      </c>
      <c r="AL13" s="113">
        <f t="shared" ca="1" si="24"/>
        <v>0</v>
      </c>
      <c r="AM13" s="113">
        <f t="shared" ca="1" si="25"/>
        <v>0.99930555555555556</v>
      </c>
      <c r="AN13" s="113">
        <f t="shared" ca="1" si="37"/>
        <v>0</v>
      </c>
      <c r="AO13" s="113">
        <f t="shared" ca="1" si="26"/>
        <v>0.99930555555555556</v>
      </c>
      <c r="AP13" s="115" t="b">
        <f t="shared" si="27"/>
        <v>1</v>
      </c>
      <c r="AQ13" s="115" t="b">
        <f t="shared" ca="1" si="28"/>
        <v>0</v>
      </c>
      <c r="AR13" s="115" t="b">
        <f t="shared" si="29"/>
        <v>1</v>
      </c>
      <c r="AS13" s="115" t="b">
        <f t="shared" ca="1" si="30"/>
        <v>0</v>
      </c>
      <c r="AT13" s="140">
        <f t="shared" si="31"/>
        <v>0</v>
      </c>
      <c r="AU13" s="342"/>
      <c r="AV13" s="342"/>
      <c r="AW13" s="342"/>
      <c r="AX13" s="342"/>
      <c r="AY13" s="342"/>
      <c r="AZ13" s="342"/>
      <c r="BA13" s="343"/>
      <c r="BB13" s="343"/>
      <c r="BC13" s="343"/>
    </row>
    <row r="14" spans="1:55" s="346" customFormat="1" ht="28.5" customHeight="1" x14ac:dyDescent="0.35">
      <c r="A14" s="397">
        <f t="shared" ca="1" si="0"/>
        <v>46180</v>
      </c>
      <c r="B14" s="77" t="str">
        <f t="shared" ca="1" si="1"/>
        <v>So</v>
      </c>
      <c r="C14" s="76" t="str">
        <f t="shared" ca="1" si="2"/>
        <v xml:space="preserve"> Wochenende</v>
      </c>
      <c r="D14" s="185"/>
      <c r="E14" s="126" t="str">
        <f t="shared" ca="1" si="32"/>
        <v/>
      </c>
      <c r="F14" s="386">
        <f t="shared" ca="1" si="3"/>
        <v>0</v>
      </c>
      <c r="G14" s="125">
        <f t="shared" ca="1" si="33"/>
        <v>0</v>
      </c>
      <c r="H14" s="184"/>
      <c r="I14" s="186"/>
      <c r="J14" s="141" t="str">
        <f t="shared" ca="1" si="4"/>
        <v/>
      </c>
      <c r="K14" s="388">
        <f t="shared" ca="1" si="5"/>
        <v>0</v>
      </c>
      <c r="L14" s="542"/>
      <c r="M14" s="543"/>
      <c r="N14" s="543"/>
      <c r="O14" s="543"/>
      <c r="P14" s="544"/>
      <c r="Q14" s="108">
        <f t="shared" ca="1" si="34"/>
        <v>46180</v>
      </c>
      <c r="R14" s="115" t="b">
        <f t="shared" ca="1" si="6"/>
        <v>1</v>
      </c>
      <c r="S14" s="109" t="str">
        <f t="shared" si="7"/>
        <v/>
      </c>
      <c r="T14" s="61" t="str">
        <f t="shared" ca="1" si="8"/>
        <v>F</v>
      </c>
      <c r="U14" s="61" t="str">
        <f t="shared" ca="1" si="9"/>
        <v>F</v>
      </c>
      <c r="V14" s="96">
        <f t="shared" si="35"/>
        <v>0</v>
      </c>
      <c r="W14" s="57">
        <f t="shared" ca="1" si="36"/>
        <v>0</v>
      </c>
      <c r="X14" s="164">
        <f t="shared" ca="1" si="10"/>
        <v>0</v>
      </c>
      <c r="Y14" s="115" t="b">
        <f t="shared" ca="1" si="11"/>
        <v>1</v>
      </c>
      <c r="Z14" s="115" t="b">
        <f t="shared" ca="1" si="12"/>
        <v>0</v>
      </c>
      <c r="AA14" s="115" t="b">
        <f t="shared" ca="1" si="13"/>
        <v>0</v>
      </c>
      <c r="AB14" s="78" t="str">
        <f t="shared" ca="1" si="14"/>
        <v/>
      </c>
      <c r="AC14" s="85" t="str">
        <f t="shared" ca="1" si="15"/>
        <v/>
      </c>
      <c r="AD14" s="88">
        <f t="shared" ca="1" si="16"/>
        <v>0</v>
      </c>
      <c r="AE14" s="85" t="str">
        <f t="shared" ca="1" si="17"/>
        <v/>
      </c>
      <c r="AF14" s="82" t="str">
        <f t="shared" ca="1" si="18"/>
        <v/>
      </c>
      <c r="AG14" s="115" t="b">
        <f t="shared" si="19"/>
        <v>0</v>
      </c>
      <c r="AH14" s="115" t="b">
        <f t="shared" ca="1" si="20"/>
        <v>0</v>
      </c>
      <c r="AI14" s="115" t="b">
        <f t="shared" ca="1" si="21"/>
        <v>0</v>
      </c>
      <c r="AJ14" s="115" t="b">
        <f t="shared" ca="1" si="22"/>
        <v>0</v>
      </c>
      <c r="AK14" s="115" t="b">
        <f t="shared" si="23"/>
        <v>0</v>
      </c>
      <c r="AL14" s="113" t="str">
        <f t="shared" ca="1" si="24"/>
        <v/>
      </c>
      <c r="AM14" s="113" t="str">
        <f t="shared" ca="1" si="25"/>
        <v/>
      </c>
      <c r="AN14" s="113" t="str">
        <f t="shared" ca="1" si="37"/>
        <v/>
      </c>
      <c r="AO14" s="113" t="str">
        <f t="shared" ca="1" si="26"/>
        <v/>
      </c>
      <c r="AP14" s="115" t="b">
        <f t="shared" si="27"/>
        <v>1</v>
      </c>
      <c r="AQ14" s="115" t="b">
        <f t="shared" ca="1" si="28"/>
        <v>0</v>
      </c>
      <c r="AR14" s="115" t="b">
        <f t="shared" si="29"/>
        <v>1</v>
      </c>
      <c r="AS14" s="115" t="b">
        <f t="shared" ca="1" si="30"/>
        <v>0</v>
      </c>
      <c r="AT14" s="140">
        <f t="shared" si="31"/>
        <v>0</v>
      </c>
      <c r="AU14" s="342"/>
      <c r="AV14" s="342"/>
      <c r="AW14" s="342"/>
      <c r="AX14" s="342"/>
      <c r="AY14" s="342"/>
      <c r="AZ14" s="342"/>
      <c r="BA14" s="343"/>
      <c r="BB14" s="343"/>
      <c r="BC14" s="343"/>
    </row>
    <row r="15" spans="1:55" s="346" customFormat="1" ht="28.5" customHeight="1" x14ac:dyDescent="0.35">
      <c r="A15" s="397">
        <f t="shared" ca="1" si="0"/>
        <v>46181</v>
      </c>
      <c r="B15" s="77" t="str">
        <f t="shared" ca="1" si="1"/>
        <v>Mo</v>
      </c>
      <c r="C15" s="76" t="str">
        <f t="shared" ca="1" si="2"/>
        <v xml:space="preserve"> </v>
      </c>
      <c r="D15" s="171"/>
      <c r="E15" s="126" t="str">
        <f t="shared" ca="1" si="32"/>
        <v>08:00-16:00</v>
      </c>
      <c r="F15" s="386">
        <f t="shared" ca="1" si="3"/>
        <v>0.33333333333333331</v>
      </c>
      <c r="G15" s="125">
        <f t="shared" ca="1" si="33"/>
        <v>0</v>
      </c>
      <c r="H15" s="127"/>
      <c r="I15" s="59"/>
      <c r="J15" s="141" t="str">
        <f t="shared" ca="1" si="4"/>
        <v/>
      </c>
      <c r="K15" s="388">
        <f t="shared" ca="1" si="5"/>
        <v>0</v>
      </c>
      <c r="L15" s="542"/>
      <c r="M15" s="543"/>
      <c r="N15" s="543"/>
      <c r="O15" s="543"/>
      <c r="P15" s="544"/>
      <c r="Q15" s="108">
        <f t="shared" ca="1" si="34"/>
        <v>46181</v>
      </c>
      <c r="R15" s="115" t="b">
        <f t="shared" ca="1" si="6"/>
        <v>1</v>
      </c>
      <c r="S15" s="109" t="str">
        <f t="shared" si="7"/>
        <v/>
      </c>
      <c r="T15" s="61" t="str">
        <f t="shared" ca="1" si="8"/>
        <v>A</v>
      </c>
      <c r="U15" s="61" t="str">
        <f t="shared" ca="1" si="9"/>
        <v>A</v>
      </c>
      <c r="V15" s="96">
        <f t="shared" si="35"/>
        <v>0</v>
      </c>
      <c r="W15" s="57">
        <f t="shared" ca="1" si="36"/>
        <v>-0.33333333333333298</v>
      </c>
      <c r="X15" s="164">
        <f t="shared" ca="1" si="10"/>
        <v>0</v>
      </c>
      <c r="Y15" s="115" t="b">
        <f t="shared" ca="1" si="11"/>
        <v>0</v>
      </c>
      <c r="Z15" s="115" t="b">
        <f t="shared" ca="1" si="12"/>
        <v>0</v>
      </c>
      <c r="AA15" s="115" t="b">
        <f t="shared" ca="1" si="13"/>
        <v>1</v>
      </c>
      <c r="AB15" s="78">
        <f t="shared" ca="1" si="14"/>
        <v>0</v>
      </c>
      <c r="AC15" s="85">
        <f t="shared" ca="1" si="15"/>
        <v>0.33333333333333331</v>
      </c>
      <c r="AD15" s="88">
        <f t="shared" ca="1" si="16"/>
        <v>0</v>
      </c>
      <c r="AE15" s="85">
        <f t="shared" ca="1" si="17"/>
        <v>0.66666666666666663</v>
      </c>
      <c r="AF15" s="82">
        <f t="shared" ca="1" si="18"/>
        <v>0.99930555555555556</v>
      </c>
      <c r="AG15" s="115" t="b">
        <f t="shared" si="19"/>
        <v>0</v>
      </c>
      <c r="AH15" s="115" t="b">
        <f t="shared" ca="1" si="20"/>
        <v>1</v>
      </c>
      <c r="AI15" s="115" t="b">
        <f t="shared" ca="1" si="21"/>
        <v>0</v>
      </c>
      <c r="AJ15" s="115" t="b">
        <f t="shared" ca="1" si="22"/>
        <v>1</v>
      </c>
      <c r="AK15" s="115" t="b">
        <f t="shared" si="23"/>
        <v>0</v>
      </c>
      <c r="AL15" s="113">
        <f t="shared" ca="1" si="24"/>
        <v>0</v>
      </c>
      <c r="AM15" s="113">
        <f t="shared" ca="1" si="25"/>
        <v>0.99930555555555556</v>
      </c>
      <c r="AN15" s="113">
        <f t="shared" ca="1" si="37"/>
        <v>0</v>
      </c>
      <c r="AO15" s="113">
        <f t="shared" ca="1" si="26"/>
        <v>0.99930555555555556</v>
      </c>
      <c r="AP15" s="115" t="b">
        <f t="shared" si="27"/>
        <v>1</v>
      </c>
      <c r="AQ15" s="115" t="b">
        <f t="shared" ca="1" si="28"/>
        <v>0</v>
      </c>
      <c r="AR15" s="115" t="b">
        <f t="shared" si="29"/>
        <v>1</v>
      </c>
      <c r="AS15" s="115" t="b">
        <f t="shared" ca="1" si="30"/>
        <v>0</v>
      </c>
      <c r="AT15" s="140">
        <f t="shared" si="31"/>
        <v>0</v>
      </c>
      <c r="AU15" s="342"/>
      <c r="AV15" s="342"/>
      <c r="AW15" s="342"/>
      <c r="AX15" s="342"/>
      <c r="AY15" s="342"/>
      <c r="AZ15" s="342"/>
      <c r="BA15" s="343"/>
      <c r="BB15" s="343"/>
      <c r="BC15" s="343"/>
    </row>
    <row r="16" spans="1:55" s="346" customFormat="1" ht="28.5" customHeight="1" x14ac:dyDescent="0.35">
      <c r="A16" s="397">
        <f t="shared" ca="1" si="0"/>
        <v>46182</v>
      </c>
      <c r="B16" s="77" t="str">
        <f t="shared" ca="1" si="1"/>
        <v>Di</v>
      </c>
      <c r="C16" s="76" t="str">
        <f t="shared" ca="1" si="2"/>
        <v xml:space="preserve"> </v>
      </c>
      <c r="D16" s="171"/>
      <c r="E16" s="126" t="str">
        <f t="shared" ca="1" si="32"/>
        <v>08:00-16:00</v>
      </c>
      <c r="F16" s="386">
        <f t="shared" ca="1" si="3"/>
        <v>0.33333333333333331</v>
      </c>
      <c r="G16" s="125">
        <f t="shared" ca="1" si="33"/>
        <v>0</v>
      </c>
      <c r="H16" s="127"/>
      <c r="I16" s="59"/>
      <c r="J16" s="141" t="str">
        <f t="shared" ca="1" si="4"/>
        <v/>
      </c>
      <c r="K16" s="388">
        <f t="shared" ca="1" si="5"/>
        <v>0</v>
      </c>
      <c r="L16" s="542"/>
      <c r="M16" s="543"/>
      <c r="N16" s="543"/>
      <c r="O16" s="543"/>
      <c r="P16" s="544"/>
      <c r="Q16" s="108">
        <f t="shared" ca="1" si="34"/>
        <v>46182</v>
      </c>
      <c r="R16" s="115" t="b">
        <f t="shared" ca="1" si="6"/>
        <v>1</v>
      </c>
      <c r="S16" s="109" t="str">
        <f t="shared" si="7"/>
        <v/>
      </c>
      <c r="T16" s="61" t="str">
        <f t="shared" ca="1" si="8"/>
        <v>A</v>
      </c>
      <c r="U16" s="61" t="str">
        <f t="shared" ca="1" si="9"/>
        <v>A</v>
      </c>
      <c r="V16" s="96">
        <f t="shared" si="35"/>
        <v>0</v>
      </c>
      <c r="W16" s="57">
        <f t="shared" ca="1" si="36"/>
        <v>-0.33333333333333298</v>
      </c>
      <c r="X16" s="164">
        <f t="shared" ca="1" si="10"/>
        <v>0</v>
      </c>
      <c r="Y16" s="115" t="b">
        <f t="shared" ca="1" si="11"/>
        <v>0</v>
      </c>
      <c r="Z16" s="115" t="b">
        <f t="shared" ca="1" si="12"/>
        <v>0</v>
      </c>
      <c r="AA16" s="115" t="b">
        <f t="shared" ca="1" si="13"/>
        <v>1</v>
      </c>
      <c r="AB16" s="78">
        <f t="shared" ca="1" si="14"/>
        <v>0</v>
      </c>
      <c r="AC16" s="85">
        <f t="shared" ca="1" si="15"/>
        <v>0.33333333333333331</v>
      </c>
      <c r="AD16" s="88">
        <f t="shared" ca="1" si="16"/>
        <v>0</v>
      </c>
      <c r="AE16" s="85">
        <f t="shared" ca="1" si="17"/>
        <v>0.66666666666666663</v>
      </c>
      <c r="AF16" s="82">
        <f t="shared" ca="1" si="18"/>
        <v>0.99930555555555556</v>
      </c>
      <c r="AG16" s="115" t="b">
        <f t="shared" si="19"/>
        <v>0</v>
      </c>
      <c r="AH16" s="115" t="b">
        <f t="shared" ca="1" si="20"/>
        <v>1</v>
      </c>
      <c r="AI16" s="115" t="b">
        <f t="shared" ca="1" si="21"/>
        <v>0</v>
      </c>
      <c r="AJ16" s="115" t="b">
        <f t="shared" ca="1" si="22"/>
        <v>1</v>
      </c>
      <c r="AK16" s="115" t="b">
        <f t="shared" si="23"/>
        <v>0</v>
      </c>
      <c r="AL16" s="113">
        <f t="shared" ca="1" si="24"/>
        <v>0</v>
      </c>
      <c r="AM16" s="113">
        <f t="shared" ca="1" si="25"/>
        <v>0.99930555555555556</v>
      </c>
      <c r="AN16" s="113">
        <f t="shared" ca="1" si="37"/>
        <v>0</v>
      </c>
      <c r="AO16" s="113">
        <f t="shared" ca="1" si="26"/>
        <v>0.99930555555555556</v>
      </c>
      <c r="AP16" s="115" t="b">
        <f t="shared" si="27"/>
        <v>1</v>
      </c>
      <c r="AQ16" s="115" t="b">
        <f t="shared" ca="1" si="28"/>
        <v>0</v>
      </c>
      <c r="AR16" s="115" t="b">
        <f t="shared" si="29"/>
        <v>1</v>
      </c>
      <c r="AS16" s="115" t="b">
        <f t="shared" ca="1" si="30"/>
        <v>0</v>
      </c>
      <c r="AT16" s="140">
        <f t="shared" si="31"/>
        <v>0</v>
      </c>
      <c r="AU16" s="342"/>
      <c r="AV16" s="342"/>
      <c r="AW16" s="342"/>
      <c r="AX16" s="342"/>
      <c r="AY16" s="342"/>
      <c r="AZ16" s="342"/>
      <c r="BA16" s="343"/>
      <c r="BB16" s="343"/>
      <c r="BC16" s="343"/>
    </row>
    <row r="17" spans="1:55" s="346" customFormat="1" ht="28.5" customHeight="1" x14ac:dyDescent="0.35">
      <c r="A17" s="397">
        <f t="shared" ca="1" si="0"/>
        <v>46183</v>
      </c>
      <c r="B17" s="77" t="str">
        <f t="shared" ca="1" si="1"/>
        <v>Mi</v>
      </c>
      <c r="C17" s="76" t="str">
        <f t="shared" ca="1" si="2"/>
        <v xml:space="preserve"> </v>
      </c>
      <c r="D17" s="171"/>
      <c r="E17" s="126" t="str">
        <f t="shared" ca="1" si="32"/>
        <v>08:00-16:00</v>
      </c>
      <c r="F17" s="386">
        <f t="shared" ca="1" si="3"/>
        <v>0.33333333333333331</v>
      </c>
      <c r="G17" s="125">
        <f t="shared" ca="1" si="33"/>
        <v>0</v>
      </c>
      <c r="H17" s="127"/>
      <c r="I17" s="59"/>
      <c r="J17" s="141" t="str">
        <f t="shared" ca="1" si="4"/>
        <v/>
      </c>
      <c r="K17" s="388">
        <f t="shared" ca="1" si="5"/>
        <v>0</v>
      </c>
      <c r="L17" s="542"/>
      <c r="M17" s="543"/>
      <c r="N17" s="543"/>
      <c r="O17" s="543"/>
      <c r="P17" s="544"/>
      <c r="Q17" s="108">
        <f t="shared" ca="1" si="34"/>
        <v>46183</v>
      </c>
      <c r="R17" s="115" t="b">
        <f t="shared" ca="1" si="6"/>
        <v>1</v>
      </c>
      <c r="S17" s="109" t="str">
        <f t="shared" si="7"/>
        <v/>
      </c>
      <c r="T17" s="61" t="str">
        <f t="shared" ca="1" si="8"/>
        <v>A</v>
      </c>
      <c r="U17" s="61" t="str">
        <f t="shared" ca="1" si="9"/>
        <v>A</v>
      </c>
      <c r="V17" s="96">
        <f t="shared" si="35"/>
        <v>0</v>
      </c>
      <c r="W17" s="57">
        <f t="shared" ca="1" si="36"/>
        <v>-0.33333333333333298</v>
      </c>
      <c r="X17" s="164">
        <f t="shared" ca="1" si="10"/>
        <v>0</v>
      </c>
      <c r="Y17" s="115" t="b">
        <f t="shared" ca="1" si="11"/>
        <v>0</v>
      </c>
      <c r="Z17" s="115" t="b">
        <f t="shared" ca="1" si="12"/>
        <v>0</v>
      </c>
      <c r="AA17" s="115" t="b">
        <f t="shared" ca="1" si="13"/>
        <v>1</v>
      </c>
      <c r="AB17" s="78">
        <f t="shared" ca="1" si="14"/>
        <v>0</v>
      </c>
      <c r="AC17" s="85">
        <f t="shared" ca="1" si="15"/>
        <v>0.33333333333333331</v>
      </c>
      <c r="AD17" s="88">
        <f t="shared" ca="1" si="16"/>
        <v>0</v>
      </c>
      <c r="AE17" s="85">
        <f t="shared" ca="1" si="17"/>
        <v>0.66666666666666663</v>
      </c>
      <c r="AF17" s="82">
        <f t="shared" ca="1" si="18"/>
        <v>0.99930555555555556</v>
      </c>
      <c r="AG17" s="115" t="b">
        <f t="shared" si="19"/>
        <v>0</v>
      </c>
      <c r="AH17" s="115" t="b">
        <f t="shared" ca="1" si="20"/>
        <v>1</v>
      </c>
      <c r="AI17" s="115" t="b">
        <f t="shared" ca="1" si="21"/>
        <v>0</v>
      </c>
      <c r="AJ17" s="115" t="b">
        <f t="shared" ca="1" si="22"/>
        <v>1</v>
      </c>
      <c r="AK17" s="115" t="b">
        <f t="shared" si="23"/>
        <v>0</v>
      </c>
      <c r="AL17" s="113">
        <f t="shared" ca="1" si="24"/>
        <v>0</v>
      </c>
      <c r="AM17" s="113">
        <f t="shared" ca="1" si="25"/>
        <v>0.99930555555555556</v>
      </c>
      <c r="AN17" s="113">
        <f t="shared" ca="1" si="37"/>
        <v>0</v>
      </c>
      <c r="AO17" s="113">
        <f t="shared" ca="1" si="26"/>
        <v>0.99930555555555556</v>
      </c>
      <c r="AP17" s="115" t="b">
        <f t="shared" si="27"/>
        <v>1</v>
      </c>
      <c r="AQ17" s="115" t="b">
        <f t="shared" ca="1" si="28"/>
        <v>0</v>
      </c>
      <c r="AR17" s="115" t="b">
        <f t="shared" si="29"/>
        <v>1</v>
      </c>
      <c r="AS17" s="115" t="b">
        <f t="shared" ca="1" si="30"/>
        <v>0</v>
      </c>
      <c r="AT17" s="140">
        <f t="shared" si="31"/>
        <v>0</v>
      </c>
      <c r="AU17" s="342"/>
      <c r="AV17" s="342"/>
      <c r="AW17" s="342"/>
      <c r="AX17" s="342"/>
      <c r="AY17" s="342"/>
      <c r="AZ17" s="342"/>
      <c r="BA17" s="343"/>
      <c r="BB17" s="343"/>
      <c r="BC17" s="343"/>
    </row>
    <row r="18" spans="1:55" s="346" customFormat="1" ht="28.5" customHeight="1" x14ac:dyDescent="0.35">
      <c r="A18" s="397">
        <f t="shared" ca="1" si="0"/>
        <v>46184</v>
      </c>
      <c r="B18" s="77" t="str">
        <f t="shared" ca="1" si="1"/>
        <v>Do</v>
      </c>
      <c r="C18" s="76" t="str">
        <f t="shared" ca="1" si="2"/>
        <v xml:space="preserve"> </v>
      </c>
      <c r="D18" s="171"/>
      <c r="E18" s="126" t="str">
        <f t="shared" ca="1" si="32"/>
        <v>08:00-16:00</v>
      </c>
      <c r="F18" s="386">
        <f t="shared" ca="1" si="3"/>
        <v>0.33333333333333331</v>
      </c>
      <c r="G18" s="125">
        <f t="shared" ca="1" si="33"/>
        <v>0</v>
      </c>
      <c r="H18" s="127"/>
      <c r="I18" s="59"/>
      <c r="J18" s="141" t="str">
        <f t="shared" ca="1" si="4"/>
        <v/>
      </c>
      <c r="K18" s="388">
        <f t="shared" ca="1" si="5"/>
        <v>0</v>
      </c>
      <c r="L18" s="542"/>
      <c r="M18" s="543"/>
      <c r="N18" s="543"/>
      <c r="O18" s="543"/>
      <c r="P18" s="544"/>
      <c r="Q18" s="108">
        <f t="shared" ca="1" si="34"/>
        <v>46184</v>
      </c>
      <c r="R18" s="115" t="b">
        <f t="shared" ca="1" si="6"/>
        <v>1</v>
      </c>
      <c r="S18" s="109" t="str">
        <f t="shared" si="7"/>
        <v/>
      </c>
      <c r="T18" s="61" t="str">
        <f t="shared" ca="1" si="8"/>
        <v>A</v>
      </c>
      <c r="U18" s="61" t="str">
        <f t="shared" ca="1" si="9"/>
        <v>A</v>
      </c>
      <c r="V18" s="96">
        <f t="shared" si="35"/>
        <v>0</v>
      </c>
      <c r="W18" s="57">
        <f t="shared" ca="1" si="36"/>
        <v>-0.33333333333333298</v>
      </c>
      <c r="X18" s="164">
        <f t="shared" ca="1" si="10"/>
        <v>0</v>
      </c>
      <c r="Y18" s="115" t="b">
        <f t="shared" ca="1" si="11"/>
        <v>0</v>
      </c>
      <c r="Z18" s="115" t="b">
        <f t="shared" ca="1" si="12"/>
        <v>0</v>
      </c>
      <c r="AA18" s="115" t="b">
        <f t="shared" ca="1" si="13"/>
        <v>1</v>
      </c>
      <c r="AB18" s="78">
        <f t="shared" ca="1" si="14"/>
        <v>0</v>
      </c>
      <c r="AC18" s="85">
        <f t="shared" ca="1" si="15"/>
        <v>0.33333333333333331</v>
      </c>
      <c r="AD18" s="88">
        <f t="shared" ca="1" si="16"/>
        <v>0</v>
      </c>
      <c r="AE18" s="85">
        <f t="shared" ca="1" si="17"/>
        <v>0.66666666666666663</v>
      </c>
      <c r="AF18" s="82">
        <f t="shared" ca="1" si="18"/>
        <v>0.99930555555555556</v>
      </c>
      <c r="AG18" s="115" t="b">
        <f t="shared" si="19"/>
        <v>0</v>
      </c>
      <c r="AH18" s="115" t="b">
        <f t="shared" ca="1" si="20"/>
        <v>1</v>
      </c>
      <c r="AI18" s="115" t="b">
        <f t="shared" ca="1" si="21"/>
        <v>0</v>
      </c>
      <c r="AJ18" s="115" t="b">
        <f t="shared" ca="1" si="22"/>
        <v>1</v>
      </c>
      <c r="AK18" s="115" t="b">
        <f t="shared" si="23"/>
        <v>0</v>
      </c>
      <c r="AL18" s="113">
        <f t="shared" ca="1" si="24"/>
        <v>0</v>
      </c>
      <c r="AM18" s="113">
        <f t="shared" ca="1" si="25"/>
        <v>0.99930555555555556</v>
      </c>
      <c r="AN18" s="113">
        <f t="shared" ca="1" si="37"/>
        <v>0</v>
      </c>
      <c r="AO18" s="113">
        <f t="shared" ca="1" si="26"/>
        <v>0.99930555555555556</v>
      </c>
      <c r="AP18" s="115" t="b">
        <f t="shared" si="27"/>
        <v>1</v>
      </c>
      <c r="AQ18" s="115" t="b">
        <f t="shared" ca="1" si="28"/>
        <v>0</v>
      </c>
      <c r="AR18" s="115" t="b">
        <f t="shared" si="29"/>
        <v>1</v>
      </c>
      <c r="AS18" s="115" t="b">
        <f t="shared" ca="1" si="30"/>
        <v>0</v>
      </c>
      <c r="AT18" s="140">
        <f t="shared" si="31"/>
        <v>0</v>
      </c>
      <c r="AU18" s="342"/>
      <c r="AV18" s="342"/>
      <c r="AW18" s="342"/>
      <c r="AX18" s="342"/>
      <c r="AY18" s="342"/>
      <c r="AZ18" s="342"/>
      <c r="BA18" s="343"/>
      <c r="BB18" s="343"/>
      <c r="BC18" s="343"/>
    </row>
    <row r="19" spans="1:55" s="346" customFormat="1" ht="28.5" customHeight="1" x14ac:dyDescent="0.35">
      <c r="A19" s="397">
        <f t="shared" ca="1" si="0"/>
        <v>46185</v>
      </c>
      <c r="B19" s="77" t="str">
        <f t="shared" ca="1" si="1"/>
        <v>Fr</v>
      </c>
      <c r="C19" s="76" t="str">
        <f t="shared" ca="1" si="2"/>
        <v xml:space="preserve"> </v>
      </c>
      <c r="D19" s="171"/>
      <c r="E19" s="126" t="str">
        <f t="shared" ca="1" si="32"/>
        <v>08:00-16:00</v>
      </c>
      <c r="F19" s="386">
        <f t="shared" ca="1" si="3"/>
        <v>0.33333333333333331</v>
      </c>
      <c r="G19" s="125">
        <f t="shared" ca="1" si="33"/>
        <v>0</v>
      </c>
      <c r="H19" s="127"/>
      <c r="I19" s="59"/>
      <c r="J19" s="141" t="str">
        <f t="shared" ca="1" si="4"/>
        <v/>
      </c>
      <c r="K19" s="388">
        <f t="shared" ca="1" si="5"/>
        <v>0</v>
      </c>
      <c r="L19" s="542"/>
      <c r="M19" s="543"/>
      <c r="N19" s="543"/>
      <c r="O19" s="543"/>
      <c r="P19" s="544"/>
      <c r="Q19" s="108">
        <f t="shared" ca="1" si="34"/>
        <v>46185</v>
      </c>
      <c r="R19" s="115" t="b">
        <f t="shared" ca="1" si="6"/>
        <v>1</v>
      </c>
      <c r="S19" s="109" t="str">
        <f t="shared" si="7"/>
        <v/>
      </c>
      <c r="T19" s="61" t="str">
        <f t="shared" ca="1" si="8"/>
        <v>A</v>
      </c>
      <c r="U19" s="61" t="str">
        <f t="shared" ca="1" si="9"/>
        <v>A</v>
      </c>
      <c r="V19" s="96">
        <f t="shared" si="35"/>
        <v>0</v>
      </c>
      <c r="W19" s="57">
        <f t="shared" ca="1" si="36"/>
        <v>-0.33333333333333298</v>
      </c>
      <c r="X19" s="164">
        <f t="shared" ca="1" si="10"/>
        <v>0</v>
      </c>
      <c r="Y19" s="115" t="b">
        <f t="shared" ca="1" si="11"/>
        <v>0</v>
      </c>
      <c r="Z19" s="115" t="b">
        <f t="shared" ca="1" si="12"/>
        <v>0</v>
      </c>
      <c r="AA19" s="115" t="b">
        <f t="shared" ca="1" si="13"/>
        <v>1</v>
      </c>
      <c r="AB19" s="78">
        <f t="shared" ca="1" si="14"/>
        <v>0</v>
      </c>
      <c r="AC19" s="85">
        <f t="shared" ca="1" si="15"/>
        <v>0.33333333333333331</v>
      </c>
      <c r="AD19" s="88">
        <f t="shared" ca="1" si="16"/>
        <v>0</v>
      </c>
      <c r="AE19" s="85">
        <f t="shared" ca="1" si="17"/>
        <v>0.66666666666666663</v>
      </c>
      <c r="AF19" s="82">
        <f t="shared" ca="1" si="18"/>
        <v>0.99930555555555556</v>
      </c>
      <c r="AG19" s="115" t="b">
        <f t="shared" si="19"/>
        <v>0</v>
      </c>
      <c r="AH19" s="115" t="b">
        <f t="shared" ca="1" si="20"/>
        <v>1</v>
      </c>
      <c r="AI19" s="115" t="b">
        <f t="shared" ca="1" si="21"/>
        <v>0</v>
      </c>
      <c r="AJ19" s="115" t="b">
        <f t="shared" ca="1" si="22"/>
        <v>1</v>
      </c>
      <c r="AK19" s="115" t="b">
        <f t="shared" si="23"/>
        <v>0</v>
      </c>
      <c r="AL19" s="113">
        <f t="shared" ca="1" si="24"/>
        <v>0</v>
      </c>
      <c r="AM19" s="113">
        <f t="shared" ca="1" si="25"/>
        <v>0.99930555555555556</v>
      </c>
      <c r="AN19" s="113">
        <f t="shared" ca="1" si="37"/>
        <v>0</v>
      </c>
      <c r="AO19" s="113">
        <f t="shared" ca="1" si="26"/>
        <v>0.99930555555555556</v>
      </c>
      <c r="AP19" s="115" t="b">
        <f t="shared" si="27"/>
        <v>1</v>
      </c>
      <c r="AQ19" s="115" t="b">
        <f t="shared" ca="1" si="28"/>
        <v>0</v>
      </c>
      <c r="AR19" s="115" t="b">
        <f t="shared" si="29"/>
        <v>1</v>
      </c>
      <c r="AS19" s="115" t="b">
        <f t="shared" ca="1" si="30"/>
        <v>0</v>
      </c>
      <c r="AT19" s="140">
        <f t="shared" si="31"/>
        <v>0</v>
      </c>
      <c r="AU19" s="342"/>
      <c r="AV19" s="342"/>
      <c r="AW19" s="342"/>
      <c r="AX19" s="342"/>
      <c r="AY19" s="342"/>
      <c r="AZ19" s="342"/>
      <c r="BA19" s="343"/>
      <c r="BB19" s="343"/>
      <c r="BC19" s="343"/>
    </row>
    <row r="20" spans="1:55" s="346" customFormat="1" ht="28.5" customHeight="1" x14ac:dyDescent="0.35">
      <c r="A20" s="397">
        <f t="shared" ca="1" si="0"/>
        <v>46186</v>
      </c>
      <c r="B20" s="77" t="str">
        <f t="shared" ca="1" si="1"/>
        <v>Sa</v>
      </c>
      <c r="C20" s="76" t="str">
        <f t="shared" ca="1" si="2"/>
        <v xml:space="preserve"> Wochenende</v>
      </c>
      <c r="D20" s="185"/>
      <c r="E20" s="126" t="str">
        <f t="shared" ca="1" si="32"/>
        <v/>
      </c>
      <c r="F20" s="386">
        <f t="shared" ca="1" si="3"/>
        <v>0</v>
      </c>
      <c r="G20" s="125">
        <f t="shared" ca="1" si="33"/>
        <v>0</v>
      </c>
      <c r="H20" s="127"/>
      <c r="I20" s="59"/>
      <c r="J20" s="141" t="str">
        <f t="shared" ca="1" si="4"/>
        <v/>
      </c>
      <c r="K20" s="388">
        <f t="shared" ca="1" si="5"/>
        <v>0</v>
      </c>
      <c r="L20" s="542"/>
      <c r="M20" s="543"/>
      <c r="N20" s="543"/>
      <c r="O20" s="543"/>
      <c r="P20" s="544"/>
      <c r="Q20" s="108">
        <f t="shared" ca="1" si="34"/>
        <v>46186</v>
      </c>
      <c r="R20" s="115" t="b">
        <f t="shared" ca="1" si="6"/>
        <v>1</v>
      </c>
      <c r="S20" s="109" t="str">
        <f t="shared" si="7"/>
        <v/>
      </c>
      <c r="T20" s="61" t="str">
        <f t="shared" ca="1" si="8"/>
        <v>F</v>
      </c>
      <c r="U20" s="61" t="str">
        <f t="shared" ca="1" si="9"/>
        <v>A</v>
      </c>
      <c r="V20" s="96">
        <f t="shared" si="35"/>
        <v>0</v>
      </c>
      <c r="W20" s="57">
        <f t="shared" ca="1" si="36"/>
        <v>0</v>
      </c>
      <c r="X20" s="164">
        <f t="shared" ca="1" si="10"/>
        <v>0</v>
      </c>
      <c r="Y20" s="115" t="b">
        <f t="shared" ca="1" si="11"/>
        <v>1</v>
      </c>
      <c r="Z20" s="115" t="b">
        <f t="shared" ca="1" si="12"/>
        <v>0</v>
      </c>
      <c r="AA20" s="115" t="b">
        <f t="shared" ca="1" si="13"/>
        <v>0</v>
      </c>
      <c r="AB20" s="78">
        <f t="shared" ca="1" si="14"/>
        <v>0</v>
      </c>
      <c r="AC20" s="85">
        <f t="shared" ca="1" si="15"/>
        <v>0</v>
      </c>
      <c r="AD20" s="88">
        <f t="shared" ca="1" si="16"/>
        <v>0</v>
      </c>
      <c r="AE20" s="85">
        <f t="shared" ca="1" si="17"/>
        <v>0</v>
      </c>
      <c r="AF20" s="82">
        <f t="shared" ca="1" si="18"/>
        <v>0.99930555555555556</v>
      </c>
      <c r="AG20" s="115" t="b">
        <f t="shared" si="19"/>
        <v>0</v>
      </c>
      <c r="AH20" s="115" t="b">
        <f t="shared" ca="1" si="20"/>
        <v>0</v>
      </c>
      <c r="AI20" s="115" t="b">
        <f t="shared" ca="1" si="21"/>
        <v>0</v>
      </c>
      <c r="AJ20" s="115" t="b">
        <f t="shared" ca="1" si="22"/>
        <v>1</v>
      </c>
      <c r="AK20" s="115" t="b">
        <f t="shared" si="23"/>
        <v>0</v>
      </c>
      <c r="AL20" s="113">
        <f t="shared" ca="1" si="24"/>
        <v>0</v>
      </c>
      <c r="AM20" s="113">
        <f t="shared" ca="1" si="25"/>
        <v>0.99930555555555556</v>
      </c>
      <c r="AN20" s="113">
        <f t="shared" ca="1" si="37"/>
        <v>0</v>
      </c>
      <c r="AO20" s="113">
        <f t="shared" ca="1" si="26"/>
        <v>0.99930555555555556</v>
      </c>
      <c r="AP20" s="115" t="b">
        <f t="shared" si="27"/>
        <v>1</v>
      </c>
      <c r="AQ20" s="115" t="b">
        <f t="shared" ca="1" si="28"/>
        <v>0</v>
      </c>
      <c r="AR20" s="115" t="b">
        <f t="shared" si="29"/>
        <v>1</v>
      </c>
      <c r="AS20" s="115" t="b">
        <f t="shared" ca="1" si="30"/>
        <v>0</v>
      </c>
      <c r="AT20" s="140">
        <f t="shared" si="31"/>
        <v>0</v>
      </c>
      <c r="AU20" s="342"/>
      <c r="AV20" s="342"/>
      <c r="AW20" s="342"/>
      <c r="AX20" s="342"/>
      <c r="AY20" s="342"/>
      <c r="AZ20" s="342"/>
      <c r="BA20" s="343"/>
      <c r="BB20" s="343"/>
      <c r="BC20" s="343"/>
    </row>
    <row r="21" spans="1:55" s="346" customFormat="1" ht="28.5" customHeight="1" x14ac:dyDescent="0.35">
      <c r="A21" s="397">
        <f t="shared" ca="1" si="0"/>
        <v>46187</v>
      </c>
      <c r="B21" s="77" t="str">
        <f t="shared" ca="1" si="1"/>
        <v>So</v>
      </c>
      <c r="C21" s="76" t="str">
        <f t="shared" ca="1" si="2"/>
        <v xml:space="preserve"> Vatertag</v>
      </c>
      <c r="D21" s="185"/>
      <c r="E21" s="126" t="str">
        <f t="shared" ca="1" si="32"/>
        <v/>
      </c>
      <c r="F21" s="386">
        <f t="shared" ca="1" si="3"/>
        <v>0</v>
      </c>
      <c r="G21" s="125">
        <f t="shared" ca="1" si="33"/>
        <v>0</v>
      </c>
      <c r="H21" s="184"/>
      <c r="I21" s="186"/>
      <c r="J21" s="141" t="str">
        <f t="shared" ca="1" si="4"/>
        <v/>
      </c>
      <c r="K21" s="388">
        <f t="shared" ca="1" si="5"/>
        <v>0</v>
      </c>
      <c r="L21" s="542"/>
      <c r="M21" s="543"/>
      <c r="N21" s="543"/>
      <c r="O21" s="543"/>
      <c r="P21" s="544"/>
      <c r="Q21" s="108">
        <f t="shared" ca="1" si="34"/>
        <v>46187</v>
      </c>
      <c r="R21" s="115" t="b">
        <f t="shared" ca="1" si="6"/>
        <v>1</v>
      </c>
      <c r="S21" s="109" t="str">
        <f t="shared" si="7"/>
        <v/>
      </c>
      <c r="T21" s="61" t="str">
        <f t="shared" ca="1" si="8"/>
        <v>F</v>
      </c>
      <c r="U21" s="61" t="str">
        <f t="shared" ca="1" si="9"/>
        <v>F</v>
      </c>
      <c r="V21" s="96">
        <f t="shared" si="35"/>
        <v>0</v>
      </c>
      <c r="W21" s="57">
        <f t="shared" ca="1" si="36"/>
        <v>0</v>
      </c>
      <c r="X21" s="164">
        <f t="shared" ca="1" si="10"/>
        <v>0</v>
      </c>
      <c r="Y21" s="115" t="b">
        <f t="shared" ca="1" si="11"/>
        <v>1</v>
      </c>
      <c r="Z21" s="115" t="b">
        <f t="shared" ca="1" si="12"/>
        <v>0</v>
      </c>
      <c r="AA21" s="115" t="b">
        <f t="shared" ca="1" si="13"/>
        <v>0</v>
      </c>
      <c r="AB21" s="78" t="str">
        <f t="shared" ca="1" si="14"/>
        <v/>
      </c>
      <c r="AC21" s="85" t="str">
        <f t="shared" ca="1" si="15"/>
        <v/>
      </c>
      <c r="AD21" s="88">
        <f t="shared" ca="1" si="16"/>
        <v>0</v>
      </c>
      <c r="AE21" s="85" t="str">
        <f t="shared" ca="1" si="17"/>
        <v/>
      </c>
      <c r="AF21" s="82" t="str">
        <f t="shared" ca="1" si="18"/>
        <v/>
      </c>
      <c r="AG21" s="115" t="b">
        <f t="shared" si="19"/>
        <v>0</v>
      </c>
      <c r="AH21" s="115" t="b">
        <f t="shared" ca="1" si="20"/>
        <v>0</v>
      </c>
      <c r="AI21" s="115" t="b">
        <f t="shared" ca="1" si="21"/>
        <v>0</v>
      </c>
      <c r="AJ21" s="115" t="b">
        <f t="shared" ca="1" si="22"/>
        <v>0</v>
      </c>
      <c r="AK21" s="115" t="b">
        <f t="shared" si="23"/>
        <v>0</v>
      </c>
      <c r="AL21" s="113" t="str">
        <f t="shared" ca="1" si="24"/>
        <v/>
      </c>
      <c r="AM21" s="113" t="str">
        <f t="shared" ca="1" si="25"/>
        <v/>
      </c>
      <c r="AN21" s="113" t="str">
        <f t="shared" ca="1" si="37"/>
        <v/>
      </c>
      <c r="AO21" s="113" t="str">
        <f t="shared" ca="1" si="26"/>
        <v/>
      </c>
      <c r="AP21" s="115" t="b">
        <f t="shared" si="27"/>
        <v>1</v>
      </c>
      <c r="AQ21" s="115" t="b">
        <f t="shared" ca="1" si="28"/>
        <v>0</v>
      </c>
      <c r="AR21" s="115" t="b">
        <f t="shared" si="29"/>
        <v>1</v>
      </c>
      <c r="AS21" s="115" t="b">
        <f t="shared" ca="1" si="30"/>
        <v>0</v>
      </c>
      <c r="AT21" s="140">
        <f t="shared" si="31"/>
        <v>0</v>
      </c>
      <c r="AU21" s="342"/>
      <c r="AV21" s="342"/>
      <c r="AW21" s="342"/>
      <c r="AX21" s="342"/>
      <c r="AY21" s="342"/>
      <c r="AZ21" s="342"/>
      <c r="BA21" s="343"/>
      <c r="BB21" s="343"/>
      <c r="BC21" s="343"/>
    </row>
    <row r="22" spans="1:55" s="346" customFormat="1" ht="28.5" customHeight="1" x14ac:dyDescent="0.35">
      <c r="A22" s="397">
        <f t="shared" ca="1" si="0"/>
        <v>46188</v>
      </c>
      <c r="B22" s="77" t="str">
        <f t="shared" ca="1" si="1"/>
        <v>Mo</v>
      </c>
      <c r="C22" s="76" t="str">
        <f t="shared" ca="1" si="2"/>
        <v xml:space="preserve"> </v>
      </c>
      <c r="D22" s="171"/>
      <c r="E22" s="126" t="str">
        <f t="shared" ca="1" si="32"/>
        <v>08:00-16:00</v>
      </c>
      <c r="F22" s="386">
        <f t="shared" ca="1" si="3"/>
        <v>0.33333333333333331</v>
      </c>
      <c r="G22" s="125">
        <f t="shared" ca="1" si="33"/>
        <v>0</v>
      </c>
      <c r="H22" s="127"/>
      <c r="I22" s="59"/>
      <c r="J22" s="141" t="str">
        <f t="shared" ca="1" si="4"/>
        <v/>
      </c>
      <c r="K22" s="388">
        <f t="shared" ca="1" si="5"/>
        <v>0</v>
      </c>
      <c r="L22" s="542"/>
      <c r="M22" s="543"/>
      <c r="N22" s="543"/>
      <c r="O22" s="543"/>
      <c r="P22" s="544"/>
      <c r="Q22" s="108">
        <f t="shared" ca="1" si="34"/>
        <v>46188</v>
      </c>
      <c r="R22" s="115" t="b">
        <f t="shared" ca="1" si="6"/>
        <v>1</v>
      </c>
      <c r="S22" s="109" t="str">
        <f t="shared" si="7"/>
        <v/>
      </c>
      <c r="T22" s="61" t="str">
        <f t="shared" ca="1" si="8"/>
        <v>A</v>
      </c>
      <c r="U22" s="61" t="str">
        <f t="shared" ca="1" si="9"/>
        <v>A</v>
      </c>
      <c r="V22" s="96">
        <f t="shared" si="35"/>
        <v>0</v>
      </c>
      <c r="W22" s="57">
        <f t="shared" ca="1" si="36"/>
        <v>-0.33333333333333298</v>
      </c>
      <c r="X22" s="164">
        <f t="shared" ca="1" si="10"/>
        <v>0</v>
      </c>
      <c r="Y22" s="115" t="b">
        <f t="shared" ca="1" si="11"/>
        <v>0</v>
      </c>
      <c r="Z22" s="115" t="b">
        <f t="shared" ca="1" si="12"/>
        <v>0</v>
      </c>
      <c r="AA22" s="115" t="b">
        <f t="shared" ca="1" si="13"/>
        <v>1</v>
      </c>
      <c r="AB22" s="78">
        <f t="shared" ca="1" si="14"/>
        <v>0</v>
      </c>
      <c r="AC22" s="85">
        <f t="shared" ca="1" si="15"/>
        <v>0.33333333333333331</v>
      </c>
      <c r="AD22" s="88">
        <f t="shared" ca="1" si="16"/>
        <v>0</v>
      </c>
      <c r="AE22" s="85">
        <f t="shared" ca="1" si="17"/>
        <v>0.66666666666666663</v>
      </c>
      <c r="AF22" s="82">
        <f t="shared" ca="1" si="18"/>
        <v>0.99930555555555556</v>
      </c>
      <c r="AG22" s="115" t="b">
        <f t="shared" si="19"/>
        <v>0</v>
      </c>
      <c r="AH22" s="115" t="b">
        <f t="shared" ca="1" si="20"/>
        <v>1</v>
      </c>
      <c r="AI22" s="115" t="b">
        <f t="shared" ca="1" si="21"/>
        <v>0</v>
      </c>
      <c r="AJ22" s="115" t="b">
        <f t="shared" ca="1" si="22"/>
        <v>1</v>
      </c>
      <c r="AK22" s="115" t="b">
        <f t="shared" si="23"/>
        <v>0</v>
      </c>
      <c r="AL22" s="113">
        <f t="shared" ca="1" si="24"/>
        <v>0</v>
      </c>
      <c r="AM22" s="113">
        <f t="shared" ca="1" si="25"/>
        <v>0.99930555555555556</v>
      </c>
      <c r="AN22" s="113">
        <f t="shared" ca="1" si="37"/>
        <v>0</v>
      </c>
      <c r="AO22" s="113">
        <f t="shared" ca="1" si="26"/>
        <v>0.99930555555555556</v>
      </c>
      <c r="AP22" s="115" t="b">
        <f t="shared" si="27"/>
        <v>1</v>
      </c>
      <c r="AQ22" s="115" t="b">
        <f t="shared" ca="1" si="28"/>
        <v>0</v>
      </c>
      <c r="AR22" s="115" t="b">
        <f t="shared" si="29"/>
        <v>1</v>
      </c>
      <c r="AS22" s="115" t="b">
        <f t="shared" ca="1" si="30"/>
        <v>0</v>
      </c>
      <c r="AT22" s="140">
        <f t="shared" si="31"/>
        <v>0</v>
      </c>
      <c r="AU22" s="342"/>
      <c r="AV22" s="342"/>
      <c r="AW22" s="342"/>
      <c r="AX22" s="342"/>
      <c r="AY22" s="342"/>
      <c r="AZ22" s="342"/>
      <c r="BA22" s="343"/>
      <c r="BB22" s="343"/>
      <c r="BC22" s="343"/>
    </row>
    <row r="23" spans="1:55" s="346" customFormat="1" ht="28.5" customHeight="1" x14ac:dyDescent="0.35">
      <c r="A23" s="397">
        <f t="shared" ca="1" si="0"/>
        <v>46189</v>
      </c>
      <c r="B23" s="77" t="str">
        <f t="shared" ca="1" si="1"/>
        <v>Di</v>
      </c>
      <c r="C23" s="76" t="str">
        <f t="shared" ca="1" si="2"/>
        <v xml:space="preserve"> </v>
      </c>
      <c r="D23" s="171"/>
      <c r="E23" s="126" t="str">
        <f t="shared" ca="1" si="32"/>
        <v>08:00-16:00</v>
      </c>
      <c r="F23" s="386">
        <f t="shared" ca="1" si="3"/>
        <v>0.33333333333333331</v>
      </c>
      <c r="G23" s="125">
        <f t="shared" ca="1" si="33"/>
        <v>0</v>
      </c>
      <c r="H23" s="127"/>
      <c r="I23" s="59"/>
      <c r="J23" s="141" t="str">
        <f t="shared" ca="1" si="4"/>
        <v/>
      </c>
      <c r="K23" s="388">
        <f t="shared" ca="1" si="5"/>
        <v>0</v>
      </c>
      <c r="L23" s="542"/>
      <c r="M23" s="543"/>
      <c r="N23" s="543"/>
      <c r="O23" s="543"/>
      <c r="P23" s="544"/>
      <c r="Q23" s="108">
        <f t="shared" ca="1" si="34"/>
        <v>46189</v>
      </c>
      <c r="R23" s="115" t="b">
        <f t="shared" ca="1" si="6"/>
        <v>1</v>
      </c>
      <c r="S23" s="109" t="str">
        <f t="shared" si="7"/>
        <v/>
      </c>
      <c r="T23" s="61" t="str">
        <f t="shared" ca="1" si="8"/>
        <v>A</v>
      </c>
      <c r="U23" s="61" t="str">
        <f t="shared" ca="1" si="9"/>
        <v>A</v>
      </c>
      <c r="V23" s="96">
        <f t="shared" si="35"/>
        <v>0</v>
      </c>
      <c r="W23" s="57">
        <f t="shared" ca="1" si="36"/>
        <v>-0.33333333333333298</v>
      </c>
      <c r="X23" s="164">
        <f t="shared" ca="1" si="10"/>
        <v>0</v>
      </c>
      <c r="Y23" s="115" t="b">
        <f t="shared" ca="1" si="11"/>
        <v>0</v>
      </c>
      <c r="Z23" s="115" t="b">
        <f t="shared" ca="1" si="12"/>
        <v>0</v>
      </c>
      <c r="AA23" s="115" t="b">
        <f t="shared" ca="1" si="13"/>
        <v>1</v>
      </c>
      <c r="AB23" s="78">
        <f t="shared" ca="1" si="14"/>
        <v>0</v>
      </c>
      <c r="AC23" s="85">
        <f t="shared" ca="1" si="15"/>
        <v>0.33333333333333331</v>
      </c>
      <c r="AD23" s="88">
        <f t="shared" ca="1" si="16"/>
        <v>0</v>
      </c>
      <c r="AE23" s="85">
        <f t="shared" ca="1" si="17"/>
        <v>0.66666666666666663</v>
      </c>
      <c r="AF23" s="82">
        <f t="shared" ca="1" si="18"/>
        <v>0.99930555555555556</v>
      </c>
      <c r="AG23" s="115" t="b">
        <f t="shared" si="19"/>
        <v>0</v>
      </c>
      <c r="AH23" s="115" t="b">
        <f t="shared" ca="1" si="20"/>
        <v>1</v>
      </c>
      <c r="AI23" s="115" t="b">
        <f t="shared" ca="1" si="21"/>
        <v>0</v>
      </c>
      <c r="AJ23" s="115" t="b">
        <f t="shared" ca="1" si="22"/>
        <v>1</v>
      </c>
      <c r="AK23" s="115" t="b">
        <f t="shared" si="23"/>
        <v>0</v>
      </c>
      <c r="AL23" s="113">
        <f t="shared" ca="1" si="24"/>
        <v>0</v>
      </c>
      <c r="AM23" s="113">
        <f t="shared" ca="1" si="25"/>
        <v>0.99930555555555556</v>
      </c>
      <c r="AN23" s="113">
        <f t="shared" ca="1" si="37"/>
        <v>0</v>
      </c>
      <c r="AO23" s="113">
        <f t="shared" ca="1" si="26"/>
        <v>0.99930555555555556</v>
      </c>
      <c r="AP23" s="115" t="b">
        <f t="shared" si="27"/>
        <v>1</v>
      </c>
      <c r="AQ23" s="115" t="b">
        <f t="shared" ca="1" si="28"/>
        <v>0</v>
      </c>
      <c r="AR23" s="115" t="b">
        <f t="shared" si="29"/>
        <v>1</v>
      </c>
      <c r="AS23" s="115" t="b">
        <f t="shared" ca="1" si="30"/>
        <v>0</v>
      </c>
      <c r="AT23" s="140">
        <f t="shared" si="31"/>
        <v>0</v>
      </c>
      <c r="AU23" s="342"/>
      <c r="AV23" s="342"/>
      <c r="AW23" s="342"/>
      <c r="AX23" s="342"/>
      <c r="AY23" s="342"/>
      <c r="AZ23" s="342"/>
      <c r="BA23" s="343"/>
      <c r="BB23" s="343"/>
      <c r="BC23" s="343"/>
    </row>
    <row r="24" spans="1:55" s="346" customFormat="1" ht="28.5" customHeight="1" x14ac:dyDescent="0.35">
      <c r="A24" s="397">
        <f t="shared" ca="1" si="0"/>
        <v>46190</v>
      </c>
      <c r="B24" s="77" t="str">
        <f t="shared" ca="1" si="1"/>
        <v>Mi</v>
      </c>
      <c r="C24" s="76" t="str">
        <f t="shared" ca="1" si="2"/>
        <v xml:space="preserve"> </v>
      </c>
      <c r="D24" s="171"/>
      <c r="E24" s="126" t="str">
        <f t="shared" ca="1" si="32"/>
        <v>08:00-16:00</v>
      </c>
      <c r="F24" s="386">
        <f t="shared" ca="1" si="3"/>
        <v>0.33333333333333331</v>
      </c>
      <c r="G24" s="125">
        <f t="shared" ca="1" si="33"/>
        <v>0</v>
      </c>
      <c r="H24" s="127"/>
      <c r="I24" s="59"/>
      <c r="J24" s="141" t="str">
        <f t="shared" ca="1" si="4"/>
        <v/>
      </c>
      <c r="K24" s="388">
        <f t="shared" ca="1" si="5"/>
        <v>0</v>
      </c>
      <c r="L24" s="542"/>
      <c r="M24" s="543"/>
      <c r="N24" s="543"/>
      <c r="O24" s="543"/>
      <c r="P24" s="544"/>
      <c r="Q24" s="108">
        <f t="shared" ca="1" si="34"/>
        <v>46190</v>
      </c>
      <c r="R24" s="115" t="b">
        <f t="shared" ca="1" si="6"/>
        <v>1</v>
      </c>
      <c r="S24" s="109" t="str">
        <f t="shared" si="7"/>
        <v/>
      </c>
      <c r="T24" s="61" t="str">
        <f t="shared" ca="1" si="8"/>
        <v>A</v>
      </c>
      <c r="U24" s="61" t="str">
        <f t="shared" ca="1" si="9"/>
        <v>A</v>
      </c>
      <c r="V24" s="96">
        <f t="shared" si="35"/>
        <v>0</v>
      </c>
      <c r="W24" s="57">
        <f t="shared" ca="1" si="36"/>
        <v>-0.33333333333333298</v>
      </c>
      <c r="X24" s="164">
        <f t="shared" ca="1" si="10"/>
        <v>0</v>
      </c>
      <c r="Y24" s="115" t="b">
        <f t="shared" ca="1" si="11"/>
        <v>0</v>
      </c>
      <c r="Z24" s="115" t="b">
        <f t="shared" ca="1" si="12"/>
        <v>0</v>
      </c>
      <c r="AA24" s="115" t="b">
        <f t="shared" ca="1" si="13"/>
        <v>1</v>
      </c>
      <c r="AB24" s="78">
        <f t="shared" ca="1" si="14"/>
        <v>0</v>
      </c>
      <c r="AC24" s="85">
        <f t="shared" ca="1" si="15"/>
        <v>0.33333333333333331</v>
      </c>
      <c r="AD24" s="88">
        <f t="shared" ca="1" si="16"/>
        <v>0</v>
      </c>
      <c r="AE24" s="85">
        <f t="shared" ca="1" si="17"/>
        <v>0.66666666666666663</v>
      </c>
      <c r="AF24" s="82">
        <f t="shared" ca="1" si="18"/>
        <v>0.99930555555555556</v>
      </c>
      <c r="AG24" s="115" t="b">
        <f t="shared" si="19"/>
        <v>0</v>
      </c>
      <c r="AH24" s="115" t="b">
        <f t="shared" ca="1" si="20"/>
        <v>1</v>
      </c>
      <c r="AI24" s="115" t="b">
        <f t="shared" ca="1" si="21"/>
        <v>0</v>
      </c>
      <c r="AJ24" s="115" t="b">
        <f t="shared" ca="1" si="22"/>
        <v>1</v>
      </c>
      <c r="AK24" s="115" t="b">
        <f t="shared" si="23"/>
        <v>0</v>
      </c>
      <c r="AL24" s="113">
        <f t="shared" ca="1" si="24"/>
        <v>0</v>
      </c>
      <c r="AM24" s="113">
        <f t="shared" ca="1" si="25"/>
        <v>0.99930555555555556</v>
      </c>
      <c r="AN24" s="113">
        <f t="shared" ca="1" si="37"/>
        <v>0</v>
      </c>
      <c r="AO24" s="113">
        <f t="shared" ca="1" si="26"/>
        <v>0.99930555555555556</v>
      </c>
      <c r="AP24" s="115" t="b">
        <f t="shared" si="27"/>
        <v>1</v>
      </c>
      <c r="AQ24" s="115" t="b">
        <f t="shared" ca="1" si="28"/>
        <v>0</v>
      </c>
      <c r="AR24" s="115" t="b">
        <f t="shared" si="29"/>
        <v>1</v>
      </c>
      <c r="AS24" s="115" t="b">
        <f t="shared" ca="1" si="30"/>
        <v>0</v>
      </c>
      <c r="AT24" s="140">
        <f t="shared" si="31"/>
        <v>0</v>
      </c>
      <c r="AU24" s="342"/>
      <c r="AV24" s="342"/>
      <c r="AW24" s="342"/>
      <c r="AX24" s="342"/>
      <c r="AY24" s="342"/>
      <c r="AZ24" s="342"/>
      <c r="BA24" s="343"/>
      <c r="BB24" s="343"/>
      <c r="BC24" s="343"/>
    </row>
    <row r="25" spans="1:55" s="346" customFormat="1" ht="28.5" customHeight="1" x14ac:dyDescent="0.35">
      <c r="A25" s="397">
        <f t="shared" ca="1" si="0"/>
        <v>46191</v>
      </c>
      <c r="B25" s="77" t="str">
        <f t="shared" ca="1" si="1"/>
        <v>Do</v>
      </c>
      <c r="C25" s="76" t="str">
        <f t="shared" ca="1" si="2"/>
        <v xml:space="preserve"> </v>
      </c>
      <c r="D25" s="171"/>
      <c r="E25" s="126" t="str">
        <f t="shared" ca="1" si="32"/>
        <v>08:00-16:00</v>
      </c>
      <c r="F25" s="386">
        <f t="shared" ca="1" si="3"/>
        <v>0.33333333333333331</v>
      </c>
      <c r="G25" s="125">
        <f t="shared" ca="1" si="33"/>
        <v>0</v>
      </c>
      <c r="H25" s="127"/>
      <c r="I25" s="59"/>
      <c r="J25" s="141" t="str">
        <f t="shared" ca="1" si="4"/>
        <v/>
      </c>
      <c r="K25" s="388">
        <f t="shared" ca="1" si="5"/>
        <v>0</v>
      </c>
      <c r="L25" s="542"/>
      <c r="M25" s="543"/>
      <c r="N25" s="543"/>
      <c r="O25" s="543"/>
      <c r="P25" s="544"/>
      <c r="Q25" s="108">
        <f t="shared" ca="1" si="34"/>
        <v>46191</v>
      </c>
      <c r="R25" s="115" t="b">
        <f t="shared" ca="1" si="6"/>
        <v>1</v>
      </c>
      <c r="S25" s="109" t="str">
        <f t="shared" si="7"/>
        <v/>
      </c>
      <c r="T25" s="61" t="str">
        <f t="shared" ca="1" si="8"/>
        <v>A</v>
      </c>
      <c r="U25" s="61" t="str">
        <f t="shared" ca="1" si="9"/>
        <v>A</v>
      </c>
      <c r="V25" s="96">
        <f t="shared" si="35"/>
        <v>0</v>
      </c>
      <c r="W25" s="57">
        <f t="shared" ca="1" si="36"/>
        <v>-0.33333333333333298</v>
      </c>
      <c r="X25" s="164">
        <f t="shared" ca="1" si="10"/>
        <v>0</v>
      </c>
      <c r="Y25" s="115" t="b">
        <f t="shared" ca="1" si="11"/>
        <v>0</v>
      </c>
      <c r="Z25" s="115" t="b">
        <f t="shared" ca="1" si="12"/>
        <v>0</v>
      </c>
      <c r="AA25" s="115" t="b">
        <f t="shared" ca="1" si="13"/>
        <v>1</v>
      </c>
      <c r="AB25" s="78">
        <f t="shared" ca="1" si="14"/>
        <v>0</v>
      </c>
      <c r="AC25" s="85">
        <f t="shared" ca="1" si="15"/>
        <v>0.33333333333333331</v>
      </c>
      <c r="AD25" s="88">
        <f t="shared" ca="1" si="16"/>
        <v>0</v>
      </c>
      <c r="AE25" s="85">
        <f t="shared" ca="1" si="17"/>
        <v>0.66666666666666663</v>
      </c>
      <c r="AF25" s="82">
        <f t="shared" ca="1" si="18"/>
        <v>0.99930555555555556</v>
      </c>
      <c r="AG25" s="115" t="b">
        <f t="shared" si="19"/>
        <v>0</v>
      </c>
      <c r="AH25" s="115" t="b">
        <f t="shared" ca="1" si="20"/>
        <v>1</v>
      </c>
      <c r="AI25" s="115" t="b">
        <f t="shared" ca="1" si="21"/>
        <v>0</v>
      </c>
      <c r="AJ25" s="115" t="b">
        <f t="shared" ca="1" si="22"/>
        <v>1</v>
      </c>
      <c r="AK25" s="115" t="b">
        <f t="shared" si="23"/>
        <v>0</v>
      </c>
      <c r="AL25" s="113">
        <f t="shared" ca="1" si="24"/>
        <v>0</v>
      </c>
      <c r="AM25" s="113">
        <f t="shared" ca="1" si="25"/>
        <v>0.99930555555555556</v>
      </c>
      <c r="AN25" s="113">
        <f t="shared" ca="1" si="37"/>
        <v>0</v>
      </c>
      <c r="AO25" s="113">
        <f t="shared" ca="1" si="26"/>
        <v>0.99930555555555556</v>
      </c>
      <c r="AP25" s="115" t="b">
        <f t="shared" si="27"/>
        <v>1</v>
      </c>
      <c r="AQ25" s="115" t="b">
        <f t="shared" ca="1" si="28"/>
        <v>0</v>
      </c>
      <c r="AR25" s="115" t="b">
        <f t="shared" si="29"/>
        <v>1</v>
      </c>
      <c r="AS25" s="115" t="b">
        <f t="shared" ca="1" si="30"/>
        <v>0</v>
      </c>
      <c r="AT25" s="140">
        <f t="shared" si="31"/>
        <v>0</v>
      </c>
      <c r="AU25" s="342"/>
      <c r="AV25" s="342"/>
      <c r="AW25" s="342"/>
      <c r="AX25" s="342"/>
      <c r="AY25" s="342"/>
      <c r="AZ25" s="342"/>
      <c r="BA25" s="343"/>
      <c r="BB25" s="343"/>
      <c r="BC25" s="343"/>
    </row>
    <row r="26" spans="1:55" s="346" customFormat="1" ht="28.5" customHeight="1" x14ac:dyDescent="0.35">
      <c r="A26" s="397">
        <f t="shared" ca="1" si="0"/>
        <v>46192</v>
      </c>
      <c r="B26" s="77" t="str">
        <f t="shared" ca="1" si="1"/>
        <v>Fr</v>
      </c>
      <c r="C26" s="76" t="str">
        <f t="shared" ca="1" si="2"/>
        <v xml:space="preserve"> </v>
      </c>
      <c r="D26" s="171"/>
      <c r="E26" s="126" t="str">
        <f t="shared" ca="1" si="32"/>
        <v>08:00-16:00</v>
      </c>
      <c r="F26" s="386">
        <f t="shared" ca="1" si="3"/>
        <v>0.33333333333333331</v>
      </c>
      <c r="G26" s="125">
        <f t="shared" ca="1" si="33"/>
        <v>0</v>
      </c>
      <c r="H26" s="127"/>
      <c r="I26" s="59"/>
      <c r="J26" s="141" t="str">
        <f t="shared" ca="1" si="4"/>
        <v/>
      </c>
      <c r="K26" s="388">
        <f t="shared" ca="1" si="5"/>
        <v>0</v>
      </c>
      <c r="L26" s="542"/>
      <c r="M26" s="543"/>
      <c r="N26" s="543"/>
      <c r="O26" s="543"/>
      <c r="P26" s="544"/>
      <c r="Q26" s="108">
        <f t="shared" ca="1" si="34"/>
        <v>46192</v>
      </c>
      <c r="R26" s="115" t="b">
        <f t="shared" ca="1" si="6"/>
        <v>1</v>
      </c>
      <c r="S26" s="109" t="str">
        <f t="shared" si="7"/>
        <v/>
      </c>
      <c r="T26" s="61" t="str">
        <f t="shared" ca="1" si="8"/>
        <v>A</v>
      </c>
      <c r="U26" s="61" t="str">
        <f t="shared" ca="1" si="9"/>
        <v>A</v>
      </c>
      <c r="V26" s="96">
        <f t="shared" si="35"/>
        <v>0</v>
      </c>
      <c r="W26" s="57">
        <f t="shared" ca="1" si="36"/>
        <v>-0.33333333333333298</v>
      </c>
      <c r="X26" s="164">
        <f t="shared" ca="1" si="10"/>
        <v>0</v>
      </c>
      <c r="Y26" s="115" t="b">
        <f t="shared" ca="1" si="11"/>
        <v>0</v>
      </c>
      <c r="Z26" s="115" t="b">
        <f t="shared" ca="1" si="12"/>
        <v>0</v>
      </c>
      <c r="AA26" s="115" t="b">
        <f t="shared" ca="1" si="13"/>
        <v>1</v>
      </c>
      <c r="AB26" s="78">
        <f t="shared" ca="1" si="14"/>
        <v>0</v>
      </c>
      <c r="AC26" s="85">
        <f t="shared" ca="1" si="15"/>
        <v>0.33333333333333331</v>
      </c>
      <c r="AD26" s="88">
        <f t="shared" ca="1" si="16"/>
        <v>0</v>
      </c>
      <c r="AE26" s="85">
        <f t="shared" ca="1" si="17"/>
        <v>0.66666666666666663</v>
      </c>
      <c r="AF26" s="82">
        <f t="shared" ca="1" si="18"/>
        <v>0.99930555555555556</v>
      </c>
      <c r="AG26" s="115" t="b">
        <f t="shared" si="19"/>
        <v>0</v>
      </c>
      <c r="AH26" s="115" t="b">
        <f t="shared" ca="1" si="20"/>
        <v>1</v>
      </c>
      <c r="AI26" s="115" t="b">
        <f t="shared" ca="1" si="21"/>
        <v>0</v>
      </c>
      <c r="AJ26" s="115" t="b">
        <f t="shared" ca="1" si="22"/>
        <v>1</v>
      </c>
      <c r="AK26" s="115" t="b">
        <f t="shared" si="23"/>
        <v>0</v>
      </c>
      <c r="AL26" s="113">
        <f t="shared" ca="1" si="24"/>
        <v>0</v>
      </c>
      <c r="AM26" s="113">
        <f t="shared" ca="1" si="25"/>
        <v>0.99930555555555556</v>
      </c>
      <c r="AN26" s="113">
        <f t="shared" ca="1" si="37"/>
        <v>0</v>
      </c>
      <c r="AO26" s="113">
        <f t="shared" ca="1" si="26"/>
        <v>0.99930555555555556</v>
      </c>
      <c r="AP26" s="115" t="b">
        <f t="shared" si="27"/>
        <v>1</v>
      </c>
      <c r="AQ26" s="115" t="b">
        <f t="shared" ca="1" si="28"/>
        <v>0</v>
      </c>
      <c r="AR26" s="115" t="b">
        <f t="shared" si="29"/>
        <v>1</v>
      </c>
      <c r="AS26" s="115" t="b">
        <f t="shared" ca="1" si="30"/>
        <v>0</v>
      </c>
      <c r="AT26" s="140">
        <f t="shared" si="31"/>
        <v>0</v>
      </c>
      <c r="AU26" s="342"/>
      <c r="AV26" s="342"/>
      <c r="AW26" s="342"/>
      <c r="AX26" s="342"/>
      <c r="AY26" s="342"/>
      <c r="AZ26" s="342"/>
      <c r="BA26" s="343"/>
      <c r="BB26" s="343"/>
      <c r="BC26" s="343"/>
    </row>
    <row r="27" spans="1:55" s="346" customFormat="1" ht="28.5" customHeight="1" x14ac:dyDescent="0.35">
      <c r="A27" s="397">
        <f t="shared" ca="1" si="0"/>
        <v>46193</v>
      </c>
      <c r="B27" s="77" t="str">
        <f t="shared" ca="1" si="1"/>
        <v>Sa</v>
      </c>
      <c r="C27" s="76" t="str">
        <f t="shared" ca="1" si="2"/>
        <v xml:space="preserve"> Wochenende</v>
      </c>
      <c r="D27" s="185"/>
      <c r="E27" s="126" t="str">
        <f t="shared" ca="1" si="32"/>
        <v/>
      </c>
      <c r="F27" s="386">
        <f t="shared" ca="1" si="3"/>
        <v>0</v>
      </c>
      <c r="G27" s="125">
        <f t="shared" ca="1" si="33"/>
        <v>0</v>
      </c>
      <c r="H27" s="127"/>
      <c r="I27" s="59"/>
      <c r="J27" s="141" t="str">
        <f t="shared" ca="1" si="4"/>
        <v/>
      </c>
      <c r="K27" s="388">
        <f t="shared" ca="1" si="5"/>
        <v>0</v>
      </c>
      <c r="L27" s="542"/>
      <c r="M27" s="543"/>
      <c r="N27" s="543"/>
      <c r="O27" s="543"/>
      <c r="P27" s="544"/>
      <c r="Q27" s="108">
        <f t="shared" ca="1" si="34"/>
        <v>46193</v>
      </c>
      <c r="R27" s="115" t="b">
        <f t="shared" ca="1" si="6"/>
        <v>1</v>
      </c>
      <c r="S27" s="109" t="str">
        <f t="shared" si="7"/>
        <v/>
      </c>
      <c r="T27" s="61" t="str">
        <f t="shared" ca="1" si="8"/>
        <v>F</v>
      </c>
      <c r="U27" s="61" t="str">
        <f t="shared" ca="1" si="9"/>
        <v>A</v>
      </c>
      <c r="V27" s="96">
        <f t="shared" si="35"/>
        <v>0</v>
      </c>
      <c r="W27" s="57">
        <f t="shared" ca="1" si="36"/>
        <v>0</v>
      </c>
      <c r="X27" s="164">
        <f t="shared" ca="1" si="10"/>
        <v>0</v>
      </c>
      <c r="Y27" s="115" t="b">
        <f t="shared" ca="1" si="11"/>
        <v>1</v>
      </c>
      <c r="Z27" s="115" t="b">
        <f t="shared" ca="1" si="12"/>
        <v>0</v>
      </c>
      <c r="AA27" s="115" t="b">
        <f t="shared" ca="1" si="13"/>
        <v>0</v>
      </c>
      <c r="AB27" s="78">
        <f t="shared" ca="1" si="14"/>
        <v>0</v>
      </c>
      <c r="AC27" s="85">
        <f t="shared" ca="1" si="15"/>
        <v>0</v>
      </c>
      <c r="AD27" s="88">
        <f t="shared" ca="1" si="16"/>
        <v>0</v>
      </c>
      <c r="AE27" s="85">
        <f t="shared" ca="1" si="17"/>
        <v>0</v>
      </c>
      <c r="AF27" s="82">
        <f t="shared" ca="1" si="18"/>
        <v>0.99930555555555556</v>
      </c>
      <c r="AG27" s="115" t="b">
        <f t="shared" si="19"/>
        <v>0</v>
      </c>
      <c r="AH27" s="115" t="b">
        <f t="shared" ca="1" si="20"/>
        <v>0</v>
      </c>
      <c r="AI27" s="115" t="b">
        <f t="shared" ca="1" si="21"/>
        <v>0</v>
      </c>
      <c r="AJ27" s="115" t="b">
        <f t="shared" ca="1" si="22"/>
        <v>1</v>
      </c>
      <c r="AK27" s="115" t="b">
        <f t="shared" si="23"/>
        <v>0</v>
      </c>
      <c r="AL27" s="113">
        <f t="shared" ca="1" si="24"/>
        <v>0</v>
      </c>
      <c r="AM27" s="113">
        <f t="shared" ca="1" si="25"/>
        <v>0.99930555555555556</v>
      </c>
      <c r="AN27" s="113">
        <f t="shared" ca="1" si="37"/>
        <v>0</v>
      </c>
      <c r="AO27" s="113">
        <f t="shared" ca="1" si="26"/>
        <v>0.99930555555555556</v>
      </c>
      <c r="AP27" s="115" t="b">
        <f t="shared" si="27"/>
        <v>1</v>
      </c>
      <c r="AQ27" s="115" t="b">
        <f t="shared" ca="1" si="28"/>
        <v>0</v>
      </c>
      <c r="AR27" s="115" t="b">
        <f t="shared" si="29"/>
        <v>1</v>
      </c>
      <c r="AS27" s="115" t="b">
        <f t="shared" ca="1" si="30"/>
        <v>0</v>
      </c>
      <c r="AT27" s="140">
        <f t="shared" si="31"/>
        <v>0</v>
      </c>
      <c r="AU27" s="342"/>
      <c r="AV27" s="342"/>
      <c r="AW27" s="342"/>
      <c r="AX27" s="342"/>
      <c r="AY27" s="342"/>
      <c r="AZ27" s="342"/>
      <c r="BA27" s="343"/>
      <c r="BB27" s="343"/>
      <c r="BC27" s="343"/>
    </row>
    <row r="28" spans="1:55" s="346" customFormat="1" ht="28.5" customHeight="1" x14ac:dyDescent="0.35">
      <c r="A28" s="397">
        <f t="shared" ca="1" si="0"/>
        <v>46194</v>
      </c>
      <c r="B28" s="77" t="str">
        <f t="shared" ca="1" si="1"/>
        <v>So</v>
      </c>
      <c r="C28" s="76" t="str">
        <f t="shared" ca="1" si="2"/>
        <v xml:space="preserve"> Wochenende</v>
      </c>
      <c r="D28" s="185"/>
      <c r="E28" s="126" t="str">
        <f t="shared" ca="1" si="32"/>
        <v/>
      </c>
      <c r="F28" s="386">
        <f t="shared" ca="1" si="3"/>
        <v>0</v>
      </c>
      <c r="G28" s="125">
        <f t="shared" ca="1" si="33"/>
        <v>0</v>
      </c>
      <c r="H28" s="184"/>
      <c r="I28" s="186"/>
      <c r="J28" s="141" t="str">
        <f t="shared" ca="1" si="4"/>
        <v/>
      </c>
      <c r="K28" s="388">
        <f t="shared" ca="1" si="5"/>
        <v>0</v>
      </c>
      <c r="L28" s="542"/>
      <c r="M28" s="543"/>
      <c r="N28" s="543"/>
      <c r="O28" s="543"/>
      <c r="P28" s="544"/>
      <c r="Q28" s="108">
        <f t="shared" ca="1" si="34"/>
        <v>46194</v>
      </c>
      <c r="R28" s="115" t="b">
        <f t="shared" ca="1" si="6"/>
        <v>1</v>
      </c>
      <c r="S28" s="109" t="str">
        <f t="shared" si="7"/>
        <v/>
      </c>
      <c r="T28" s="61" t="str">
        <f t="shared" ca="1" si="8"/>
        <v>F</v>
      </c>
      <c r="U28" s="61" t="str">
        <f t="shared" ca="1" si="9"/>
        <v>F</v>
      </c>
      <c r="V28" s="96">
        <f t="shared" si="35"/>
        <v>0</v>
      </c>
      <c r="W28" s="57">
        <f t="shared" ca="1" si="36"/>
        <v>0</v>
      </c>
      <c r="X28" s="164">
        <f t="shared" ca="1" si="10"/>
        <v>0</v>
      </c>
      <c r="Y28" s="115" t="b">
        <f t="shared" ca="1" si="11"/>
        <v>1</v>
      </c>
      <c r="Z28" s="115" t="b">
        <f t="shared" ca="1" si="12"/>
        <v>0</v>
      </c>
      <c r="AA28" s="115" t="b">
        <f t="shared" ca="1" si="13"/>
        <v>0</v>
      </c>
      <c r="AB28" s="78" t="str">
        <f t="shared" ca="1" si="14"/>
        <v/>
      </c>
      <c r="AC28" s="85" t="str">
        <f t="shared" ca="1" si="15"/>
        <v/>
      </c>
      <c r="AD28" s="88">
        <f t="shared" ca="1" si="16"/>
        <v>0</v>
      </c>
      <c r="AE28" s="85" t="str">
        <f t="shared" ca="1" si="17"/>
        <v/>
      </c>
      <c r="AF28" s="82" t="str">
        <f t="shared" ca="1" si="18"/>
        <v/>
      </c>
      <c r="AG28" s="115" t="b">
        <f t="shared" si="19"/>
        <v>0</v>
      </c>
      <c r="AH28" s="115" t="b">
        <f t="shared" ca="1" si="20"/>
        <v>0</v>
      </c>
      <c r="AI28" s="115" t="b">
        <f t="shared" ca="1" si="21"/>
        <v>0</v>
      </c>
      <c r="AJ28" s="115" t="b">
        <f t="shared" ca="1" si="22"/>
        <v>0</v>
      </c>
      <c r="AK28" s="115" t="b">
        <f t="shared" si="23"/>
        <v>0</v>
      </c>
      <c r="AL28" s="113" t="str">
        <f t="shared" ca="1" si="24"/>
        <v/>
      </c>
      <c r="AM28" s="113" t="str">
        <f t="shared" ca="1" si="25"/>
        <v/>
      </c>
      <c r="AN28" s="113" t="str">
        <f t="shared" ca="1" si="37"/>
        <v/>
      </c>
      <c r="AO28" s="113" t="str">
        <f t="shared" ca="1" si="26"/>
        <v/>
      </c>
      <c r="AP28" s="115" t="b">
        <f t="shared" si="27"/>
        <v>1</v>
      </c>
      <c r="AQ28" s="115" t="b">
        <f t="shared" ca="1" si="28"/>
        <v>0</v>
      </c>
      <c r="AR28" s="115" t="b">
        <f t="shared" si="29"/>
        <v>1</v>
      </c>
      <c r="AS28" s="115" t="b">
        <f t="shared" ca="1" si="30"/>
        <v>0</v>
      </c>
      <c r="AT28" s="140">
        <f t="shared" si="31"/>
        <v>0</v>
      </c>
      <c r="AU28" s="342"/>
      <c r="AV28" s="342"/>
      <c r="AW28" s="342"/>
      <c r="AX28" s="342"/>
      <c r="AY28" s="342"/>
      <c r="AZ28" s="342"/>
      <c r="BA28" s="343"/>
      <c r="BB28" s="343"/>
      <c r="BC28" s="343"/>
    </row>
    <row r="29" spans="1:55" s="346" customFormat="1" ht="28.5" customHeight="1" x14ac:dyDescent="0.35">
      <c r="A29" s="397">
        <f t="shared" ca="1" si="0"/>
        <v>46195</v>
      </c>
      <c r="B29" s="77" t="str">
        <f t="shared" ca="1" si="1"/>
        <v>Mo</v>
      </c>
      <c r="C29" s="76" t="str">
        <f t="shared" ca="1" si="2"/>
        <v xml:space="preserve"> </v>
      </c>
      <c r="D29" s="171"/>
      <c r="E29" s="126" t="str">
        <f t="shared" ca="1" si="32"/>
        <v>08:00-16:00</v>
      </c>
      <c r="F29" s="386">
        <f t="shared" ca="1" si="3"/>
        <v>0.33333333333333331</v>
      </c>
      <c r="G29" s="125">
        <f t="shared" ca="1" si="33"/>
        <v>0</v>
      </c>
      <c r="H29" s="127"/>
      <c r="I29" s="59"/>
      <c r="J29" s="141" t="str">
        <f t="shared" ca="1" si="4"/>
        <v/>
      </c>
      <c r="K29" s="388">
        <f t="shared" ca="1" si="5"/>
        <v>0</v>
      </c>
      <c r="L29" s="542"/>
      <c r="M29" s="543"/>
      <c r="N29" s="543"/>
      <c r="O29" s="543"/>
      <c r="P29" s="544"/>
      <c r="Q29" s="108">
        <f t="shared" ca="1" si="34"/>
        <v>46195</v>
      </c>
      <c r="R29" s="115" t="b">
        <f t="shared" ca="1" si="6"/>
        <v>1</v>
      </c>
      <c r="S29" s="109" t="str">
        <f t="shared" si="7"/>
        <v/>
      </c>
      <c r="T29" s="61" t="str">
        <f t="shared" ca="1" si="8"/>
        <v>A</v>
      </c>
      <c r="U29" s="61" t="str">
        <f t="shared" ca="1" si="9"/>
        <v>A</v>
      </c>
      <c r="V29" s="96">
        <f t="shared" si="35"/>
        <v>0</v>
      </c>
      <c r="W29" s="57">
        <f t="shared" ca="1" si="36"/>
        <v>-0.33333333333333298</v>
      </c>
      <c r="X29" s="164">
        <f t="shared" ca="1" si="10"/>
        <v>0</v>
      </c>
      <c r="Y29" s="115" t="b">
        <f t="shared" ca="1" si="11"/>
        <v>0</v>
      </c>
      <c r="Z29" s="115" t="b">
        <f t="shared" ca="1" si="12"/>
        <v>0</v>
      </c>
      <c r="AA29" s="115" t="b">
        <f t="shared" ca="1" si="13"/>
        <v>1</v>
      </c>
      <c r="AB29" s="78">
        <f t="shared" ca="1" si="14"/>
        <v>0</v>
      </c>
      <c r="AC29" s="85">
        <f t="shared" ca="1" si="15"/>
        <v>0.33333333333333331</v>
      </c>
      <c r="AD29" s="88">
        <f t="shared" ca="1" si="16"/>
        <v>0</v>
      </c>
      <c r="AE29" s="85">
        <f t="shared" ca="1" si="17"/>
        <v>0.66666666666666663</v>
      </c>
      <c r="AF29" s="82">
        <f t="shared" ca="1" si="18"/>
        <v>0.99930555555555556</v>
      </c>
      <c r="AG29" s="115" t="b">
        <f t="shared" si="19"/>
        <v>0</v>
      </c>
      <c r="AH29" s="115" t="b">
        <f t="shared" ca="1" si="20"/>
        <v>1</v>
      </c>
      <c r="AI29" s="115" t="b">
        <f t="shared" ca="1" si="21"/>
        <v>0</v>
      </c>
      <c r="AJ29" s="115" t="b">
        <f t="shared" ca="1" si="22"/>
        <v>1</v>
      </c>
      <c r="AK29" s="115" t="b">
        <f t="shared" si="23"/>
        <v>0</v>
      </c>
      <c r="AL29" s="113">
        <f t="shared" ca="1" si="24"/>
        <v>0</v>
      </c>
      <c r="AM29" s="113">
        <f t="shared" ca="1" si="25"/>
        <v>0.99930555555555556</v>
      </c>
      <c r="AN29" s="113">
        <f t="shared" ca="1" si="37"/>
        <v>0</v>
      </c>
      <c r="AO29" s="113">
        <f t="shared" ca="1" si="26"/>
        <v>0.99930555555555556</v>
      </c>
      <c r="AP29" s="115" t="b">
        <f t="shared" si="27"/>
        <v>1</v>
      </c>
      <c r="AQ29" s="115" t="b">
        <f t="shared" ca="1" si="28"/>
        <v>0</v>
      </c>
      <c r="AR29" s="115" t="b">
        <f t="shared" si="29"/>
        <v>1</v>
      </c>
      <c r="AS29" s="115" t="b">
        <f t="shared" ca="1" si="30"/>
        <v>0</v>
      </c>
      <c r="AT29" s="140">
        <f t="shared" si="31"/>
        <v>0</v>
      </c>
      <c r="AU29" s="342"/>
      <c r="AV29" s="342"/>
      <c r="AW29" s="342"/>
      <c r="AX29" s="342"/>
      <c r="AY29" s="342"/>
      <c r="AZ29" s="342"/>
      <c r="BA29" s="343"/>
      <c r="BB29" s="343"/>
      <c r="BC29" s="343"/>
    </row>
    <row r="30" spans="1:55" s="346" customFormat="1" ht="28.5" customHeight="1" x14ac:dyDescent="0.35">
      <c r="A30" s="397">
        <f t="shared" ca="1" si="0"/>
        <v>46196</v>
      </c>
      <c r="B30" s="77" t="str">
        <f t="shared" ca="1" si="1"/>
        <v>Di</v>
      </c>
      <c r="C30" s="76" t="str">
        <f t="shared" ca="1" si="2"/>
        <v xml:space="preserve"> </v>
      </c>
      <c r="D30" s="171"/>
      <c r="E30" s="126" t="str">
        <f t="shared" ca="1" si="32"/>
        <v>08:00-16:00</v>
      </c>
      <c r="F30" s="386">
        <f t="shared" ca="1" si="3"/>
        <v>0.33333333333333331</v>
      </c>
      <c r="G30" s="125">
        <f t="shared" ca="1" si="33"/>
        <v>0</v>
      </c>
      <c r="H30" s="127"/>
      <c r="I30" s="59"/>
      <c r="J30" s="141" t="str">
        <f t="shared" ca="1" si="4"/>
        <v/>
      </c>
      <c r="K30" s="388">
        <f t="shared" ca="1" si="5"/>
        <v>0</v>
      </c>
      <c r="L30" s="542"/>
      <c r="M30" s="543"/>
      <c r="N30" s="543"/>
      <c r="O30" s="543"/>
      <c r="P30" s="544"/>
      <c r="Q30" s="108">
        <f t="shared" ca="1" si="34"/>
        <v>46196</v>
      </c>
      <c r="R30" s="115" t="b">
        <f t="shared" ca="1" si="6"/>
        <v>1</v>
      </c>
      <c r="S30" s="109" t="str">
        <f t="shared" si="7"/>
        <v/>
      </c>
      <c r="T30" s="61" t="str">
        <f t="shared" ca="1" si="8"/>
        <v>A</v>
      </c>
      <c r="U30" s="61" t="str">
        <f t="shared" ca="1" si="9"/>
        <v>A</v>
      </c>
      <c r="V30" s="96">
        <f t="shared" si="35"/>
        <v>0</v>
      </c>
      <c r="W30" s="57">
        <f t="shared" ca="1" si="36"/>
        <v>-0.33333333333333298</v>
      </c>
      <c r="X30" s="164">
        <f t="shared" ca="1" si="10"/>
        <v>0</v>
      </c>
      <c r="Y30" s="115" t="b">
        <f t="shared" ca="1" si="11"/>
        <v>0</v>
      </c>
      <c r="Z30" s="115" t="b">
        <f t="shared" ca="1" si="12"/>
        <v>0</v>
      </c>
      <c r="AA30" s="115" t="b">
        <f t="shared" ca="1" si="13"/>
        <v>1</v>
      </c>
      <c r="AB30" s="78">
        <f t="shared" ca="1" si="14"/>
        <v>0</v>
      </c>
      <c r="AC30" s="85">
        <f t="shared" ca="1" si="15"/>
        <v>0.33333333333333331</v>
      </c>
      <c r="AD30" s="88">
        <f t="shared" ca="1" si="16"/>
        <v>0</v>
      </c>
      <c r="AE30" s="85">
        <f t="shared" ca="1" si="17"/>
        <v>0.66666666666666663</v>
      </c>
      <c r="AF30" s="82">
        <f t="shared" ca="1" si="18"/>
        <v>0.99930555555555556</v>
      </c>
      <c r="AG30" s="115" t="b">
        <f t="shared" si="19"/>
        <v>0</v>
      </c>
      <c r="AH30" s="115" t="b">
        <f t="shared" ca="1" si="20"/>
        <v>1</v>
      </c>
      <c r="AI30" s="115" t="b">
        <f t="shared" ca="1" si="21"/>
        <v>0</v>
      </c>
      <c r="AJ30" s="115" t="b">
        <f t="shared" ca="1" si="22"/>
        <v>1</v>
      </c>
      <c r="AK30" s="115" t="b">
        <f t="shared" si="23"/>
        <v>0</v>
      </c>
      <c r="AL30" s="113">
        <f t="shared" ca="1" si="24"/>
        <v>0</v>
      </c>
      <c r="AM30" s="113">
        <f t="shared" ca="1" si="25"/>
        <v>0.99930555555555556</v>
      </c>
      <c r="AN30" s="113">
        <f t="shared" ca="1" si="37"/>
        <v>0</v>
      </c>
      <c r="AO30" s="113">
        <f t="shared" ca="1" si="26"/>
        <v>0.99930555555555556</v>
      </c>
      <c r="AP30" s="115" t="b">
        <f t="shared" si="27"/>
        <v>1</v>
      </c>
      <c r="AQ30" s="115" t="b">
        <f t="shared" ca="1" si="28"/>
        <v>0</v>
      </c>
      <c r="AR30" s="115" t="b">
        <f t="shared" si="29"/>
        <v>1</v>
      </c>
      <c r="AS30" s="115" t="b">
        <f t="shared" ca="1" si="30"/>
        <v>0</v>
      </c>
      <c r="AT30" s="140">
        <f t="shared" si="31"/>
        <v>0</v>
      </c>
      <c r="AU30" s="342"/>
      <c r="AV30" s="342"/>
      <c r="AW30" s="342"/>
      <c r="AX30" s="342"/>
      <c r="AY30" s="342"/>
      <c r="AZ30" s="342"/>
      <c r="BA30" s="343"/>
      <c r="BB30" s="343"/>
      <c r="BC30" s="343"/>
    </row>
    <row r="31" spans="1:55" s="346" customFormat="1" ht="28.5" customHeight="1" x14ac:dyDescent="0.35">
      <c r="A31" s="397">
        <f t="shared" ca="1" si="0"/>
        <v>46197</v>
      </c>
      <c r="B31" s="77" t="str">
        <f t="shared" ca="1" si="1"/>
        <v>Mi</v>
      </c>
      <c r="C31" s="76" t="str">
        <f t="shared" ca="1" si="2"/>
        <v xml:space="preserve"> </v>
      </c>
      <c r="D31" s="171"/>
      <c r="E31" s="126" t="str">
        <f t="shared" ca="1" si="32"/>
        <v>08:00-16:00</v>
      </c>
      <c r="F31" s="386">
        <f t="shared" ca="1" si="3"/>
        <v>0.33333333333333331</v>
      </c>
      <c r="G31" s="125">
        <f t="shared" ca="1" si="33"/>
        <v>0</v>
      </c>
      <c r="H31" s="127"/>
      <c r="I31" s="59"/>
      <c r="J31" s="141" t="str">
        <f t="shared" ca="1" si="4"/>
        <v/>
      </c>
      <c r="K31" s="388">
        <f t="shared" ca="1" si="5"/>
        <v>0</v>
      </c>
      <c r="L31" s="542"/>
      <c r="M31" s="543"/>
      <c r="N31" s="543"/>
      <c r="O31" s="543"/>
      <c r="P31" s="544"/>
      <c r="Q31" s="108">
        <f t="shared" ca="1" si="34"/>
        <v>46197</v>
      </c>
      <c r="R31" s="115" t="b">
        <f t="shared" ca="1" si="6"/>
        <v>1</v>
      </c>
      <c r="S31" s="109" t="str">
        <f t="shared" si="7"/>
        <v/>
      </c>
      <c r="T31" s="61" t="str">
        <f t="shared" ca="1" si="8"/>
        <v>A</v>
      </c>
      <c r="U31" s="61" t="str">
        <f t="shared" ca="1" si="9"/>
        <v>A</v>
      </c>
      <c r="V31" s="96">
        <f t="shared" si="35"/>
        <v>0</v>
      </c>
      <c r="W31" s="57">
        <f t="shared" ca="1" si="36"/>
        <v>-0.33333333333333298</v>
      </c>
      <c r="X31" s="164">
        <f t="shared" ca="1" si="10"/>
        <v>0</v>
      </c>
      <c r="Y31" s="115" t="b">
        <f t="shared" ca="1" si="11"/>
        <v>0</v>
      </c>
      <c r="Z31" s="115" t="b">
        <f t="shared" ca="1" si="12"/>
        <v>0</v>
      </c>
      <c r="AA31" s="115" t="b">
        <f t="shared" ca="1" si="13"/>
        <v>1</v>
      </c>
      <c r="AB31" s="78">
        <f t="shared" ca="1" si="14"/>
        <v>0</v>
      </c>
      <c r="AC31" s="85">
        <f t="shared" ca="1" si="15"/>
        <v>0.33333333333333331</v>
      </c>
      <c r="AD31" s="88">
        <f t="shared" ca="1" si="16"/>
        <v>0</v>
      </c>
      <c r="AE31" s="85">
        <f t="shared" ca="1" si="17"/>
        <v>0.66666666666666663</v>
      </c>
      <c r="AF31" s="82">
        <f t="shared" ca="1" si="18"/>
        <v>0.99930555555555556</v>
      </c>
      <c r="AG31" s="115" t="b">
        <f t="shared" si="19"/>
        <v>0</v>
      </c>
      <c r="AH31" s="115" t="b">
        <f t="shared" ca="1" si="20"/>
        <v>1</v>
      </c>
      <c r="AI31" s="115" t="b">
        <f t="shared" ca="1" si="21"/>
        <v>0</v>
      </c>
      <c r="AJ31" s="115" t="b">
        <f t="shared" ca="1" si="22"/>
        <v>1</v>
      </c>
      <c r="AK31" s="115" t="b">
        <f t="shared" si="23"/>
        <v>0</v>
      </c>
      <c r="AL31" s="113">
        <f t="shared" ca="1" si="24"/>
        <v>0</v>
      </c>
      <c r="AM31" s="113">
        <f t="shared" ca="1" si="25"/>
        <v>0.99930555555555556</v>
      </c>
      <c r="AN31" s="113">
        <f t="shared" ca="1" si="37"/>
        <v>0</v>
      </c>
      <c r="AO31" s="113">
        <f t="shared" ca="1" si="26"/>
        <v>0.99930555555555556</v>
      </c>
      <c r="AP31" s="115" t="b">
        <f t="shared" si="27"/>
        <v>1</v>
      </c>
      <c r="AQ31" s="115" t="b">
        <f t="shared" ca="1" si="28"/>
        <v>0</v>
      </c>
      <c r="AR31" s="115" t="b">
        <f t="shared" si="29"/>
        <v>1</v>
      </c>
      <c r="AS31" s="115" t="b">
        <f t="shared" ca="1" si="30"/>
        <v>0</v>
      </c>
      <c r="AT31" s="140">
        <f t="shared" si="31"/>
        <v>0</v>
      </c>
      <c r="AU31" s="342"/>
      <c r="AV31" s="342"/>
      <c r="AW31" s="342"/>
      <c r="AX31" s="342"/>
      <c r="AY31" s="342"/>
      <c r="AZ31" s="342"/>
      <c r="BA31" s="343"/>
      <c r="BB31" s="343"/>
      <c r="BC31" s="343"/>
    </row>
    <row r="32" spans="1:55" s="346" customFormat="1" ht="28.5" customHeight="1" x14ac:dyDescent="0.35">
      <c r="A32" s="397">
        <f t="shared" ca="1" si="0"/>
        <v>46198</v>
      </c>
      <c r="B32" s="77" t="str">
        <f t="shared" ca="1" si="1"/>
        <v>Do</v>
      </c>
      <c r="C32" s="76" t="str">
        <f t="shared" ca="1" si="2"/>
        <v xml:space="preserve"> </v>
      </c>
      <c r="D32" s="171"/>
      <c r="E32" s="126" t="str">
        <f t="shared" ca="1" si="32"/>
        <v>08:00-16:00</v>
      </c>
      <c r="F32" s="386">
        <f t="shared" ca="1" si="3"/>
        <v>0.33333333333333331</v>
      </c>
      <c r="G32" s="125">
        <f t="shared" ca="1" si="33"/>
        <v>0</v>
      </c>
      <c r="H32" s="127"/>
      <c r="I32" s="59"/>
      <c r="J32" s="141" t="str">
        <f t="shared" ca="1" si="4"/>
        <v/>
      </c>
      <c r="K32" s="388">
        <f t="shared" ca="1" si="5"/>
        <v>0</v>
      </c>
      <c r="L32" s="542"/>
      <c r="M32" s="543"/>
      <c r="N32" s="543"/>
      <c r="O32" s="543"/>
      <c r="P32" s="544"/>
      <c r="Q32" s="108">
        <f t="shared" ca="1" si="34"/>
        <v>46198</v>
      </c>
      <c r="R32" s="115" t="b">
        <f t="shared" ca="1" si="6"/>
        <v>1</v>
      </c>
      <c r="S32" s="109" t="str">
        <f t="shared" si="7"/>
        <v/>
      </c>
      <c r="T32" s="61" t="str">
        <f t="shared" ca="1" si="8"/>
        <v>A</v>
      </c>
      <c r="U32" s="61" t="str">
        <f t="shared" ca="1" si="9"/>
        <v>A</v>
      </c>
      <c r="V32" s="96">
        <f t="shared" si="35"/>
        <v>0</v>
      </c>
      <c r="W32" s="57">
        <f t="shared" ca="1" si="36"/>
        <v>-0.33333333333333298</v>
      </c>
      <c r="X32" s="164">
        <f t="shared" ca="1" si="10"/>
        <v>0</v>
      </c>
      <c r="Y32" s="115" t="b">
        <f t="shared" ca="1" si="11"/>
        <v>0</v>
      </c>
      <c r="Z32" s="115" t="b">
        <f t="shared" ca="1" si="12"/>
        <v>0</v>
      </c>
      <c r="AA32" s="115" t="b">
        <f t="shared" ca="1" si="13"/>
        <v>1</v>
      </c>
      <c r="AB32" s="78">
        <f t="shared" ca="1" si="14"/>
        <v>0</v>
      </c>
      <c r="AC32" s="85">
        <f t="shared" ca="1" si="15"/>
        <v>0.33333333333333331</v>
      </c>
      <c r="AD32" s="88">
        <f t="shared" ca="1" si="16"/>
        <v>0</v>
      </c>
      <c r="AE32" s="85">
        <f t="shared" ca="1" si="17"/>
        <v>0.66666666666666663</v>
      </c>
      <c r="AF32" s="82">
        <f t="shared" ca="1" si="18"/>
        <v>0.99930555555555556</v>
      </c>
      <c r="AG32" s="115" t="b">
        <f t="shared" si="19"/>
        <v>0</v>
      </c>
      <c r="AH32" s="115" t="b">
        <f t="shared" ca="1" si="20"/>
        <v>1</v>
      </c>
      <c r="AI32" s="115" t="b">
        <f t="shared" ca="1" si="21"/>
        <v>0</v>
      </c>
      <c r="AJ32" s="115" t="b">
        <f t="shared" ca="1" si="22"/>
        <v>1</v>
      </c>
      <c r="AK32" s="115" t="b">
        <f t="shared" si="23"/>
        <v>0</v>
      </c>
      <c r="AL32" s="113">
        <f t="shared" ca="1" si="24"/>
        <v>0</v>
      </c>
      <c r="AM32" s="113">
        <f t="shared" ca="1" si="25"/>
        <v>0.99930555555555556</v>
      </c>
      <c r="AN32" s="113">
        <f t="shared" ca="1" si="37"/>
        <v>0</v>
      </c>
      <c r="AO32" s="113">
        <f t="shared" ca="1" si="26"/>
        <v>0.99930555555555556</v>
      </c>
      <c r="AP32" s="115" t="b">
        <f t="shared" si="27"/>
        <v>1</v>
      </c>
      <c r="AQ32" s="115" t="b">
        <f t="shared" ca="1" si="28"/>
        <v>0</v>
      </c>
      <c r="AR32" s="115" t="b">
        <f t="shared" si="29"/>
        <v>1</v>
      </c>
      <c r="AS32" s="115" t="b">
        <f t="shared" ca="1" si="30"/>
        <v>0</v>
      </c>
      <c r="AT32" s="140">
        <f t="shared" si="31"/>
        <v>0</v>
      </c>
      <c r="AU32" s="342"/>
      <c r="AV32" s="342"/>
      <c r="AW32" s="342"/>
      <c r="AX32" s="342"/>
      <c r="AY32" s="342"/>
      <c r="AZ32" s="342"/>
      <c r="BA32" s="343"/>
      <c r="BB32" s="343"/>
      <c r="BC32" s="343"/>
    </row>
    <row r="33" spans="1:55" s="346" customFormat="1" ht="28.5" customHeight="1" x14ac:dyDescent="0.35">
      <c r="A33" s="397">
        <f t="shared" ca="1" si="0"/>
        <v>46199</v>
      </c>
      <c r="B33" s="77" t="str">
        <f t="shared" ca="1" si="1"/>
        <v>Fr</v>
      </c>
      <c r="C33" s="76" t="str">
        <f t="shared" ca="1" si="2"/>
        <v xml:space="preserve"> </v>
      </c>
      <c r="D33" s="171"/>
      <c r="E33" s="126" t="str">
        <f t="shared" ca="1" si="32"/>
        <v>08:00-16:00</v>
      </c>
      <c r="F33" s="386">
        <f t="shared" ca="1" si="3"/>
        <v>0.33333333333333331</v>
      </c>
      <c r="G33" s="125">
        <f t="shared" ca="1" si="33"/>
        <v>0</v>
      </c>
      <c r="H33" s="127"/>
      <c r="I33" s="59"/>
      <c r="J33" s="141" t="str">
        <f t="shared" ca="1" si="4"/>
        <v/>
      </c>
      <c r="K33" s="388">
        <f t="shared" ca="1" si="5"/>
        <v>0</v>
      </c>
      <c r="L33" s="542"/>
      <c r="M33" s="543"/>
      <c r="N33" s="543"/>
      <c r="O33" s="543"/>
      <c r="P33" s="544"/>
      <c r="Q33" s="108">
        <f t="shared" ca="1" si="34"/>
        <v>46199</v>
      </c>
      <c r="R33" s="115" t="b">
        <f t="shared" ca="1" si="6"/>
        <v>1</v>
      </c>
      <c r="S33" s="109" t="str">
        <f t="shared" si="7"/>
        <v/>
      </c>
      <c r="T33" s="61" t="str">
        <f t="shared" ca="1" si="8"/>
        <v>A</v>
      </c>
      <c r="U33" s="61" t="str">
        <f t="shared" ca="1" si="9"/>
        <v>A</v>
      </c>
      <c r="V33" s="96">
        <f t="shared" si="35"/>
        <v>0</v>
      </c>
      <c r="W33" s="57">
        <f t="shared" ca="1" si="36"/>
        <v>-0.33333333333333298</v>
      </c>
      <c r="X33" s="164">
        <f t="shared" ca="1" si="10"/>
        <v>0</v>
      </c>
      <c r="Y33" s="115" t="b">
        <f t="shared" ca="1" si="11"/>
        <v>0</v>
      </c>
      <c r="Z33" s="115" t="b">
        <f t="shared" ca="1" si="12"/>
        <v>0</v>
      </c>
      <c r="AA33" s="115" t="b">
        <f t="shared" ca="1" si="13"/>
        <v>1</v>
      </c>
      <c r="AB33" s="78">
        <f t="shared" ca="1" si="14"/>
        <v>0</v>
      </c>
      <c r="AC33" s="85">
        <f t="shared" ca="1" si="15"/>
        <v>0.33333333333333331</v>
      </c>
      <c r="AD33" s="88">
        <f t="shared" ca="1" si="16"/>
        <v>0</v>
      </c>
      <c r="AE33" s="85">
        <f t="shared" ca="1" si="17"/>
        <v>0.66666666666666663</v>
      </c>
      <c r="AF33" s="82">
        <f t="shared" ca="1" si="18"/>
        <v>0.99930555555555556</v>
      </c>
      <c r="AG33" s="115" t="b">
        <f t="shared" si="19"/>
        <v>0</v>
      </c>
      <c r="AH33" s="115" t="b">
        <f t="shared" ca="1" si="20"/>
        <v>1</v>
      </c>
      <c r="AI33" s="115" t="b">
        <f t="shared" ca="1" si="21"/>
        <v>0</v>
      </c>
      <c r="AJ33" s="115" t="b">
        <f t="shared" ca="1" si="22"/>
        <v>1</v>
      </c>
      <c r="AK33" s="115" t="b">
        <f t="shared" si="23"/>
        <v>0</v>
      </c>
      <c r="AL33" s="113">
        <f t="shared" ca="1" si="24"/>
        <v>0</v>
      </c>
      <c r="AM33" s="113">
        <f t="shared" ca="1" si="25"/>
        <v>0.99930555555555556</v>
      </c>
      <c r="AN33" s="113">
        <f t="shared" ca="1" si="37"/>
        <v>0</v>
      </c>
      <c r="AO33" s="113">
        <f t="shared" ca="1" si="26"/>
        <v>0.99930555555555556</v>
      </c>
      <c r="AP33" s="115" t="b">
        <f t="shared" si="27"/>
        <v>1</v>
      </c>
      <c r="AQ33" s="115" t="b">
        <f t="shared" ca="1" si="28"/>
        <v>0</v>
      </c>
      <c r="AR33" s="115" t="b">
        <f t="shared" si="29"/>
        <v>1</v>
      </c>
      <c r="AS33" s="115" t="b">
        <f t="shared" ca="1" si="30"/>
        <v>0</v>
      </c>
      <c r="AT33" s="140">
        <f t="shared" si="31"/>
        <v>0</v>
      </c>
      <c r="AU33" s="342"/>
      <c r="AV33" s="342"/>
      <c r="AW33" s="342"/>
      <c r="AX33" s="342"/>
      <c r="AY33" s="342"/>
      <c r="AZ33" s="342"/>
      <c r="BA33" s="343"/>
      <c r="BB33" s="343"/>
      <c r="BC33" s="343"/>
    </row>
    <row r="34" spans="1:55" s="346" customFormat="1" ht="28.5" customHeight="1" x14ac:dyDescent="0.35">
      <c r="A34" s="397">
        <f t="shared" ca="1" si="0"/>
        <v>46200</v>
      </c>
      <c r="B34" s="77" t="str">
        <f t="shared" ca="1" si="1"/>
        <v>Sa</v>
      </c>
      <c r="C34" s="76" t="str">
        <f t="shared" ca="1" si="2"/>
        <v xml:space="preserve"> Wochenende</v>
      </c>
      <c r="D34" s="185"/>
      <c r="E34" s="126" t="str">
        <f t="shared" ca="1" si="32"/>
        <v/>
      </c>
      <c r="F34" s="386">
        <f t="shared" ca="1" si="3"/>
        <v>0</v>
      </c>
      <c r="G34" s="125">
        <f t="shared" ca="1" si="33"/>
        <v>0</v>
      </c>
      <c r="H34" s="127"/>
      <c r="I34" s="59"/>
      <c r="J34" s="141" t="str">
        <f t="shared" ca="1" si="4"/>
        <v/>
      </c>
      <c r="K34" s="388">
        <f t="shared" ca="1" si="5"/>
        <v>0</v>
      </c>
      <c r="L34" s="542"/>
      <c r="M34" s="543"/>
      <c r="N34" s="543"/>
      <c r="O34" s="543"/>
      <c r="P34" s="544"/>
      <c r="Q34" s="108">
        <f t="shared" ca="1" si="34"/>
        <v>46200</v>
      </c>
      <c r="R34" s="115" t="b">
        <f t="shared" ca="1" si="6"/>
        <v>1</v>
      </c>
      <c r="S34" s="109" t="str">
        <f t="shared" si="7"/>
        <v/>
      </c>
      <c r="T34" s="61" t="str">
        <f t="shared" ca="1" si="8"/>
        <v>F</v>
      </c>
      <c r="U34" s="61" t="str">
        <f t="shared" ca="1" si="9"/>
        <v>A</v>
      </c>
      <c r="V34" s="96">
        <f t="shared" si="35"/>
        <v>0</v>
      </c>
      <c r="W34" s="57">
        <f t="shared" ca="1" si="36"/>
        <v>0</v>
      </c>
      <c r="X34" s="164">
        <f t="shared" ca="1" si="10"/>
        <v>0</v>
      </c>
      <c r="Y34" s="115" t="b">
        <f t="shared" ca="1" si="11"/>
        <v>1</v>
      </c>
      <c r="Z34" s="115" t="b">
        <f t="shared" ca="1" si="12"/>
        <v>0</v>
      </c>
      <c r="AA34" s="115" t="b">
        <f t="shared" ca="1" si="13"/>
        <v>0</v>
      </c>
      <c r="AB34" s="78">
        <f t="shared" ca="1" si="14"/>
        <v>0</v>
      </c>
      <c r="AC34" s="85">
        <f t="shared" ca="1" si="15"/>
        <v>0</v>
      </c>
      <c r="AD34" s="88">
        <f t="shared" ca="1" si="16"/>
        <v>0</v>
      </c>
      <c r="AE34" s="85">
        <f t="shared" ca="1" si="17"/>
        <v>0</v>
      </c>
      <c r="AF34" s="82">
        <f t="shared" ca="1" si="18"/>
        <v>0.99930555555555556</v>
      </c>
      <c r="AG34" s="115" t="b">
        <f t="shared" si="19"/>
        <v>0</v>
      </c>
      <c r="AH34" s="115" t="b">
        <f t="shared" ca="1" si="20"/>
        <v>0</v>
      </c>
      <c r="AI34" s="115" t="b">
        <f t="shared" ca="1" si="21"/>
        <v>0</v>
      </c>
      <c r="AJ34" s="115" t="b">
        <f t="shared" ca="1" si="22"/>
        <v>1</v>
      </c>
      <c r="AK34" s="115" t="b">
        <f t="shared" si="23"/>
        <v>0</v>
      </c>
      <c r="AL34" s="113">
        <f t="shared" ca="1" si="24"/>
        <v>0</v>
      </c>
      <c r="AM34" s="113">
        <f t="shared" ca="1" si="25"/>
        <v>0.99930555555555556</v>
      </c>
      <c r="AN34" s="113">
        <f t="shared" ca="1" si="37"/>
        <v>0</v>
      </c>
      <c r="AO34" s="113">
        <f t="shared" ca="1" si="26"/>
        <v>0.99930555555555556</v>
      </c>
      <c r="AP34" s="115" t="b">
        <f t="shared" si="27"/>
        <v>1</v>
      </c>
      <c r="AQ34" s="115" t="b">
        <f t="shared" ca="1" si="28"/>
        <v>0</v>
      </c>
      <c r="AR34" s="115" t="b">
        <f t="shared" si="29"/>
        <v>1</v>
      </c>
      <c r="AS34" s="115" t="b">
        <f t="shared" ca="1" si="30"/>
        <v>0</v>
      </c>
      <c r="AT34" s="140">
        <f t="shared" si="31"/>
        <v>0</v>
      </c>
      <c r="AU34" s="342"/>
      <c r="AV34" s="342"/>
      <c r="AW34" s="342"/>
      <c r="AX34" s="342"/>
      <c r="AY34" s="342"/>
      <c r="AZ34" s="342"/>
      <c r="BA34" s="343"/>
      <c r="BB34" s="343"/>
      <c r="BC34" s="343"/>
    </row>
    <row r="35" spans="1:55" s="346" customFormat="1" ht="28.5" customHeight="1" x14ac:dyDescent="0.35">
      <c r="A35" s="397">
        <f t="shared" ca="1" si="0"/>
        <v>46201</v>
      </c>
      <c r="B35" s="77" t="str">
        <f t="shared" ca="1" si="1"/>
        <v>So</v>
      </c>
      <c r="C35" s="76" t="str">
        <f t="shared" ca="1" si="2"/>
        <v xml:space="preserve"> Wochenende</v>
      </c>
      <c r="D35" s="185"/>
      <c r="E35" s="126" t="str">
        <f t="shared" ca="1" si="32"/>
        <v/>
      </c>
      <c r="F35" s="386">
        <f t="shared" ca="1" si="3"/>
        <v>0</v>
      </c>
      <c r="G35" s="125">
        <f t="shared" ca="1" si="33"/>
        <v>0</v>
      </c>
      <c r="H35" s="184"/>
      <c r="I35" s="186"/>
      <c r="J35" s="141" t="str">
        <f t="shared" ca="1" si="4"/>
        <v/>
      </c>
      <c r="K35" s="388">
        <f t="shared" ca="1" si="5"/>
        <v>0</v>
      </c>
      <c r="L35" s="542"/>
      <c r="M35" s="543"/>
      <c r="N35" s="543"/>
      <c r="O35" s="543"/>
      <c r="P35" s="544"/>
      <c r="Q35" s="108">
        <f t="shared" ca="1" si="34"/>
        <v>46201</v>
      </c>
      <c r="R35" s="115" t="b">
        <f t="shared" ca="1" si="6"/>
        <v>1</v>
      </c>
      <c r="S35" s="109" t="str">
        <f t="shared" si="7"/>
        <v/>
      </c>
      <c r="T35" s="61" t="str">
        <f t="shared" ca="1" si="8"/>
        <v>F</v>
      </c>
      <c r="U35" s="61" t="str">
        <f t="shared" ca="1" si="9"/>
        <v>F</v>
      </c>
      <c r="V35" s="96">
        <f t="shared" si="35"/>
        <v>0</v>
      </c>
      <c r="W35" s="57">
        <f t="shared" ca="1" si="36"/>
        <v>0</v>
      </c>
      <c r="X35" s="164">
        <f t="shared" ca="1" si="10"/>
        <v>0</v>
      </c>
      <c r="Y35" s="115" t="b">
        <f t="shared" ca="1" si="11"/>
        <v>1</v>
      </c>
      <c r="Z35" s="115" t="b">
        <f t="shared" ca="1" si="12"/>
        <v>0</v>
      </c>
      <c r="AA35" s="115" t="b">
        <f t="shared" ca="1" si="13"/>
        <v>0</v>
      </c>
      <c r="AB35" s="78" t="str">
        <f t="shared" ca="1" si="14"/>
        <v/>
      </c>
      <c r="AC35" s="85" t="str">
        <f t="shared" ca="1" si="15"/>
        <v/>
      </c>
      <c r="AD35" s="88">
        <f t="shared" ca="1" si="16"/>
        <v>0</v>
      </c>
      <c r="AE35" s="85" t="str">
        <f t="shared" ca="1" si="17"/>
        <v/>
      </c>
      <c r="AF35" s="82" t="str">
        <f t="shared" ca="1" si="18"/>
        <v/>
      </c>
      <c r="AG35" s="115" t="b">
        <f t="shared" si="19"/>
        <v>0</v>
      </c>
      <c r="AH35" s="115" t="b">
        <f t="shared" ca="1" si="20"/>
        <v>0</v>
      </c>
      <c r="AI35" s="115" t="b">
        <f t="shared" ca="1" si="21"/>
        <v>0</v>
      </c>
      <c r="AJ35" s="115" t="b">
        <f t="shared" ca="1" si="22"/>
        <v>0</v>
      </c>
      <c r="AK35" s="115" t="b">
        <f t="shared" si="23"/>
        <v>0</v>
      </c>
      <c r="AL35" s="113" t="str">
        <f t="shared" ca="1" si="24"/>
        <v/>
      </c>
      <c r="AM35" s="113" t="str">
        <f t="shared" ca="1" si="25"/>
        <v/>
      </c>
      <c r="AN35" s="113" t="str">
        <f t="shared" ca="1" si="37"/>
        <v/>
      </c>
      <c r="AO35" s="113" t="str">
        <f t="shared" ca="1" si="26"/>
        <v/>
      </c>
      <c r="AP35" s="115" t="b">
        <f t="shared" si="27"/>
        <v>1</v>
      </c>
      <c r="AQ35" s="115" t="b">
        <f t="shared" ca="1" si="28"/>
        <v>0</v>
      </c>
      <c r="AR35" s="115" t="b">
        <f t="shared" si="29"/>
        <v>1</v>
      </c>
      <c r="AS35" s="115" t="b">
        <f t="shared" ca="1" si="30"/>
        <v>0</v>
      </c>
      <c r="AT35" s="140">
        <f t="shared" si="31"/>
        <v>0</v>
      </c>
      <c r="AU35" s="342"/>
      <c r="AV35" s="342"/>
      <c r="AW35" s="342"/>
      <c r="AX35" s="342"/>
      <c r="AY35" s="342"/>
      <c r="AZ35" s="342"/>
      <c r="BA35" s="343"/>
      <c r="BB35" s="343"/>
      <c r="BC35" s="343"/>
    </row>
    <row r="36" spans="1:55" s="346" customFormat="1" ht="28.5" customHeight="1" x14ac:dyDescent="0.35">
      <c r="A36" s="397">
        <f t="shared" ca="1" si="0"/>
        <v>46202</v>
      </c>
      <c r="B36" s="77" t="str">
        <f t="shared" ca="1" si="1"/>
        <v>Mo</v>
      </c>
      <c r="C36" s="76" t="str">
        <f t="shared" ca="1" si="2"/>
        <v xml:space="preserve"> </v>
      </c>
      <c r="D36" s="171"/>
      <c r="E36" s="126" t="str">
        <f t="shared" ca="1" si="32"/>
        <v>08:00-16:00</v>
      </c>
      <c r="F36" s="386">
        <f t="shared" ca="1" si="3"/>
        <v>0.33333333333333331</v>
      </c>
      <c r="G36" s="125">
        <f t="shared" ca="1" si="33"/>
        <v>0</v>
      </c>
      <c r="H36" s="127"/>
      <c r="I36" s="59"/>
      <c r="J36" s="141" t="str">
        <f t="shared" ca="1" si="4"/>
        <v/>
      </c>
      <c r="K36" s="388">
        <f t="shared" ca="1" si="5"/>
        <v>0</v>
      </c>
      <c r="L36" s="542"/>
      <c r="M36" s="543"/>
      <c r="N36" s="543"/>
      <c r="O36" s="543"/>
      <c r="P36" s="544"/>
      <c r="Q36" s="108">
        <f t="shared" ca="1" si="34"/>
        <v>46202</v>
      </c>
      <c r="R36" s="115" t="b">
        <f t="shared" ca="1" si="6"/>
        <v>1</v>
      </c>
      <c r="S36" s="109" t="str">
        <f t="shared" si="7"/>
        <v/>
      </c>
      <c r="T36" s="61" t="str">
        <f t="shared" ca="1" si="8"/>
        <v>A</v>
      </c>
      <c r="U36" s="61" t="str">
        <f t="shared" ca="1" si="9"/>
        <v>A</v>
      </c>
      <c r="V36" s="96">
        <f t="shared" si="35"/>
        <v>0</v>
      </c>
      <c r="W36" s="57">
        <f t="shared" ca="1" si="36"/>
        <v>-0.33333333333333298</v>
      </c>
      <c r="X36" s="164">
        <f t="shared" ca="1" si="10"/>
        <v>0</v>
      </c>
      <c r="Y36" s="115" t="b">
        <f t="shared" ca="1" si="11"/>
        <v>0</v>
      </c>
      <c r="Z36" s="115" t="b">
        <f t="shared" ca="1" si="12"/>
        <v>0</v>
      </c>
      <c r="AA36" s="115" t="b">
        <f t="shared" ca="1" si="13"/>
        <v>1</v>
      </c>
      <c r="AB36" s="78">
        <f t="shared" ca="1" si="14"/>
        <v>0</v>
      </c>
      <c r="AC36" s="85">
        <f t="shared" ca="1" si="15"/>
        <v>0.33333333333333331</v>
      </c>
      <c r="AD36" s="88">
        <f t="shared" ca="1" si="16"/>
        <v>0</v>
      </c>
      <c r="AE36" s="85">
        <f t="shared" ca="1" si="17"/>
        <v>0.66666666666666663</v>
      </c>
      <c r="AF36" s="82">
        <f t="shared" ca="1" si="18"/>
        <v>0.99930555555555556</v>
      </c>
      <c r="AG36" s="115" t="b">
        <f t="shared" si="19"/>
        <v>0</v>
      </c>
      <c r="AH36" s="115" t="b">
        <f t="shared" ca="1" si="20"/>
        <v>1</v>
      </c>
      <c r="AI36" s="115" t="b">
        <f t="shared" ca="1" si="21"/>
        <v>0</v>
      </c>
      <c r="AJ36" s="115" t="b">
        <f t="shared" ca="1" si="22"/>
        <v>1</v>
      </c>
      <c r="AK36" s="115" t="b">
        <f t="shared" si="23"/>
        <v>0</v>
      </c>
      <c r="AL36" s="113">
        <f t="shared" ca="1" si="24"/>
        <v>0</v>
      </c>
      <c r="AM36" s="113">
        <f t="shared" ca="1" si="25"/>
        <v>0.99930555555555556</v>
      </c>
      <c r="AN36" s="113">
        <f t="shared" ca="1" si="37"/>
        <v>0</v>
      </c>
      <c r="AO36" s="113">
        <f t="shared" ca="1" si="26"/>
        <v>0.99930555555555556</v>
      </c>
      <c r="AP36" s="115" t="b">
        <f t="shared" si="27"/>
        <v>1</v>
      </c>
      <c r="AQ36" s="115" t="b">
        <f t="shared" ca="1" si="28"/>
        <v>0</v>
      </c>
      <c r="AR36" s="115" t="b">
        <f t="shared" si="29"/>
        <v>1</v>
      </c>
      <c r="AS36" s="115" t="b">
        <f t="shared" ca="1" si="30"/>
        <v>0</v>
      </c>
      <c r="AT36" s="140">
        <f t="shared" si="31"/>
        <v>0</v>
      </c>
      <c r="AU36" s="342"/>
      <c r="AV36" s="342"/>
      <c r="AW36" s="342"/>
      <c r="AX36" s="342"/>
      <c r="AY36" s="342"/>
      <c r="AZ36" s="342"/>
      <c r="BA36" s="343"/>
      <c r="BB36" s="343"/>
      <c r="BC36" s="343"/>
    </row>
    <row r="37" spans="1:55" s="346" customFormat="1" ht="28.5" customHeight="1" x14ac:dyDescent="0.35">
      <c r="A37" s="397">
        <f t="shared" ca="1" si="0"/>
        <v>46203</v>
      </c>
      <c r="B37" s="77" t="str">
        <f t="shared" ca="1" si="1"/>
        <v>Di</v>
      </c>
      <c r="C37" s="76" t="str">
        <f t="shared" ca="1" si="2"/>
        <v xml:space="preserve"> </v>
      </c>
      <c r="D37" s="171"/>
      <c r="E37" s="126" t="str">
        <f t="shared" ca="1" si="32"/>
        <v>08:00-16:00</v>
      </c>
      <c r="F37" s="386">
        <f t="shared" ca="1" si="3"/>
        <v>0.33333333333333331</v>
      </c>
      <c r="G37" s="125">
        <f t="shared" ca="1" si="33"/>
        <v>0</v>
      </c>
      <c r="H37" s="127"/>
      <c r="I37" s="59"/>
      <c r="J37" s="141" t="str">
        <f t="shared" ca="1" si="4"/>
        <v/>
      </c>
      <c r="K37" s="388">
        <f t="shared" ca="1" si="5"/>
        <v>0</v>
      </c>
      <c r="L37" s="542"/>
      <c r="M37" s="543"/>
      <c r="N37" s="543"/>
      <c r="O37" s="543"/>
      <c r="P37" s="544"/>
      <c r="Q37" s="108">
        <f t="shared" ca="1" si="34"/>
        <v>46203</v>
      </c>
      <c r="R37" s="115" t="b">
        <f t="shared" ca="1" si="6"/>
        <v>1</v>
      </c>
      <c r="S37" s="109" t="str">
        <f t="shared" si="7"/>
        <v/>
      </c>
      <c r="T37" s="61" t="str">
        <f t="shared" ca="1" si="8"/>
        <v>A</v>
      </c>
      <c r="U37" s="61" t="str">
        <f t="shared" ca="1" si="9"/>
        <v>A</v>
      </c>
      <c r="V37" s="96">
        <f t="shared" si="35"/>
        <v>0</v>
      </c>
      <c r="W37" s="57">
        <f t="shared" ca="1" si="36"/>
        <v>-0.33333333333333298</v>
      </c>
      <c r="X37" s="164">
        <f t="shared" ca="1" si="10"/>
        <v>0</v>
      </c>
      <c r="Y37" s="115" t="b">
        <f t="shared" ca="1" si="11"/>
        <v>0</v>
      </c>
      <c r="Z37" s="115" t="b">
        <f t="shared" ca="1" si="12"/>
        <v>0</v>
      </c>
      <c r="AA37" s="115" t="b">
        <f t="shared" ca="1" si="13"/>
        <v>1</v>
      </c>
      <c r="AB37" s="78">
        <f t="shared" ca="1" si="14"/>
        <v>0</v>
      </c>
      <c r="AC37" s="85">
        <f t="shared" ca="1" si="15"/>
        <v>0.33333333333333331</v>
      </c>
      <c r="AD37" s="88">
        <f t="shared" ca="1" si="16"/>
        <v>0</v>
      </c>
      <c r="AE37" s="85">
        <f t="shared" ca="1" si="17"/>
        <v>0.66666666666666663</v>
      </c>
      <c r="AF37" s="82">
        <f t="shared" ca="1" si="18"/>
        <v>0.99930555555555556</v>
      </c>
      <c r="AG37" s="115" t="b">
        <f t="shared" si="19"/>
        <v>0</v>
      </c>
      <c r="AH37" s="115" t="b">
        <f t="shared" ca="1" si="20"/>
        <v>1</v>
      </c>
      <c r="AI37" s="115" t="b">
        <f t="shared" ca="1" si="21"/>
        <v>0</v>
      </c>
      <c r="AJ37" s="115" t="b">
        <f t="shared" ca="1" si="22"/>
        <v>1</v>
      </c>
      <c r="AK37" s="115" t="b">
        <f t="shared" si="23"/>
        <v>0</v>
      </c>
      <c r="AL37" s="113">
        <f t="shared" ca="1" si="24"/>
        <v>0</v>
      </c>
      <c r="AM37" s="113">
        <f t="shared" ca="1" si="25"/>
        <v>0.99930555555555556</v>
      </c>
      <c r="AN37" s="113">
        <f t="shared" ca="1" si="37"/>
        <v>0</v>
      </c>
      <c r="AO37" s="113">
        <f t="shared" ca="1" si="26"/>
        <v>0.99930555555555556</v>
      </c>
      <c r="AP37" s="115" t="b">
        <f t="shared" si="27"/>
        <v>1</v>
      </c>
      <c r="AQ37" s="115" t="b">
        <f t="shared" ca="1" si="28"/>
        <v>0</v>
      </c>
      <c r="AR37" s="115" t="b">
        <f t="shared" si="29"/>
        <v>1</v>
      </c>
      <c r="AS37" s="115" t="b">
        <f t="shared" ca="1" si="30"/>
        <v>0</v>
      </c>
      <c r="AT37" s="140">
        <f t="shared" si="31"/>
        <v>0</v>
      </c>
      <c r="AU37" s="342"/>
      <c r="AV37" s="342"/>
      <c r="AW37" s="342"/>
      <c r="AX37" s="342"/>
      <c r="AY37" s="342"/>
      <c r="AZ37" s="342"/>
      <c r="BA37" s="343"/>
      <c r="BB37" s="343"/>
      <c r="BC37" s="343"/>
    </row>
    <row r="38" spans="1:55" s="346" customFormat="1" ht="28.5" customHeight="1" thickBot="1" x14ac:dyDescent="0.4">
      <c r="A38" s="397" t="str">
        <f t="shared" ca="1" si="0"/>
        <v/>
      </c>
      <c r="B38" s="77" t="str">
        <f t="shared" ca="1" si="1"/>
        <v/>
      </c>
      <c r="C38" s="76" t="str">
        <f t="shared" ca="1" si="2"/>
        <v/>
      </c>
      <c r="D38" s="185"/>
      <c r="E38" s="126" t="str">
        <f t="shared" ca="1" si="32"/>
        <v/>
      </c>
      <c r="F38" s="387" t="str">
        <f t="shared" ca="1" si="3"/>
        <v/>
      </c>
      <c r="G38" s="125" t="str">
        <f t="shared" ca="1" si="33"/>
        <v/>
      </c>
      <c r="H38" s="411"/>
      <c r="I38" s="412"/>
      <c r="J38" s="142" t="str">
        <f t="shared" ca="1" si="4"/>
        <v/>
      </c>
      <c r="K38" s="388">
        <f t="shared" ca="1" si="5"/>
        <v>0</v>
      </c>
      <c r="L38" s="542"/>
      <c r="M38" s="543"/>
      <c r="N38" s="543"/>
      <c r="O38" s="543"/>
      <c r="P38" s="544"/>
      <c r="Q38" s="110">
        <f t="shared" ca="1" si="34"/>
        <v>46204</v>
      </c>
      <c r="R38" s="115" t="b">
        <f t="shared" ca="1" si="6"/>
        <v>0</v>
      </c>
      <c r="S38" s="111" t="str">
        <f t="shared" si="7"/>
        <v/>
      </c>
      <c r="T38" s="62" t="str">
        <f t="shared" ca="1" si="8"/>
        <v/>
      </c>
      <c r="U38" s="62" t="str">
        <f t="shared" ca="1" si="9"/>
        <v/>
      </c>
      <c r="V38" s="97">
        <f t="shared" si="35"/>
        <v>0</v>
      </c>
      <c r="W38" s="58" t="str">
        <f t="shared" ca="1" si="36"/>
        <v/>
      </c>
      <c r="X38" s="165">
        <f t="shared" ca="1" si="10"/>
        <v>0</v>
      </c>
      <c r="Y38" s="116" t="b">
        <f t="shared" ca="1" si="11"/>
        <v>0</v>
      </c>
      <c r="Z38" s="116" t="b">
        <f t="shared" ca="1" si="12"/>
        <v>1</v>
      </c>
      <c r="AA38" s="116" t="b">
        <f t="shared" ca="1" si="13"/>
        <v>0</v>
      </c>
      <c r="AB38" s="79">
        <f t="shared" ca="1" si="14"/>
        <v>0</v>
      </c>
      <c r="AC38" s="86">
        <f t="shared" ca="1" si="15"/>
        <v>0</v>
      </c>
      <c r="AD38" s="89">
        <f t="shared" ca="1" si="16"/>
        <v>0</v>
      </c>
      <c r="AE38" s="86">
        <f t="shared" ca="1" si="17"/>
        <v>0</v>
      </c>
      <c r="AF38" s="83">
        <f t="shared" ca="1" si="18"/>
        <v>0.99930555555555556</v>
      </c>
      <c r="AG38" s="116" t="b">
        <f t="shared" si="19"/>
        <v>0</v>
      </c>
      <c r="AH38" s="116" t="b">
        <f t="shared" ca="1" si="20"/>
        <v>0</v>
      </c>
      <c r="AI38" s="116" t="b">
        <f t="shared" ca="1" si="21"/>
        <v>0</v>
      </c>
      <c r="AJ38" s="116" t="b">
        <f t="shared" ca="1" si="22"/>
        <v>0</v>
      </c>
      <c r="AK38" s="116" t="b">
        <f t="shared" si="23"/>
        <v>0</v>
      </c>
      <c r="AL38" s="114" t="str">
        <f t="shared" ca="1" si="24"/>
        <v/>
      </c>
      <c r="AM38" s="114" t="str">
        <f t="shared" ca="1" si="25"/>
        <v/>
      </c>
      <c r="AN38" s="114" t="str">
        <f t="shared" ca="1" si="37"/>
        <v/>
      </c>
      <c r="AO38" s="114" t="str">
        <f t="shared" ca="1" si="26"/>
        <v/>
      </c>
      <c r="AP38" s="116" t="b">
        <f t="shared" si="27"/>
        <v>1</v>
      </c>
      <c r="AQ38" s="116" t="b">
        <f t="shared" ca="1" si="28"/>
        <v>0</v>
      </c>
      <c r="AR38" s="116" t="b">
        <f t="shared" si="29"/>
        <v>1</v>
      </c>
      <c r="AS38" s="116" t="b">
        <f t="shared" ca="1" si="30"/>
        <v>0</v>
      </c>
      <c r="AT38" s="208">
        <f t="shared" si="31"/>
        <v>0</v>
      </c>
      <c r="AU38" s="342"/>
      <c r="AV38" s="342"/>
      <c r="AW38" s="342"/>
      <c r="AX38" s="342"/>
      <c r="AY38" s="342"/>
      <c r="AZ38" s="342"/>
      <c r="BA38" s="343"/>
      <c r="BB38" s="343"/>
      <c r="BC38" s="343"/>
    </row>
    <row r="39" spans="1:55" s="346" customFormat="1" ht="29.25" customHeight="1" thickTop="1" thickBot="1" x14ac:dyDescent="0.4">
      <c r="A39" s="310" t="s">
        <v>62</v>
      </c>
      <c r="B39" s="56">
        <f ca="1">COUNTIF(T$8:T$38,"A")</f>
        <v>21</v>
      </c>
      <c r="C39" s="569"/>
      <c r="D39" s="570"/>
      <c r="E39" s="575" t="str">
        <f>"Monat Std.-Saldo (~15min) &gt; "</f>
        <v xml:space="preserve">Monat Std.-Saldo (~15min) &gt; </v>
      </c>
      <c r="F39" s="576"/>
      <c r="G39" s="576"/>
      <c r="H39" s="576"/>
      <c r="I39" s="577"/>
      <c r="J39" s="144">
        <f ca="1">ROUND(SUM(J8:J38)*4,0)/4</f>
        <v>0</v>
      </c>
      <c r="K39" s="578"/>
      <c r="L39" s="579"/>
      <c r="M39" s="579"/>
      <c r="N39" s="579"/>
      <c r="O39" s="579"/>
      <c r="P39" s="580"/>
      <c r="Q39" s="389"/>
      <c r="R39" s="352"/>
      <c r="S39" s="352"/>
      <c r="T39" s="353"/>
      <c r="U39" s="354"/>
      <c r="V39" s="372"/>
      <c r="W39" s="355"/>
      <c r="X39" s="355"/>
      <c r="Y39" s="356"/>
      <c r="Z39" s="10"/>
      <c r="AA39" s="10"/>
      <c r="AB39" s="357"/>
      <c r="AC39" s="357"/>
      <c r="AD39" s="357"/>
      <c r="AE39" s="357"/>
      <c r="AF39" s="357"/>
      <c r="AG39" s="356"/>
      <c r="AH39" s="358"/>
      <c r="AI39" s="358"/>
      <c r="AJ39" s="359"/>
      <c r="AK39" s="356"/>
      <c r="AL39" s="359"/>
      <c r="AM39" s="359"/>
      <c r="AN39" s="359"/>
      <c r="AO39" s="359"/>
      <c r="AP39" s="359"/>
      <c r="AQ39" s="359"/>
      <c r="AR39" s="359"/>
      <c r="AS39" s="359"/>
      <c r="AT39" s="359"/>
      <c r="AU39" s="342"/>
      <c r="AV39" s="342"/>
      <c r="AW39" s="342"/>
      <c r="AX39" s="342"/>
      <c r="AY39" s="342"/>
      <c r="AZ39" s="342"/>
      <c r="BA39" s="343"/>
      <c r="BB39" s="343"/>
      <c r="BC39" s="343"/>
    </row>
    <row r="40" spans="1:55" s="346" customFormat="1" ht="29.25" customHeight="1" thickTop="1" thickBot="1" x14ac:dyDescent="0.4">
      <c r="A40" s="311" t="s">
        <v>59</v>
      </c>
      <c r="B40" s="124">
        <f>COUNTIF(D$8:D$38,"Z")</f>
        <v>0</v>
      </c>
      <c r="C40" s="571"/>
      <c r="D40" s="572"/>
      <c r="E40" s="587" t="s">
        <v>105</v>
      </c>
      <c r="F40" s="588"/>
      <c r="G40" s="588"/>
      <c r="H40" s="588"/>
      <c r="I40" s="589"/>
      <c r="J40" s="143">
        <f ca="1">$K5</f>
        <v>0</v>
      </c>
      <c r="K40" s="581"/>
      <c r="L40" s="582"/>
      <c r="M40" s="582"/>
      <c r="N40" s="582"/>
      <c r="O40" s="582"/>
      <c r="P40" s="583"/>
      <c r="Q40" s="188" t="s">
        <v>147</v>
      </c>
      <c r="R40" s="367"/>
      <c r="S40" s="368"/>
      <c r="T40" s="360"/>
      <c r="U40" s="361"/>
      <c r="V40" s="362"/>
      <c r="W40" s="363"/>
      <c r="X40" s="363"/>
      <c r="Y40" s="10"/>
      <c r="Z40" s="10"/>
      <c r="AA40" s="364"/>
      <c r="AB40" s="365"/>
      <c r="AC40" s="365"/>
      <c r="AD40" s="365"/>
      <c r="AE40" s="365"/>
      <c r="AF40" s="365"/>
      <c r="AG40" s="356"/>
      <c r="AH40" s="366"/>
      <c r="AI40" s="366"/>
      <c r="AJ40" s="359"/>
      <c r="AK40" s="356"/>
      <c r="AL40" s="359"/>
      <c r="AM40" s="359"/>
      <c r="AN40" s="359"/>
      <c r="AO40" s="359"/>
      <c r="AP40" s="359"/>
      <c r="AQ40" s="359"/>
      <c r="AR40" s="359"/>
      <c r="AS40" s="359"/>
      <c r="AT40" s="359"/>
      <c r="AU40" s="342"/>
      <c r="AV40" s="342"/>
      <c r="AW40" s="342"/>
      <c r="AX40" s="342"/>
      <c r="AY40" s="342"/>
      <c r="AZ40" s="342"/>
      <c r="BA40" s="343"/>
      <c r="BB40" s="343"/>
      <c r="BC40" s="343"/>
    </row>
    <row r="41" spans="1:55" s="346" customFormat="1" ht="29.25" customHeight="1" thickTop="1" thickBot="1" x14ac:dyDescent="0.4">
      <c r="A41" s="312" t="s">
        <v>58</v>
      </c>
      <c r="B41" s="130">
        <f>COUNTIF(D$8:D$38,"U")</f>
        <v>0</v>
      </c>
      <c r="C41" s="571"/>
      <c r="D41" s="572"/>
      <c r="E41" s="590" t="s">
        <v>106</v>
      </c>
      <c r="F41" s="591"/>
      <c r="G41" s="591"/>
      <c r="H41" s="591"/>
      <c r="I41" s="592"/>
      <c r="J41" s="187">
        <f ca="1">$J39+$J40</f>
        <v>0</v>
      </c>
      <c r="K41" s="584"/>
      <c r="L41" s="585"/>
      <c r="M41" s="585"/>
      <c r="N41" s="585"/>
      <c r="O41" s="585"/>
      <c r="P41" s="586"/>
      <c r="Q41" s="189" t="b">
        <f ca="1">AND($K$41&gt;=0,$K$41&lt;=$J$41,MOD($K$41,0.25)=0)</f>
        <v>1</v>
      </c>
      <c r="R41" s="369"/>
      <c r="S41" s="368"/>
      <c r="T41" s="360"/>
      <c r="U41" s="361"/>
      <c r="V41" s="362"/>
      <c r="W41" s="363"/>
      <c r="X41" s="363"/>
      <c r="Y41" s="10"/>
      <c r="Z41" s="10"/>
      <c r="AA41" s="364"/>
      <c r="AB41" s="365"/>
      <c r="AC41" s="365"/>
      <c r="AD41" s="365"/>
      <c r="AE41" s="365"/>
      <c r="AF41" s="365"/>
      <c r="AG41" s="356"/>
      <c r="AH41" s="366"/>
      <c r="AI41" s="366"/>
      <c r="AJ41" s="359"/>
      <c r="AK41" s="356"/>
      <c r="AL41" s="359"/>
      <c r="AM41" s="359"/>
      <c r="AN41" s="359"/>
      <c r="AO41" s="359"/>
      <c r="AP41" s="359"/>
      <c r="AQ41" s="359"/>
      <c r="AR41" s="359"/>
      <c r="AS41" s="359"/>
      <c r="AT41" s="359"/>
      <c r="AU41" s="342"/>
      <c r="AV41" s="342"/>
      <c r="AW41" s="342"/>
      <c r="AX41" s="342"/>
      <c r="AY41" s="342"/>
      <c r="AZ41" s="342"/>
      <c r="BA41" s="343"/>
      <c r="BB41" s="343"/>
      <c r="BC41" s="343"/>
    </row>
    <row r="42" spans="1:55" s="346" customFormat="1" ht="29.25" customHeight="1" thickTop="1" thickBot="1" x14ac:dyDescent="0.4">
      <c r="A42" s="312" t="s">
        <v>56</v>
      </c>
      <c r="B42" s="130">
        <f>COUNTIF(D$8:D$38,"K")</f>
        <v>0</v>
      </c>
      <c r="C42" s="573"/>
      <c r="D42" s="574"/>
      <c r="E42" s="593" t="s">
        <v>146</v>
      </c>
      <c r="F42" s="594"/>
      <c r="G42" s="594"/>
      <c r="H42" s="594"/>
      <c r="I42" s="595"/>
      <c r="J42" s="191">
        <f ca="1">$J41</f>
        <v>0</v>
      </c>
      <c r="K42" s="596" t="str">
        <f ca="1">" &lt; Dieser Stunden-Saldo wird in das nächste "&amp;IF($Q$3="Dezember","Jahr","Monat")&amp;" übertragen"</f>
        <v xml:space="preserve"> &lt; Dieser Stunden-Saldo wird in das nächste Monat übertragen</v>
      </c>
      <c r="L42" s="596"/>
      <c r="M42" s="596"/>
      <c r="N42" s="596"/>
      <c r="O42" s="596"/>
      <c r="P42" s="597"/>
      <c r="Q42" s="371"/>
      <c r="R42" s="368"/>
      <c r="S42" s="368"/>
      <c r="T42" s="360"/>
      <c r="U42" s="361"/>
      <c r="V42" s="362"/>
      <c r="W42" s="363"/>
      <c r="X42" s="363"/>
      <c r="Y42" s="10"/>
      <c r="Z42" s="10"/>
      <c r="AA42" s="364"/>
      <c r="AB42" s="365"/>
      <c r="AC42" s="365"/>
      <c r="AD42" s="365"/>
      <c r="AE42" s="365"/>
      <c r="AF42" s="365"/>
      <c r="AG42" s="356"/>
      <c r="AH42" s="366"/>
      <c r="AI42" s="366"/>
      <c r="AJ42" s="359"/>
      <c r="AK42" s="356"/>
      <c r="AL42" s="359"/>
      <c r="AM42" s="359"/>
      <c r="AN42" s="359"/>
      <c r="AO42" s="359"/>
      <c r="AP42" s="359"/>
      <c r="AQ42" s="359"/>
      <c r="AR42" s="359"/>
      <c r="AS42" s="359"/>
      <c r="AT42" s="359"/>
      <c r="AU42" s="342"/>
      <c r="AV42" s="342"/>
      <c r="AW42" s="342"/>
      <c r="AX42" s="342"/>
      <c r="AY42" s="342"/>
      <c r="AZ42" s="342"/>
      <c r="BA42" s="343"/>
      <c r="BB42" s="343"/>
      <c r="BC42" s="343"/>
    </row>
    <row r="43" spans="1:55" s="346" customFormat="1" ht="26.15" customHeight="1" thickTop="1" x14ac:dyDescent="0.35">
      <c r="A43" s="131"/>
      <c r="B43" s="132"/>
      <c r="C43" s="131"/>
      <c r="D43" s="290" t="s">
        <v>47</v>
      </c>
      <c r="E43" s="566"/>
      <c r="F43" s="566"/>
      <c r="G43" s="566"/>
      <c r="H43" s="566"/>
      <c r="I43" s="566"/>
      <c r="J43" s="133"/>
      <c r="K43" s="134"/>
      <c r="L43" s="134"/>
      <c r="M43" s="134"/>
      <c r="N43" s="134"/>
      <c r="O43" s="134"/>
      <c r="P43" s="134"/>
      <c r="Q43" s="128"/>
      <c r="R43" s="368"/>
      <c r="S43" s="368"/>
      <c r="T43" s="361"/>
      <c r="U43" s="361"/>
      <c r="V43" s="362"/>
      <c r="W43" s="363"/>
      <c r="X43" s="363"/>
      <c r="Y43" s="10"/>
      <c r="Z43" s="10"/>
      <c r="AA43" s="364"/>
      <c r="AB43" s="365"/>
      <c r="AC43" s="365"/>
      <c r="AD43" s="365"/>
      <c r="AE43" s="365"/>
      <c r="AF43" s="365"/>
      <c r="AG43" s="356"/>
      <c r="AH43" s="366"/>
      <c r="AI43" s="366"/>
      <c r="AJ43" s="359"/>
      <c r="AK43" s="356"/>
      <c r="AL43" s="359"/>
      <c r="AM43" s="359"/>
      <c r="AN43" s="359"/>
      <c r="AO43" s="359"/>
      <c r="AP43" s="359"/>
      <c r="AQ43" s="359"/>
      <c r="AR43" s="359"/>
      <c r="AS43" s="359"/>
      <c r="AT43" s="359"/>
      <c r="AU43" s="342"/>
      <c r="AV43" s="342"/>
      <c r="AW43" s="342"/>
      <c r="AX43" s="342"/>
      <c r="AY43" s="342"/>
      <c r="AZ43" s="342"/>
      <c r="BA43" s="343"/>
      <c r="BB43" s="343"/>
      <c r="BC43" s="343"/>
    </row>
    <row r="44" spans="1:55" ht="33" customHeight="1" x14ac:dyDescent="0.25">
      <c r="A44" s="4"/>
      <c r="B44" s="4"/>
      <c r="C44" s="4"/>
      <c r="D44" s="4"/>
      <c r="E44" s="567"/>
      <c r="F44" s="567"/>
      <c r="G44" s="567"/>
      <c r="H44" s="567"/>
      <c r="I44" s="567"/>
      <c r="J44" s="129"/>
      <c r="K44" s="5"/>
      <c r="L44" s="5"/>
      <c r="M44" s="5"/>
      <c r="N44" s="5"/>
      <c r="O44" s="5"/>
      <c r="V44" s="98"/>
      <c r="W44" s="355"/>
      <c r="X44" s="355"/>
      <c r="Y44" s="356"/>
      <c r="Z44" s="10"/>
      <c r="AA44" s="10"/>
      <c r="AB44" s="11"/>
      <c r="AC44" s="11"/>
      <c r="AD44" s="11"/>
      <c r="AE44" s="11"/>
      <c r="AF44" s="11"/>
      <c r="AG44" s="356"/>
      <c r="AH44" s="366"/>
      <c r="AI44" s="366"/>
      <c r="AJ44" s="359"/>
      <c r="AK44" s="356"/>
      <c r="AL44" s="359"/>
      <c r="AM44" s="359"/>
      <c r="AN44" s="359"/>
      <c r="AO44" s="359"/>
      <c r="AP44" s="359"/>
      <c r="AQ44" s="359"/>
      <c r="AR44" s="359"/>
      <c r="AS44" s="359"/>
      <c r="AT44" s="359"/>
    </row>
    <row r="45" spans="1:55" ht="17.25" customHeight="1" x14ac:dyDescent="0.35">
      <c r="A45" s="568" t="str">
        <f>"Unterschrift von "&amp;Vorgesetzter</f>
        <v>Unterschrift von Vorname Nachname</v>
      </c>
      <c r="B45" s="568"/>
      <c r="C45" s="568"/>
      <c r="D45" s="568"/>
      <c r="E45" s="55"/>
      <c r="F45" s="55"/>
      <c r="G45" s="55"/>
      <c r="H45" s="55"/>
      <c r="I45" s="9"/>
      <c r="J45" s="5"/>
      <c r="K45" s="5"/>
      <c r="L45" s="12"/>
      <c r="M45" s="568" t="str">
        <f>"Unterschrift von "&amp;Name</f>
        <v>Unterschrift von Vorname Nachname</v>
      </c>
      <c r="N45" s="568"/>
      <c r="O45" s="568"/>
      <c r="P45" s="568"/>
      <c r="Q45" s="24"/>
      <c r="R45" s="24"/>
      <c r="S45" s="24"/>
      <c r="T45" s="24"/>
      <c r="U45" s="24"/>
      <c r="V45" s="98"/>
      <c r="W45" s="355"/>
      <c r="X45" s="355"/>
      <c r="Y45" s="356"/>
      <c r="Z45" s="370"/>
      <c r="AA45" s="10"/>
      <c r="AB45" s="357"/>
      <c r="AC45" s="357"/>
      <c r="AD45" s="357"/>
      <c r="AE45" s="357"/>
      <c r="AF45" s="357"/>
      <c r="AG45" s="356"/>
      <c r="AH45" s="366"/>
      <c r="AI45" s="366"/>
      <c r="AJ45" s="359"/>
      <c r="AK45" s="356"/>
      <c r="AL45" s="359"/>
      <c r="AM45" s="359"/>
      <c r="AN45" s="359"/>
      <c r="AO45" s="359"/>
      <c r="AP45" s="359"/>
      <c r="AQ45" s="359"/>
      <c r="AR45" s="359"/>
      <c r="AS45" s="359"/>
      <c r="AT45" s="359"/>
    </row>
    <row r="46" spans="1:55" x14ac:dyDescent="0.25">
      <c r="A46" s="4"/>
      <c r="B46" s="4"/>
      <c r="C46" s="4"/>
      <c r="D46" s="4"/>
      <c r="E46" s="4"/>
      <c r="F46" s="5"/>
      <c r="G46" s="5"/>
      <c r="H46" s="5"/>
      <c r="I46" s="5"/>
      <c r="J46" s="5"/>
      <c r="K46" s="5"/>
      <c r="L46" s="5"/>
      <c r="M46" s="5"/>
      <c r="N46" s="5"/>
      <c r="O46" s="5"/>
      <c r="V46" s="98"/>
      <c r="W46" s="355"/>
      <c r="X46" s="355"/>
      <c r="Y46" s="356"/>
      <c r="Z46" s="10"/>
      <c r="AA46" s="10"/>
      <c r="AB46" s="11"/>
      <c r="AC46" s="11"/>
      <c r="AD46" s="11"/>
      <c r="AE46" s="11"/>
      <c r="AF46" s="11"/>
      <c r="AG46" s="356"/>
      <c r="AH46" s="366"/>
      <c r="AI46" s="366"/>
      <c r="AJ46" s="359"/>
      <c r="AK46" s="356"/>
      <c r="AL46" s="359"/>
      <c r="AM46" s="359"/>
      <c r="AN46" s="359"/>
      <c r="AO46" s="359"/>
      <c r="AP46" s="359"/>
      <c r="AQ46" s="359"/>
      <c r="AR46" s="359"/>
      <c r="AS46" s="359"/>
      <c r="AT46" s="359"/>
    </row>
    <row r="47" spans="1:55" x14ac:dyDescent="0.25">
      <c r="A47" s="4"/>
      <c r="B47" s="4"/>
      <c r="C47" s="4"/>
      <c r="D47" s="4"/>
      <c r="E47" s="4"/>
      <c r="F47" s="5"/>
      <c r="G47" s="5"/>
      <c r="H47" s="5"/>
      <c r="I47" s="5"/>
      <c r="J47" s="5"/>
      <c r="K47" s="5"/>
      <c r="L47" s="5"/>
      <c r="M47" s="5"/>
      <c r="N47" s="5"/>
      <c r="O47" s="5"/>
      <c r="V47" s="98"/>
      <c r="W47" s="355"/>
      <c r="X47" s="355"/>
      <c r="Y47" s="356"/>
      <c r="Z47" s="10"/>
      <c r="AA47" s="10"/>
      <c r="AB47" s="11"/>
      <c r="AC47" s="11"/>
      <c r="AD47" s="11"/>
      <c r="AE47" s="11"/>
      <c r="AF47" s="11"/>
      <c r="AG47" s="356"/>
      <c r="AH47" s="366"/>
      <c r="AI47" s="366"/>
      <c r="AJ47" s="359"/>
      <c r="AK47" s="356"/>
      <c r="AL47" s="359"/>
      <c r="AM47" s="359"/>
      <c r="AN47" s="359"/>
      <c r="AO47" s="359"/>
      <c r="AP47" s="359"/>
      <c r="AQ47" s="359"/>
      <c r="AR47" s="359"/>
      <c r="AS47" s="359"/>
      <c r="AT47" s="359"/>
    </row>
    <row r="48" spans="1:55" x14ac:dyDescent="0.25">
      <c r="A48" s="4"/>
      <c r="B48" s="4"/>
      <c r="C48" s="4"/>
      <c r="D48" s="4"/>
      <c r="E48" s="4"/>
      <c r="F48" s="5"/>
      <c r="G48" s="5"/>
      <c r="H48" s="5"/>
      <c r="I48" s="5"/>
      <c r="J48" s="5"/>
      <c r="K48" s="5"/>
      <c r="L48" s="5"/>
      <c r="M48" s="5"/>
      <c r="N48" s="5"/>
      <c r="O48" s="5"/>
      <c r="V48" s="98"/>
      <c r="W48" s="355"/>
      <c r="X48" s="355"/>
      <c r="Y48" s="356"/>
      <c r="Z48" s="10"/>
      <c r="AA48" s="10"/>
      <c r="AB48" s="11"/>
      <c r="AC48" s="11"/>
      <c r="AD48" s="11"/>
      <c r="AE48" s="11"/>
      <c r="AF48" s="11"/>
      <c r="AG48" s="356"/>
      <c r="AH48" s="366"/>
      <c r="AI48" s="366"/>
      <c r="AJ48" s="359"/>
      <c r="AK48" s="356"/>
      <c r="AL48" s="359"/>
      <c r="AM48" s="359"/>
      <c r="AN48" s="359"/>
      <c r="AO48" s="359"/>
      <c r="AP48" s="359"/>
      <c r="AQ48" s="359"/>
      <c r="AR48" s="359"/>
      <c r="AS48" s="359"/>
      <c r="AT48" s="359"/>
    </row>
    <row r="49" spans="1:46" x14ac:dyDescent="0.25">
      <c r="A49" s="6"/>
      <c r="B49" s="6"/>
      <c r="C49" s="6"/>
      <c r="D49" s="6"/>
      <c r="E49" s="6"/>
      <c r="F49" s="7"/>
      <c r="G49" s="7"/>
      <c r="H49" s="7"/>
      <c r="I49" s="7"/>
      <c r="J49" s="7"/>
      <c r="K49" s="7"/>
      <c r="L49" s="7"/>
      <c r="M49" s="7"/>
      <c r="N49" s="7"/>
      <c r="O49" s="7"/>
      <c r="V49" s="99"/>
      <c r="W49" s="11"/>
      <c r="X49" s="11"/>
      <c r="Y49" s="10"/>
      <c r="Z49" s="10"/>
      <c r="AA49" s="10"/>
      <c r="AB49" s="11"/>
      <c r="AC49" s="11"/>
      <c r="AD49" s="11"/>
      <c r="AE49" s="11"/>
      <c r="AF49" s="11"/>
      <c r="AG49" s="10"/>
      <c r="AH49" s="366"/>
      <c r="AI49" s="366"/>
      <c r="AJ49" s="359"/>
      <c r="AK49" s="10"/>
      <c r="AL49" s="359"/>
      <c r="AM49" s="359"/>
      <c r="AN49" s="359"/>
      <c r="AO49" s="359"/>
      <c r="AP49" s="359"/>
      <c r="AQ49" s="359"/>
      <c r="AR49" s="359"/>
      <c r="AS49" s="359"/>
      <c r="AT49" s="359"/>
    </row>
    <row r="50" spans="1:46" x14ac:dyDescent="0.25">
      <c r="A50" s="6"/>
      <c r="B50" s="6"/>
      <c r="C50" s="6"/>
      <c r="D50" s="6"/>
      <c r="E50" s="6"/>
      <c r="F50" s="7"/>
      <c r="G50" s="7"/>
      <c r="H50" s="7"/>
      <c r="I50" s="7"/>
      <c r="J50" s="7"/>
      <c r="K50" s="7"/>
      <c r="L50" s="7"/>
      <c r="M50" s="7"/>
      <c r="N50" s="7"/>
      <c r="O50" s="7"/>
      <c r="V50" s="99"/>
      <c r="W50" s="11"/>
      <c r="X50" s="11"/>
      <c r="Y50" s="10"/>
      <c r="Z50" s="10"/>
      <c r="AA50" s="10"/>
      <c r="AB50" s="11"/>
      <c r="AC50" s="11"/>
      <c r="AD50" s="11"/>
      <c r="AE50" s="11"/>
      <c r="AF50" s="11"/>
      <c r="AG50" s="10"/>
      <c r="AH50" s="366"/>
      <c r="AI50" s="366"/>
      <c r="AJ50" s="359"/>
      <c r="AK50" s="10"/>
      <c r="AL50" s="359"/>
      <c r="AM50" s="359"/>
      <c r="AN50" s="359"/>
      <c r="AO50" s="359"/>
      <c r="AP50" s="359"/>
      <c r="AQ50" s="359"/>
      <c r="AR50" s="359"/>
      <c r="AS50" s="359"/>
      <c r="AT50" s="359"/>
    </row>
    <row r="51" spans="1:46" x14ac:dyDescent="0.25">
      <c r="A51" s="6"/>
      <c r="B51" s="6"/>
      <c r="C51" s="6"/>
      <c r="D51" s="6"/>
      <c r="E51" s="6"/>
      <c r="F51" s="7"/>
      <c r="G51" s="7"/>
      <c r="H51" s="7"/>
      <c r="I51" s="7"/>
      <c r="J51" s="7"/>
      <c r="K51" s="7"/>
      <c r="L51" s="7"/>
      <c r="M51" s="7"/>
      <c r="N51" s="7"/>
      <c r="O51" s="7"/>
      <c r="V51" s="99"/>
      <c r="W51" s="11"/>
      <c r="X51" s="11"/>
      <c r="Y51" s="10"/>
      <c r="Z51" s="10"/>
      <c r="AA51" s="10"/>
      <c r="AB51" s="11"/>
      <c r="AC51" s="11"/>
      <c r="AD51" s="11"/>
      <c r="AE51" s="11"/>
      <c r="AF51" s="11"/>
      <c r="AG51" s="10"/>
      <c r="AH51" s="366"/>
      <c r="AI51" s="366"/>
      <c r="AJ51" s="359"/>
      <c r="AK51" s="10"/>
      <c r="AL51" s="359"/>
      <c r="AM51" s="359"/>
      <c r="AN51" s="359"/>
      <c r="AO51" s="359"/>
      <c r="AP51" s="359"/>
      <c r="AQ51" s="359"/>
      <c r="AR51" s="359"/>
      <c r="AS51" s="359"/>
      <c r="AT51" s="359"/>
    </row>
    <row r="52" spans="1:46" x14ac:dyDescent="0.25">
      <c r="A52" s="6"/>
      <c r="B52" s="6"/>
      <c r="C52" s="6"/>
      <c r="D52" s="6"/>
      <c r="E52" s="6"/>
      <c r="F52" s="7"/>
      <c r="G52" s="7"/>
      <c r="H52" s="7"/>
      <c r="I52" s="7"/>
      <c r="J52" s="7"/>
      <c r="K52" s="7"/>
      <c r="L52" s="7"/>
      <c r="M52" s="7"/>
      <c r="N52" s="7"/>
      <c r="O52" s="7"/>
      <c r="V52" s="99"/>
      <c r="W52" s="11"/>
      <c r="X52" s="11"/>
      <c r="Y52" s="10"/>
      <c r="Z52" s="10"/>
      <c r="AA52" s="10"/>
      <c r="AB52" s="11"/>
      <c r="AC52" s="11"/>
      <c r="AD52" s="11"/>
      <c r="AE52" s="11"/>
      <c r="AF52" s="11"/>
      <c r="AG52" s="10"/>
      <c r="AH52" s="366"/>
      <c r="AI52" s="366"/>
      <c r="AJ52" s="359"/>
      <c r="AK52" s="10"/>
      <c r="AL52" s="359"/>
      <c r="AM52" s="359"/>
      <c r="AN52" s="359"/>
      <c r="AO52" s="359"/>
      <c r="AP52" s="359"/>
      <c r="AQ52" s="359"/>
      <c r="AR52" s="359"/>
      <c r="AS52" s="359"/>
      <c r="AT52" s="359"/>
    </row>
    <row r="53" spans="1:46" x14ac:dyDescent="0.25">
      <c r="A53" s="6"/>
      <c r="B53" s="6"/>
      <c r="C53" s="6"/>
      <c r="D53" s="6"/>
      <c r="E53" s="6"/>
      <c r="F53" s="7"/>
      <c r="G53" s="7"/>
      <c r="H53" s="7"/>
      <c r="I53" s="7"/>
      <c r="J53" s="7"/>
      <c r="K53" s="7"/>
      <c r="L53" s="7"/>
      <c r="M53" s="7"/>
      <c r="N53" s="7"/>
      <c r="O53" s="7"/>
      <c r="V53" s="99"/>
      <c r="W53" s="11"/>
      <c r="X53" s="11"/>
      <c r="Y53" s="10"/>
      <c r="Z53" s="10"/>
      <c r="AA53" s="10"/>
      <c r="AB53" s="11"/>
      <c r="AC53" s="11"/>
      <c r="AD53" s="11"/>
      <c r="AE53" s="11"/>
      <c r="AF53" s="11"/>
      <c r="AG53" s="10"/>
      <c r="AH53" s="366"/>
      <c r="AI53" s="366"/>
      <c r="AJ53" s="359"/>
      <c r="AK53" s="10"/>
      <c r="AL53" s="359"/>
      <c r="AM53" s="359"/>
      <c r="AN53" s="359"/>
      <c r="AO53" s="359"/>
      <c r="AP53" s="359"/>
      <c r="AQ53" s="359"/>
      <c r="AR53" s="359"/>
      <c r="AS53" s="359"/>
      <c r="AT53" s="359"/>
    </row>
    <row r="54" spans="1:46" x14ac:dyDescent="0.25">
      <c r="A54" s="6"/>
      <c r="B54" s="6"/>
      <c r="C54" s="6"/>
      <c r="D54" s="6"/>
      <c r="E54" s="6"/>
      <c r="F54" s="7"/>
      <c r="G54" s="7"/>
      <c r="H54" s="7"/>
      <c r="I54" s="7"/>
      <c r="J54" s="7"/>
      <c r="K54" s="7"/>
      <c r="L54" s="7"/>
      <c r="M54" s="7"/>
      <c r="N54" s="7"/>
      <c r="O54" s="7"/>
      <c r="V54" s="99"/>
      <c r="W54" s="11"/>
      <c r="X54" s="11"/>
      <c r="Y54" s="10"/>
      <c r="Z54" s="10"/>
      <c r="AA54" s="10"/>
      <c r="AB54" s="11"/>
      <c r="AC54" s="11"/>
      <c r="AD54" s="11"/>
      <c r="AE54" s="11"/>
      <c r="AF54" s="11"/>
      <c r="AG54" s="10"/>
      <c r="AH54" s="366"/>
      <c r="AI54" s="366"/>
      <c r="AJ54" s="359"/>
      <c r="AK54" s="10"/>
      <c r="AL54" s="359"/>
      <c r="AM54" s="359"/>
      <c r="AN54" s="359"/>
      <c r="AO54" s="359"/>
      <c r="AP54" s="359"/>
      <c r="AQ54" s="359"/>
      <c r="AR54" s="359"/>
      <c r="AS54" s="359"/>
      <c r="AT54" s="359"/>
    </row>
    <row r="55" spans="1:46" x14ac:dyDescent="0.25">
      <c r="A55" s="6"/>
      <c r="B55" s="6"/>
      <c r="C55" s="6"/>
      <c r="D55" s="6"/>
      <c r="E55" s="6"/>
      <c r="F55" s="7"/>
      <c r="G55" s="7"/>
      <c r="H55" s="7"/>
      <c r="I55" s="7"/>
      <c r="J55" s="7"/>
      <c r="K55" s="7"/>
      <c r="L55" s="7"/>
      <c r="M55" s="7"/>
      <c r="N55" s="7"/>
      <c r="O55" s="7"/>
      <c r="V55" s="99"/>
      <c r="W55" s="11"/>
      <c r="X55" s="11"/>
      <c r="Y55" s="10"/>
      <c r="Z55" s="10"/>
      <c r="AA55" s="10"/>
      <c r="AB55" s="11"/>
      <c r="AC55" s="11"/>
      <c r="AD55" s="11"/>
      <c r="AE55" s="11"/>
      <c r="AF55" s="11"/>
      <c r="AG55" s="10"/>
      <c r="AH55" s="366"/>
      <c r="AI55" s="366"/>
      <c r="AJ55" s="359"/>
      <c r="AK55" s="10"/>
      <c r="AL55" s="359"/>
      <c r="AM55" s="359"/>
      <c r="AN55" s="359"/>
      <c r="AO55" s="359"/>
      <c r="AP55" s="359"/>
      <c r="AQ55" s="359"/>
      <c r="AR55" s="359"/>
      <c r="AS55" s="359"/>
      <c r="AT55" s="359"/>
    </row>
    <row r="56" spans="1:46" x14ac:dyDescent="0.25">
      <c r="A56" s="6"/>
      <c r="B56" s="6"/>
      <c r="C56" s="6"/>
      <c r="D56" s="6"/>
      <c r="E56" s="6"/>
      <c r="F56" s="7"/>
      <c r="G56" s="7"/>
      <c r="H56" s="7"/>
      <c r="I56" s="7"/>
      <c r="J56" s="7"/>
      <c r="K56" s="7"/>
      <c r="L56" s="7"/>
      <c r="M56" s="7"/>
      <c r="N56" s="7"/>
      <c r="O56" s="7"/>
      <c r="V56" s="99"/>
      <c r="W56" s="11"/>
      <c r="X56" s="11"/>
      <c r="Y56" s="10"/>
      <c r="Z56" s="10"/>
      <c r="AA56" s="10"/>
      <c r="AB56" s="11"/>
      <c r="AC56" s="11"/>
      <c r="AD56" s="11"/>
      <c r="AE56" s="11"/>
      <c r="AF56" s="11"/>
      <c r="AG56" s="10"/>
      <c r="AH56" s="366"/>
      <c r="AI56" s="366"/>
      <c r="AJ56" s="359"/>
      <c r="AK56" s="10"/>
      <c r="AL56" s="359"/>
      <c r="AM56" s="359"/>
      <c r="AN56" s="359"/>
      <c r="AO56" s="359"/>
      <c r="AP56" s="359"/>
      <c r="AQ56" s="359"/>
      <c r="AR56" s="359"/>
      <c r="AS56" s="359"/>
      <c r="AT56" s="359"/>
    </row>
    <row r="57" spans="1:46" x14ac:dyDescent="0.25">
      <c r="A57" s="6"/>
      <c r="B57" s="6"/>
      <c r="C57" s="6"/>
      <c r="D57" s="6"/>
      <c r="E57" s="6"/>
      <c r="F57" s="7"/>
      <c r="G57" s="7"/>
      <c r="H57" s="7"/>
      <c r="I57" s="7"/>
      <c r="J57" s="7"/>
      <c r="K57" s="7"/>
      <c r="L57" s="7"/>
      <c r="M57" s="7"/>
      <c r="N57" s="7"/>
      <c r="O57" s="7"/>
      <c r="V57" s="99"/>
      <c r="W57" s="11"/>
      <c r="X57" s="11"/>
      <c r="Y57" s="10"/>
      <c r="Z57" s="10"/>
      <c r="AA57" s="10"/>
      <c r="AB57" s="11"/>
      <c r="AC57" s="11"/>
      <c r="AD57" s="11"/>
      <c r="AE57" s="11"/>
      <c r="AF57" s="11"/>
      <c r="AG57" s="10"/>
      <c r="AH57" s="366"/>
      <c r="AI57" s="366"/>
      <c r="AJ57" s="359"/>
      <c r="AK57" s="10"/>
      <c r="AL57" s="359"/>
      <c r="AM57" s="359"/>
      <c r="AN57" s="359"/>
      <c r="AO57" s="359"/>
      <c r="AP57" s="359"/>
      <c r="AQ57" s="359"/>
      <c r="AR57" s="359"/>
      <c r="AS57" s="359"/>
      <c r="AT57" s="359"/>
    </row>
    <row r="58" spans="1:46" x14ac:dyDescent="0.25">
      <c r="A58" s="6"/>
      <c r="B58" s="6"/>
      <c r="C58" s="6"/>
      <c r="D58" s="6"/>
      <c r="E58" s="6"/>
      <c r="F58" s="7"/>
      <c r="G58" s="7"/>
      <c r="H58" s="7"/>
      <c r="I58" s="7"/>
      <c r="J58" s="7"/>
      <c r="K58" s="7"/>
      <c r="L58" s="7"/>
      <c r="M58" s="7"/>
      <c r="N58" s="7"/>
      <c r="O58" s="7"/>
      <c r="V58" s="99"/>
      <c r="W58" s="11"/>
      <c r="X58" s="11"/>
      <c r="Y58" s="10"/>
      <c r="Z58" s="10"/>
      <c r="AA58" s="10"/>
      <c r="AB58" s="11"/>
      <c r="AC58" s="11"/>
      <c r="AD58" s="11"/>
      <c r="AE58" s="11"/>
      <c r="AF58" s="11"/>
      <c r="AG58" s="10"/>
      <c r="AH58" s="366"/>
      <c r="AI58" s="366"/>
      <c r="AJ58" s="359"/>
      <c r="AK58" s="10"/>
      <c r="AL58" s="359"/>
      <c r="AM58" s="359"/>
      <c r="AN58" s="359"/>
      <c r="AO58" s="359"/>
      <c r="AP58" s="359"/>
      <c r="AQ58" s="359"/>
      <c r="AR58" s="359"/>
      <c r="AS58" s="359"/>
      <c r="AT58" s="359"/>
    </row>
    <row r="59" spans="1:46" x14ac:dyDescent="0.25">
      <c r="A59" s="6"/>
      <c r="B59" s="6"/>
      <c r="C59" s="6"/>
      <c r="D59" s="6"/>
      <c r="E59" s="6"/>
      <c r="F59" s="7"/>
      <c r="G59" s="7"/>
      <c r="H59" s="7"/>
      <c r="I59" s="7"/>
      <c r="J59" s="7"/>
      <c r="K59" s="7"/>
      <c r="L59" s="7"/>
      <c r="M59" s="7"/>
      <c r="N59" s="7"/>
      <c r="O59" s="7"/>
      <c r="V59" s="99"/>
      <c r="W59" s="11"/>
      <c r="X59" s="11"/>
      <c r="Y59" s="10"/>
      <c r="Z59" s="10"/>
      <c r="AA59" s="10"/>
      <c r="AB59" s="11"/>
      <c r="AC59" s="11"/>
      <c r="AD59" s="11"/>
      <c r="AE59" s="11"/>
      <c r="AF59" s="11"/>
      <c r="AG59" s="10"/>
      <c r="AH59" s="366"/>
      <c r="AI59" s="366"/>
      <c r="AJ59" s="359"/>
      <c r="AK59" s="10"/>
      <c r="AL59" s="359"/>
      <c r="AM59" s="359"/>
      <c r="AN59" s="359"/>
      <c r="AO59" s="359"/>
      <c r="AP59" s="359"/>
      <c r="AQ59" s="359"/>
      <c r="AR59" s="359"/>
      <c r="AS59" s="359"/>
      <c r="AT59" s="359"/>
    </row>
    <row r="60" spans="1:46" x14ac:dyDescent="0.25">
      <c r="A60" s="6"/>
      <c r="B60" s="6"/>
      <c r="C60" s="6"/>
      <c r="D60" s="6"/>
      <c r="E60" s="6"/>
      <c r="F60" s="7"/>
      <c r="G60" s="7"/>
      <c r="H60" s="7"/>
      <c r="I60" s="7"/>
      <c r="J60" s="7"/>
      <c r="K60" s="7"/>
      <c r="L60" s="7"/>
      <c r="M60" s="7"/>
      <c r="N60" s="7"/>
      <c r="O60" s="7"/>
      <c r="V60" s="99"/>
      <c r="W60" s="11"/>
      <c r="X60" s="11"/>
      <c r="Y60" s="10"/>
      <c r="Z60" s="10"/>
      <c r="AA60" s="10"/>
      <c r="AB60" s="11"/>
      <c r="AC60" s="11"/>
      <c r="AD60" s="11"/>
      <c r="AE60" s="11"/>
      <c r="AF60" s="11"/>
      <c r="AG60" s="10"/>
      <c r="AH60" s="366"/>
      <c r="AI60" s="366"/>
      <c r="AJ60" s="359"/>
      <c r="AK60" s="10"/>
      <c r="AL60" s="359"/>
      <c r="AM60" s="359"/>
      <c r="AN60" s="359"/>
      <c r="AO60" s="359"/>
      <c r="AP60" s="359"/>
      <c r="AQ60" s="359"/>
      <c r="AR60" s="359"/>
      <c r="AS60" s="359"/>
      <c r="AT60" s="359"/>
    </row>
    <row r="61" spans="1:46" x14ac:dyDescent="0.25">
      <c r="A61" s="6"/>
      <c r="B61" s="6"/>
      <c r="C61" s="6"/>
      <c r="D61" s="6"/>
      <c r="E61" s="6"/>
      <c r="F61" s="7"/>
      <c r="G61" s="7"/>
      <c r="H61" s="7"/>
      <c r="I61" s="7"/>
      <c r="J61" s="7"/>
      <c r="K61" s="7"/>
      <c r="L61" s="7"/>
      <c r="M61" s="7"/>
      <c r="N61" s="7"/>
      <c r="O61" s="7"/>
      <c r="V61" s="99"/>
      <c r="W61" s="11"/>
      <c r="X61" s="11"/>
      <c r="Y61" s="10"/>
      <c r="Z61" s="10"/>
      <c r="AA61" s="10"/>
      <c r="AB61" s="11"/>
      <c r="AC61" s="11"/>
      <c r="AD61" s="11"/>
      <c r="AE61" s="11"/>
      <c r="AF61" s="11"/>
      <c r="AG61" s="10"/>
      <c r="AH61" s="366"/>
      <c r="AI61" s="366"/>
      <c r="AJ61" s="359"/>
      <c r="AK61" s="10"/>
      <c r="AL61" s="359"/>
      <c r="AM61" s="359"/>
      <c r="AN61" s="359"/>
      <c r="AO61" s="359"/>
      <c r="AP61" s="359"/>
      <c r="AQ61" s="359"/>
      <c r="AR61" s="359"/>
      <c r="AS61" s="359"/>
      <c r="AT61" s="359"/>
    </row>
    <row r="62" spans="1:46" x14ac:dyDescent="0.25">
      <c r="A62" s="6"/>
      <c r="B62" s="6"/>
      <c r="C62" s="6"/>
      <c r="D62" s="6"/>
      <c r="E62" s="6"/>
      <c r="F62" s="7"/>
      <c r="G62" s="7"/>
      <c r="H62" s="7"/>
      <c r="I62" s="7"/>
      <c r="J62" s="7"/>
      <c r="K62" s="7"/>
      <c r="L62" s="7"/>
      <c r="M62" s="7"/>
      <c r="N62" s="7"/>
      <c r="O62" s="7"/>
      <c r="V62" s="99"/>
      <c r="W62" s="11"/>
      <c r="X62" s="11"/>
      <c r="Y62" s="10"/>
      <c r="Z62" s="10"/>
      <c r="AA62" s="10"/>
      <c r="AB62" s="11"/>
      <c r="AC62" s="11"/>
      <c r="AD62" s="11"/>
      <c r="AE62" s="11"/>
      <c r="AF62" s="11"/>
      <c r="AG62" s="10"/>
      <c r="AH62" s="366"/>
      <c r="AI62" s="366"/>
      <c r="AJ62" s="359"/>
      <c r="AK62" s="10"/>
      <c r="AL62" s="359"/>
      <c r="AM62" s="359"/>
      <c r="AN62" s="359"/>
      <c r="AO62" s="359"/>
      <c r="AP62" s="359"/>
      <c r="AQ62" s="359"/>
      <c r="AR62" s="359"/>
      <c r="AS62" s="359"/>
      <c r="AT62" s="359"/>
    </row>
    <row r="63" spans="1:46" x14ac:dyDescent="0.25">
      <c r="A63" s="6"/>
      <c r="B63" s="6"/>
      <c r="C63" s="6"/>
      <c r="D63" s="6"/>
      <c r="E63" s="6"/>
      <c r="F63" s="7"/>
      <c r="G63" s="7"/>
      <c r="H63" s="7"/>
      <c r="I63" s="7"/>
      <c r="J63" s="7"/>
      <c r="K63" s="7"/>
      <c r="L63" s="7"/>
      <c r="M63" s="7"/>
      <c r="N63" s="7"/>
      <c r="O63" s="7"/>
      <c r="V63" s="99"/>
      <c r="W63" s="11"/>
      <c r="X63" s="11"/>
      <c r="Y63" s="10"/>
      <c r="Z63" s="10"/>
      <c r="AA63" s="10"/>
      <c r="AB63" s="11"/>
      <c r="AC63" s="11"/>
      <c r="AD63" s="11"/>
      <c r="AE63" s="11"/>
      <c r="AF63" s="11"/>
      <c r="AG63" s="10"/>
      <c r="AH63" s="366"/>
      <c r="AI63" s="366"/>
      <c r="AJ63" s="359"/>
      <c r="AK63" s="10"/>
      <c r="AL63" s="359"/>
      <c r="AM63" s="359"/>
      <c r="AN63" s="359"/>
      <c r="AO63" s="359"/>
      <c r="AP63" s="359"/>
      <c r="AQ63" s="359"/>
      <c r="AR63" s="359"/>
      <c r="AS63" s="359"/>
      <c r="AT63" s="359"/>
    </row>
    <row r="64" spans="1:46" x14ac:dyDescent="0.25">
      <c r="A64" s="6"/>
      <c r="B64" s="6"/>
      <c r="C64" s="6"/>
      <c r="D64" s="6"/>
      <c r="E64" s="6"/>
      <c r="F64" s="7"/>
      <c r="G64" s="7"/>
      <c r="H64" s="7"/>
      <c r="I64" s="7"/>
      <c r="J64" s="7"/>
      <c r="K64" s="7"/>
      <c r="L64" s="7"/>
      <c r="M64" s="7"/>
      <c r="N64" s="7"/>
      <c r="O64" s="7"/>
      <c r="V64" s="99"/>
      <c r="W64" s="11"/>
      <c r="X64" s="11"/>
      <c r="Y64" s="10"/>
      <c r="Z64" s="10"/>
      <c r="AA64" s="10"/>
      <c r="AB64" s="11"/>
      <c r="AC64" s="11"/>
      <c r="AD64" s="11"/>
      <c r="AE64" s="11"/>
      <c r="AF64" s="11"/>
      <c r="AG64" s="10"/>
      <c r="AH64" s="366"/>
      <c r="AI64" s="366"/>
      <c r="AJ64" s="359"/>
      <c r="AK64" s="10"/>
      <c r="AL64" s="359"/>
      <c r="AM64" s="359"/>
      <c r="AN64" s="359"/>
      <c r="AO64" s="359"/>
      <c r="AP64" s="359"/>
      <c r="AQ64" s="359"/>
      <c r="AR64" s="359"/>
      <c r="AS64" s="359"/>
      <c r="AT64" s="359"/>
    </row>
    <row r="65" spans="1:46" x14ac:dyDescent="0.25">
      <c r="A65" s="6"/>
      <c r="B65" s="6"/>
      <c r="C65" s="6"/>
      <c r="D65" s="6"/>
      <c r="E65" s="6"/>
      <c r="F65" s="7"/>
      <c r="G65" s="7"/>
      <c r="H65" s="7"/>
      <c r="I65" s="7"/>
      <c r="J65" s="7"/>
      <c r="K65" s="7"/>
      <c r="L65" s="7"/>
      <c r="M65" s="7"/>
      <c r="N65" s="7"/>
      <c r="O65" s="7"/>
      <c r="V65" s="99"/>
      <c r="W65" s="11"/>
      <c r="X65" s="11"/>
      <c r="Y65" s="10"/>
      <c r="Z65" s="10"/>
      <c r="AA65" s="10"/>
      <c r="AB65" s="11"/>
      <c r="AC65" s="11"/>
      <c r="AD65" s="11"/>
      <c r="AE65" s="11"/>
      <c r="AF65" s="11"/>
      <c r="AG65" s="10"/>
      <c r="AH65" s="366"/>
      <c r="AI65" s="366"/>
      <c r="AJ65" s="359"/>
      <c r="AK65" s="10"/>
      <c r="AL65" s="359"/>
      <c r="AM65" s="359"/>
      <c r="AN65" s="359"/>
      <c r="AO65" s="359"/>
      <c r="AP65" s="359"/>
      <c r="AQ65" s="359"/>
      <c r="AR65" s="359"/>
      <c r="AS65" s="359"/>
      <c r="AT65" s="359"/>
    </row>
    <row r="66" spans="1:46" x14ac:dyDescent="0.25">
      <c r="A66" s="6"/>
      <c r="B66" s="6"/>
      <c r="C66" s="6"/>
      <c r="D66" s="6"/>
      <c r="E66" s="6"/>
      <c r="F66" s="7"/>
      <c r="G66" s="7"/>
      <c r="H66" s="7"/>
      <c r="I66" s="7"/>
      <c r="J66" s="7"/>
      <c r="K66" s="7"/>
      <c r="L66" s="7"/>
      <c r="M66" s="7"/>
      <c r="N66" s="7"/>
      <c r="O66" s="7"/>
      <c r="V66" s="99"/>
      <c r="W66" s="11"/>
      <c r="X66" s="11"/>
      <c r="Y66" s="10"/>
      <c r="Z66" s="10"/>
      <c r="AA66" s="10"/>
      <c r="AB66" s="11"/>
      <c r="AC66" s="11"/>
      <c r="AD66" s="11"/>
      <c r="AE66" s="11"/>
      <c r="AF66" s="11"/>
      <c r="AG66" s="10"/>
      <c r="AH66" s="366"/>
      <c r="AI66" s="366"/>
      <c r="AJ66" s="359"/>
      <c r="AK66" s="10"/>
      <c r="AL66" s="359"/>
      <c r="AM66" s="359"/>
      <c r="AN66" s="359"/>
      <c r="AO66" s="359"/>
      <c r="AP66" s="359"/>
      <c r="AQ66" s="359"/>
      <c r="AR66" s="359"/>
      <c r="AS66" s="359"/>
      <c r="AT66" s="359"/>
    </row>
    <row r="67" spans="1:46" x14ac:dyDescent="0.25">
      <c r="A67" s="6"/>
      <c r="B67" s="6"/>
      <c r="C67" s="6"/>
      <c r="D67" s="6"/>
      <c r="E67" s="6"/>
      <c r="F67" s="7"/>
      <c r="G67" s="7"/>
      <c r="H67" s="7"/>
      <c r="I67" s="7"/>
      <c r="J67" s="7"/>
      <c r="K67" s="7"/>
      <c r="L67" s="7"/>
      <c r="M67" s="7"/>
      <c r="N67" s="7"/>
      <c r="O67" s="7"/>
      <c r="V67" s="99"/>
      <c r="W67" s="11"/>
      <c r="X67" s="11"/>
      <c r="Y67" s="10"/>
      <c r="Z67" s="10"/>
      <c r="AA67" s="10"/>
      <c r="AB67" s="11"/>
      <c r="AC67" s="11"/>
      <c r="AD67" s="11"/>
      <c r="AE67" s="11"/>
      <c r="AF67" s="11"/>
      <c r="AG67" s="10"/>
      <c r="AH67" s="366"/>
      <c r="AI67" s="366"/>
      <c r="AJ67" s="359"/>
      <c r="AK67" s="10"/>
      <c r="AL67" s="359"/>
      <c r="AM67" s="359"/>
      <c r="AN67" s="359"/>
      <c r="AO67" s="359"/>
      <c r="AP67" s="359"/>
      <c r="AQ67" s="359"/>
      <c r="AR67" s="359"/>
      <c r="AS67" s="359"/>
      <c r="AT67" s="359"/>
    </row>
    <row r="68" spans="1:46" x14ac:dyDescent="0.25">
      <c r="A68" s="6"/>
      <c r="B68" s="6"/>
      <c r="C68" s="6"/>
      <c r="D68" s="6"/>
      <c r="E68" s="6"/>
      <c r="F68" s="7"/>
      <c r="G68" s="7"/>
      <c r="H68" s="7"/>
      <c r="I68" s="7"/>
      <c r="J68" s="7"/>
      <c r="K68" s="7"/>
      <c r="L68" s="7"/>
      <c r="M68" s="7"/>
      <c r="N68" s="7"/>
      <c r="O68" s="7"/>
      <c r="V68" s="99"/>
      <c r="W68" s="11"/>
      <c r="X68" s="11"/>
      <c r="Y68" s="10"/>
      <c r="Z68" s="10"/>
      <c r="AA68" s="10"/>
      <c r="AB68" s="11"/>
      <c r="AC68" s="11"/>
      <c r="AD68" s="11"/>
      <c r="AE68" s="11"/>
      <c r="AF68" s="11"/>
      <c r="AG68" s="10"/>
      <c r="AH68" s="366"/>
      <c r="AI68" s="366"/>
      <c r="AJ68" s="359"/>
      <c r="AK68" s="10"/>
      <c r="AL68" s="359"/>
      <c r="AM68" s="359"/>
      <c r="AN68" s="359"/>
      <c r="AO68" s="359"/>
      <c r="AP68" s="359"/>
      <c r="AQ68" s="359"/>
      <c r="AR68" s="359"/>
      <c r="AS68" s="359"/>
      <c r="AT68" s="359"/>
    </row>
    <row r="69" spans="1:46" x14ac:dyDescent="0.25">
      <c r="A69" s="6"/>
      <c r="B69" s="6"/>
      <c r="C69" s="6"/>
      <c r="D69" s="6"/>
      <c r="E69" s="6"/>
      <c r="F69" s="7"/>
      <c r="G69" s="7"/>
      <c r="H69" s="7"/>
      <c r="I69" s="7"/>
      <c r="J69" s="7"/>
      <c r="K69" s="7"/>
      <c r="L69" s="7"/>
      <c r="M69" s="7"/>
      <c r="N69" s="7"/>
      <c r="O69" s="7"/>
      <c r="V69" s="99"/>
      <c r="W69" s="11"/>
      <c r="X69" s="11"/>
      <c r="Y69" s="10"/>
      <c r="Z69" s="10"/>
      <c r="AA69" s="10"/>
      <c r="AB69" s="11"/>
      <c r="AC69" s="11"/>
      <c r="AD69" s="11"/>
      <c r="AE69" s="11"/>
      <c r="AF69" s="11"/>
      <c r="AG69" s="10"/>
      <c r="AH69" s="366"/>
      <c r="AI69" s="366"/>
      <c r="AJ69" s="359"/>
      <c r="AK69" s="10"/>
      <c r="AL69" s="359"/>
      <c r="AM69" s="359"/>
      <c r="AN69" s="359"/>
      <c r="AO69" s="359"/>
      <c r="AP69" s="359"/>
      <c r="AQ69" s="359"/>
      <c r="AR69" s="359"/>
      <c r="AS69" s="359"/>
      <c r="AT69" s="359"/>
    </row>
    <row r="70" spans="1:46" x14ac:dyDescent="0.25">
      <c r="A70" s="6"/>
      <c r="B70" s="6"/>
      <c r="C70" s="6"/>
      <c r="D70" s="6"/>
      <c r="E70" s="6"/>
      <c r="F70" s="7"/>
      <c r="G70" s="7"/>
      <c r="H70" s="7"/>
      <c r="I70" s="7"/>
      <c r="J70" s="7"/>
      <c r="K70" s="7"/>
      <c r="L70" s="7"/>
      <c r="M70" s="7"/>
      <c r="N70" s="7"/>
      <c r="O70" s="7"/>
      <c r="V70" s="99"/>
      <c r="W70" s="11"/>
      <c r="X70" s="11"/>
      <c r="Y70" s="10"/>
      <c r="Z70" s="10"/>
      <c r="AA70" s="10"/>
      <c r="AB70" s="11"/>
      <c r="AC70" s="11"/>
      <c r="AD70" s="11"/>
      <c r="AE70" s="11"/>
      <c r="AF70" s="11"/>
      <c r="AG70" s="10"/>
      <c r="AH70" s="366"/>
      <c r="AI70" s="366"/>
      <c r="AJ70" s="359"/>
      <c r="AK70" s="10"/>
      <c r="AL70" s="359"/>
      <c r="AM70" s="359"/>
      <c r="AN70" s="359"/>
      <c r="AO70" s="359"/>
      <c r="AP70" s="359"/>
      <c r="AQ70" s="359"/>
      <c r="AR70" s="359"/>
      <c r="AS70" s="359"/>
      <c r="AT70" s="359"/>
    </row>
    <row r="71" spans="1:46" x14ac:dyDescent="0.25">
      <c r="A71" s="6"/>
      <c r="B71" s="6"/>
      <c r="C71" s="6"/>
      <c r="D71" s="6"/>
      <c r="E71" s="6"/>
      <c r="F71" s="7"/>
      <c r="G71" s="7"/>
      <c r="H71" s="7"/>
      <c r="I71" s="7"/>
      <c r="J71" s="7"/>
      <c r="K71" s="7"/>
      <c r="L71" s="7"/>
      <c r="M71" s="7"/>
      <c r="N71" s="7"/>
      <c r="O71" s="7"/>
      <c r="V71" s="99"/>
      <c r="W71" s="11"/>
      <c r="X71" s="11"/>
      <c r="Y71" s="10"/>
      <c r="Z71" s="10"/>
      <c r="AA71" s="10"/>
      <c r="AB71" s="11"/>
      <c r="AC71" s="11"/>
      <c r="AD71" s="11"/>
      <c r="AE71" s="11"/>
      <c r="AF71" s="11"/>
      <c r="AG71" s="10"/>
      <c r="AH71" s="366"/>
      <c r="AI71" s="366"/>
      <c r="AJ71" s="359"/>
      <c r="AK71" s="10"/>
      <c r="AL71" s="359"/>
      <c r="AM71" s="359"/>
      <c r="AN71" s="359"/>
      <c r="AO71" s="359"/>
      <c r="AP71" s="359"/>
      <c r="AQ71" s="359"/>
      <c r="AR71" s="359"/>
      <c r="AS71" s="359"/>
      <c r="AT71" s="359"/>
    </row>
    <row r="72" spans="1:46" x14ac:dyDescent="0.25">
      <c r="V72" s="99"/>
      <c r="W72" s="11"/>
      <c r="X72" s="11"/>
      <c r="Y72" s="10"/>
      <c r="Z72" s="10"/>
      <c r="AA72" s="10"/>
      <c r="AB72" s="11"/>
      <c r="AC72" s="11"/>
      <c r="AD72" s="11"/>
      <c r="AE72" s="11"/>
      <c r="AF72" s="11"/>
      <c r="AG72" s="10"/>
      <c r="AH72" s="366"/>
      <c r="AI72" s="366"/>
      <c r="AJ72" s="359"/>
      <c r="AK72" s="10"/>
      <c r="AL72" s="359"/>
      <c r="AM72" s="359"/>
      <c r="AN72" s="359"/>
      <c r="AO72" s="359"/>
      <c r="AP72" s="359"/>
      <c r="AQ72" s="359"/>
      <c r="AR72" s="359"/>
      <c r="AS72" s="359"/>
      <c r="AT72" s="359"/>
    </row>
  </sheetData>
  <sheetProtection sheet="1" objects="1" scenarios="1" selectLockedCells="1"/>
  <mergeCells count="61">
    <mergeCell ref="E43:I43"/>
    <mergeCell ref="E44:I44"/>
    <mergeCell ref="A45:D45"/>
    <mergeCell ref="M45:P45"/>
    <mergeCell ref="L37:P37"/>
    <mergeCell ref="L38:P38"/>
    <mergeCell ref="C39:D42"/>
    <mergeCell ref="E39:I39"/>
    <mergeCell ref="K39:P41"/>
    <mergeCell ref="E40:I40"/>
    <mergeCell ref="E41:I41"/>
    <mergeCell ref="E42:I42"/>
    <mergeCell ref="K42:P42"/>
    <mergeCell ref="L36:P36"/>
    <mergeCell ref="L25:P25"/>
    <mergeCell ref="L26:P26"/>
    <mergeCell ref="L27:P27"/>
    <mergeCell ref="L28:P28"/>
    <mergeCell ref="L29:P29"/>
    <mergeCell ref="L30:P30"/>
    <mergeCell ref="L31:P31"/>
    <mergeCell ref="L32:P32"/>
    <mergeCell ref="L33:P33"/>
    <mergeCell ref="L34:P34"/>
    <mergeCell ref="L35:P35"/>
    <mergeCell ref="L24:P24"/>
    <mergeCell ref="L13:P13"/>
    <mergeCell ref="L14:P14"/>
    <mergeCell ref="L15:P15"/>
    <mergeCell ref="L16:P16"/>
    <mergeCell ref="L17:P17"/>
    <mergeCell ref="L18:P18"/>
    <mergeCell ref="L19:P19"/>
    <mergeCell ref="L20:P20"/>
    <mergeCell ref="L21:P21"/>
    <mergeCell ref="L22:P22"/>
    <mergeCell ref="L23:P23"/>
    <mergeCell ref="AB6:AF6"/>
    <mergeCell ref="L8:P8"/>
    <mergeCell ref="L9:P9"/>
    <mergeCell ref="L10:P10"/>
    <mergeCell ref="L11:P11"/>
    <mergeCell ref="L12:P12"/>
    <mergeCell ref="E5:G5"/>
    <mergeCell ref="H5:J5"/>
    <mergeCell ref="C6:C7"/>
    <mergeCell ref="D6:D7"/>
    <mergeCell ref="F6:F7"/>
    <mergeCell ref="G6:G7"/>
    <mergeCell ref="H6:H7"/>
    <mergeCell ref="I6:I7"/>
    <mergeCell ref="P1:P3"/>
    <mergeCell ref="F2:I2"/>
    <mergeCell ref="F3:I3"/>
    <mergeCell ref="A4:D4"/>
    <mergeCell ref="E4:G4"/>
    <mergeCell ref="H4:J4"/>
    <mergeCell ref="L4:P7"/>
    <mergeCell ref="A5:A7"/>
    <mergeCell ref="B5:B7"/>
    <mergeCell ref="C5:D5"/>
  </mergeCells>
  <conditionalFormatting sqref="L8:L38">
    <cfRule type="expression" dxfId="282" priority="6" stopIfTrue="1">
      <formula>NOT($R8)</formula>
    </cfRule>
  </conditionalFormatting>
  <conditionalFormatting sqref="C8:C38">
    <cfRule type="cellIs" dxfId="281" priority="7" stopIfTrue="1" operator="equal">
      <formula>""</formula>
    </cfRule>
    <cfRule type="expression" dxfId="280" priority="8" stopIfTrue="1">
      <formula>OR($T8="F",$D8="U",$D8="Z",$D8="K")</formula>
    </cfRule>
    <cfRule type="expression" dxfId="279" priority="9" stopIfTrue="1">
      <formula>$C8&lt;&gt;""</formula>
    </cfRule>
  </conditionalFormatting>
  <conditionalFormatting sqref="J8:J38">
    <cfRule type="expression" dxfId="278" priority="10" stopIfTrue="1">
      <formula>NOT($R8)</formula>
    </cfRule>
    <cfRule type="cellIs" dxfId="277" priority="11" stopIfTrue="1" operator="greaterThan">
      <formula>0</formula>
    </cfRule>
  </conditionalFormatting>
  <conditionalFormatting sqref="J43:J44">
    <cfRule type="expression" dxfId="276" priority="12" stopIfTrue="1">
      <formula>OR($J43&lt;=NormalUG,$J43&gt;=NormalOG)</formula>
    </cfRule>
    <cfRule type="cellIs" dxfId="275" priority="13" stopIfTrue="1" operator="greaterThan">
      <formula>0</formula>
    </cfRule>
  </conditionalFormatting>
  <conditionalFormatting sqref="A8:B38">
    <cfRule type="cellIs" dxfId="274" priority="14" stopIfTrue="1" operator="equal">
      <formula>""</formula>
    </cfRule>
    <cfRule type="expression" dxfId="273" priority="15" stopIfTrue="1">
      <formula>$T8="F"</formula>
    </cfRule>
  </conditionalFormatting>
  <conditionalFormatting sqref="K8:K38">
    <cfRule type="expression" dxfId="272" priority="16" stopIfTrue="1">
      <formula>NOT($R8)</formula>
    </cfRule>
    <cfRule type="cellIs" dxfId="271" priority="17" stopIfTrue="1" operator="equal">
      <formula>0</formula>
    </cfRule>
  </conditionalFormatting>
  <conditionalFormatting sqref="AT8:AT38">
    <cfRule type="cellIs" dxfId="270" priority="18" stopIfTrue="1" operator="equal">
      <formula>1</formula>
    </cfRule>
  </conditionalFormatting>
  <conditionalFormatting sqref="AP8:AS38 AG8:AK38 Y8:AA38 R8:R38">
    <cfRule type="cellIs" dxfId="269" priority="19" stopIfTrue="1" operator="equal">
      <formula>FALSE</formula>
    </cfRule>
  </conditionalFormatting>
  <conditionalFormatting sqref="V39">
    <cfRule type="cellIs" dxfId="268" priority="20" stopIfTrue="1" operator="equal">
      <formula>0</formula>
    </cfRule>
  </conditionalFormatting>
  <conditionalFormatting sqref="T8:U38">
    <cfRule type="cellIs" dxfId="267" priority="21" stopIfTrue="1" operator="equal">
      <formula>"F"</formula>
    </cfRule>
  </conditionalFormatting>
  <conditionalFormatting sqref="F8:F38">
    <cfRule type="cellIs" dxfId="266" priority="22" stopIfTrue="1" operator="equal">
      <formula>""</formula>
    </cfRule>
    <cfRule type="cellIs" dxfId="265" priority="23" stopIfTrue="1" operator="equal">
      <formula>0</formula>
    </cfRule>
  </conditionalFormatting>
  <conditionalFormatting sqref="J2 E5">
    <cfRule type="expression" dxfId="264" priority="24" stopIfTrue="1">
      <formula>Zeitmodell="Teilzeit"</formula>
    </cfRule>
  </conditionalFormatting>
  <conditionalFormatting sqref="S2:S3">
    <cfRule type="cellIs" dxfId="263" priority="25" stopIfTrue="1" operator="greaterThan">
      <formula>0</formula>
    </cfRule>
  </conditionalFormatting>
  <conditionalFormatting sqref="K5 J39:J42">
    <cfRule type="cellIs" dxfId="262" priority="26" stopIfTrue="1" operator="greaterThan">
      <formula>0</formula>
    </cfRule>
  </conditionalFormatting>
  <conditionalFormatting sqref="E8:E38">
    <cfRule type="expression" dxfId="261" priority="27" stopIfTrue="1">
      <formula>NOT($R8)</formula>
    </cfRule>
    <cfRule type="expression" dxfId="260" priority="28" stopIfTrue="1">
      <formula>AND($AC8=$AE8,$AK8)</formula>
    </cfRule>
    <cfRule type="expression" dxfId="259" priority="29" stopIfTrue="1">
      <formula>AND($AC8=$AE8,NOT($AK8))</formula>
    </cfRule>
  </conditionalFormatting>
  <conditionalFormatting sqref="G8:G38">
    <cfRule type="expression" dxfId="258" priority="30" stopIfTrue="1">
      <formula>NOT($R8)</formula>
    </cfRule>
    <cfRule type="cellIs" dxfId="257" priority="31" stopIfTrue="1" operator="equal">
      <formula>0</formula>
    </cfRule>
  </conditionalFormatting>
  <conditionalFormatting sqref="D8:D38">
    <cfRule type="expression" dxfId="256" priority="3" stopIfTrue="1">
      <formula>NOT($R8)</formula>
    </cfRule>
    <cfRule type="expression" dxfId="255" priority="4" stopIfTrue="1">
      <formula>$AH8</formula>
    </cfRule>
    <cfRule type="cellIs" dxfId="254" priority="5" stopIfTrue="1" operator="equal">
      <formula>"ZK"</formula>
    </cfRule>
  </conditionalFormatting>
  <conditionalFormatting sqref="H8:I38">
    <cfRule type="expression" dxfId="253" priority="1" stopIfTrue="1">
      <formula>NOT($R8)</formula>
    </cfRule>
    <cfRule type="expression" dxfId="252" priority="2" stopIfTrue="1">
      <formula>$AJ8</formula>
    </cfRule>
  </conditionalFormatting>
  <dataValidations count="4">
    <dataValidation type="custom" showErrorMessage="1" errorTitle="Fehle: Normalstunden-Bis-Wert" error="1) Zeitwert in der Form &quot;hh:mm&quot; eingeben_x000a_2) Zeitwert darf nicht kleiner als 00:00 und nicht grösser als 23:59 sein_x000a_3) Zeitwert darf nicht kleiner als der Von-Wert sein._x000a_4) Eingaben immer mit 'Return' abschließen" promptTitle="Beginnzeit für Mo" prompt="Bitte geben Sie hier die Tagesarbeits-Beginnzeit für Montag in der Form eines Zeitwertes ein (z.B. 08:00)" sqref="I8:I38" xr:uid="{29CD191A-A79C-4172-97FD-148723593D01}">
      <formula1>$AS8</formula1>
    </dataValidation>
    <dataValidation type="custom" showErrorMessage="1" errorTitle="Fehler: Normalstunden-Von-Wert" error="1) Zeitwert in der Form &quot;hh:mm&quot; eingeben_x000a_2) Zeitwert darf nicht kleiner als 00:00 und nicht grösser als 23:59 sein_x000a_3) Zeitwert darf nicht grösser als der Bis-Wert sein._x000a_4) Eingaben immer mit 'Return' abschließen" promptTitle="Beginnzeit für Mo" prompt="Bitte geben Sie hier die Tagesarbeits-Beginnzeit für Montag in der Form eines Zeitwertes ein (z.B. 08:00)" sqref="H8:H38" xr:uid="{A41F0221-C1B2-4AF3-A922-F8340C94F4B5}">
      <formula1>$AQ8</formula1>
    </dataValidation>
    <dataValidation type="custom" showErrorMessage="1" errorTitle="Fehler: [U}rlaub, [Z]A, [K]rank" error="1) Folgende Eingaben zulässig: &quot;U&quot; für Urlaub, &quot;Z&quot; für Zeitausgleich, &quot;K&quot; für Krank._x000a_2) Lassen Sie die Zelle leer, wenn keines davon zutrifft._x000a_3) Eingaben immer mit 'Return' abschließen" sqref="D8:D38" xr:uid="{F4361403-74D4-4A3C-AAA2-10BE637D7325}">
      <formula1>$AI8</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AAA00C10-C450-414C-B13C-50CED074CEC4}"/>
  </dataValidations>
  <printOptions horizontalCentered="1"/>
  <pageMargins left="0.27559055118110237" right="0.23622047244094491" top="0.28999999999999998" bottom="0.19685039370078741" header="0.19685039370078741" footer="0.55118110236220474"/>
  <pageSetup paperSize="9" scale="63" orientation="portrait" horizontalDpi="300" verticalDpi="36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6FED0-1D1A-40E9-9E20-D77EAEB351D2}">
  <sheetPr codeName="Tabelle37"/>
  <dimension ref="A1:BC72"/>
  <sheetViews>
    <sheetView zoomScaleNormal="100" zoomScaleSheetLayoutView="100" workbookViewId="0">
      <pane ySplit="7" topLeftCell="A8" activePane="bottomLeft" state="frozen"/>
      <selection activeCell="L61" sqref="L61"/>
      <selection pane="bottomLeft" activeCell="H8" sqref="H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9" width="6.7265625" style="2" customWidth="1"/>
    <col min="10" max="10" width="8.54296875" style="2" customWidth="1"/>
    <col min="11" max="11" width="11.1796875" style="2" customWidth="1"/>
    <col min="12" max="13" width="6.7265625" style="2" customWidth="1"/>
    <col min="14" max="14" width="8.1796875" style="2" customWidth="1"/>
    <col min="15" max="15" width="8" style="2" customWidth="1"/>
    <col min="16" max="16" width="28.54296875" style="3" customWidth="1"/>
    <col min="17" max="17" width="12.81640625" style="112" hidden="1" customWidth="1"/>
    <col min="18" max="18" width="19.81640625" style="112" hidden="1" customWidth="1"/>
    <col min="19" max="19" width="17.1796875" style="112" hidden="1" customWidth="1"/>
    <col min="20" max="21" width="8.7265625" style="23" hidden="1" customWidth="1"/>
    <col min="22" max="22" width="7.7265625" style="100" hidden="1" customWidth="1"/>
    <col min="23" max="24" width="12.54296875" style="27" hidden="1" customWidth="1"/>
    <col min="25" max="27" width="12" style="26" hidden="1" customWidth="1"/>
    <col min="28" max="32" width="6" style="27" hidden="1" customWidth="1"/>
    <col min="33" max="33" width="12.1796875" style="26" hidden="1" customWidth="1"/>
    <col min="34" max="35" width="12.1796875" style="105" hidden="1" customWidth="1"/>
    <col min="36" max="36" width="12.1796875" style="104" hidden="1" customWidth="1"/>
    <col min="37" max="37" width="12.54296875" style="26" hidden="1" customWidth="1"/>
    <col min="38" max="46" width="12.1796875" style="104" hidden="1" customWidth="1"/>
    <col min="47" max="47" width="13" style="342" customWidth="1"/>
    <col min="48" max="52" width="11.453125" style="342"/>
    <col min="53" max="55" width="11.453125" style="343"/>
    <col min="56" max="16384" width="11.453125" style="351"/>
  </cols>
  <sheetData>
    <row r="1" spans="1:55" s="3" customFormat="1" ht="33" customHeight="1" thickTop="1" thickBot="1" x14ac:dyDescent="0.3">
      <c r="A1" s="291" t="str">
        <f>Konfig!$A$1</f>
        <v xml:space="preserve"> BOKU-Zeiterfassung für Wissenschaftliches Personal</v>
      </c>
      <c r="B1" s="292"/>
      <c r="C1" s="292"/>
      <c r="D1" s="292"/>
      <c r="E1" s="292"/>
      <c r="F1" s="292"/>
      <c r="G1" s="292"/>
      <c r="H1" s="292"/>
      <c r="I1" s="292"/>
      <c r="J1" s="292"/>
      <c r="K1" s="292"/>
      <c r="L1" s="292"/>
      <c r="M1" s="292"/>
      <c r="N1" s="292"/>
      <c r="O1" s="293"/>
      <c r="P1" s="517"/>
      <c r="Q1" s="156" t="s">
        <v>61</v>
      </c>
      <c r="R1" s="190" t="s">
        <v>149</v>
      </c>
      <c r="S1" s="209" t="s">
        <v>156</v>
      </c>
      <c r="T1" s="28"/>
      <c r="U1" s="28"/>
      <c r="V1" s="94"/>
      <c r="W1" s="13"/>
      <c r="X1" s="13"/>
      <c r="Y1" s="101"/>
      <c r="Z1" s="102"/>
      <c r="AA1" s="102"/>
      <c r="AB1" s="25"/>
      <c r="AC1" s="25"/>
      <c r="AD1" s="25"/>
      <c r="AE1" s="25"/>
      <c r="AF1" s="25"/>
      <c r="AG1" s="101"/>
      <c r="AH1" s="104"/>
      <c r="AI1" s="104"/>
      <c r="AJ1" s="104"/>
      <c r="AK1" s="101"/>
      <c r="AL1" s="104"/>
      <c r="AM1" s="104"/>
      <c r="AN1" s="104"/>
      <c r="AO1" s="104"/>
      <c r="AP1" s="104"/>
      <c r="AQ1" s="104"/>
      <c r="AR1" s="104"/>
      <c r="AS1" s="104"/>
      <c r="AT1" s="104"/>
      <c r="AU1" s="342"/>
      <c r="AV1" s="342"/>
      <c r="AW1" s="342"/>
      <c r="AX1" s="342"/>
      <c r="AY1" s="342"/>
      <c r="AZ1" s="342"/>
      <c r="BA1" s="342"/>
      <c r="BB1" s="342"/>
      <c r="BC1" s="342"/>
    </row>
    <row r="2" spans="1:55" s="344" customFormat="1" ht="21" customHeight="1" thickTop="1" x14ac:dyDescent="0.3">
      <c r="A2" s="294" t="str">
        <f>" Org.-Einh. : "&amp;OrgEinheit</f>
        <v xml:space="preserve"> Org.-Einh. : xxxxx</v>
      </c>
      <c r="B2" s="295"/>
      <c r="C2" s="295"/>
      <c r="D2" s="295"/>
      <c r="E2" s="295"/>
      <c r="F2" s="520" t="s">
        <v>60</v>
      </c>
      <c r="G2" s="520"/>
      <c r="H2" s="520"/>
      <c r="I2" s="520"/>
      <c r="J2" s="317" t="str">
        <f>" "&amp;Zeitmodell</f>
        <v xml:space="preserve"> Vollzeit</v>
      </c>
      <c r="K2" s="296"/>
      <c r="L2" s="296"/>
      <c r="M2" s="296"/>
      <c r="N2" s="296"/>
      <c r="O2" s="297"/>
      <c r="P2" s="518"/>
      <c r="Q2" s="155">
        <f ca="1">IF(ISNA($Q$4),1,$Q$4)</f>
        <v>7</v>
      </c>
      <c r="R2" s="219">
        <v>0</v>
      </c>
      <c r="S2" s="210">
        <f>SUM($AT8:$AT38)</f>
        <v>0</v>
      </c>
      <c r="T2"/>
      <c r="U2" s="28"/>
      <c r="V2" s="95"/>
      <c r="W2" s="15"/>
      <c r="X2" s="15"/>
      <c r="Y2" s="103"/>
      <c r="Z2" s="26"/>
      <c r="AA2" s="26"/>
      <c r="AB2" s="26"/>
      <c r="AC2" s="26"/>
      <c r="AD2" s="26"/>
      <c r="AE2" s="26"/>
      <c r="AF2" s="26"/>
      <c r="AG2" s="103"/>
      <c r="AH2" s="105"/>
      <c r="AI2" s="105"/>
      <c r="AJ2" s="104"/>
      <c r="AK2" s="103"/>
      <c r="AL2" s="104"/>
      <c r="AM2" s="104"/>
      <c r="AN2" s="104"/>
      <c r="AO2" s="104"/>
      <c r="AP2" s="104"/>
      <c r="AQ2" s="104"/>
      <c r="AR2" s="104"/>
      <c r="AS2" s="104"/>
      <c r="AT2" s="104"/>
      <c r="AU2" s="342"/>
      <c r="AV2" s="342"/>
      <c r="AW2" s="342"/>
      <c r="AX2" s="342"/>
      <c r="AY2" s="342"/>
      <c r="AZ2" s="342"/>
      <c r="BA2" s="343"/>
      <c r="BB2" s="343"/>
      <c r="BC2" s="343"/>
    </row>
    <row r="3" spans="1:55" s="344" customFormat="1" ht="22.5" customHeight="1" thickBot="1" x14ac:dyDescent="0.35">
      <c r="A3" s="298" t="str">
        <f xml:space="preserve"> " Mitarbeiter: "&amp;Name</f>
        <v xml:space="preserve"> Mitarbeiter: Vorname Nachname</v>
      </c>
      <c r="B3" s="299"/>
      <c r="C3" s="299"/>
      <c r="D3" s="299"/>
      <c r="E3" s="299"/>
      <c r="F3" s="521" t="s">
        <v>104</v>
      </c>
      <c r="G3" s="521"/>
      <c r="H3" s="521"/>
      <c r="I3" s="521"/>
      <c r="J3" s="300" t="str">
        <f>" "&amp;Vorgesetzter</f>
        <v xml:space="preserve"> Vorname Nachname</v>
      </c>
      <c r="K3" s="300"/>
      <c r="L3" s="300"/>
      <c r="M3" s="300"/>
      <c r="N3" s="300"/>
      <c r="O3" s="301"/>
      <c r="P3" s="519"/>
      <c r="Q3" s="160" t="str" cm="1">
        <f t="array" aca="1" ref="Q3" ca="1">RIGHT(CELL("filename",A1),LEN(CELL("filename",A1))-SEARCH("]",CELL("filename",A1),1))</f>
        <v>Juli</v>
      </c>
      <c r="R3" s="390"/>
      <c r="S3" s="218" cm="1">
        <f t="array" aca="1" ref="S3" ca="1">IF($Q$2=1,$S$2,$S$2+INDIRECT($S$5))</f>
        <v>0</v>
      </c>
      <c r="T3" s="28"/>
      <c r="U3" s="28"/>
      <c r="V3" s="95"/>
      <c r="W3" s="15"/>
      <c r="X3" s="15"/>
      <c r="Y3" s="103"/>
      <c r="Z3" s="26"/>
      <c r="AA3" s="26"/>
      <c r="AB3" s="26"/>
      <c r="AC3" s="26"/>
      <c r="AD3" s="26"/>
      <c r="AE3" s="26"/>
      <c r="AF3" s="26"/>
      <c r="AG3" s="103"/>
      <c r="AH3" s="105"/>
      <c r="AI3" s="105"/>
      <c r="AJ3" s="104"/>
      <c r="AK3" s="103"/>
      <c r="AL3" s="104"/>
      <c r="AM3" s="104"/>
      <c r="AN3" s="104"/>
      <c r="AO3" s="104"/>
      <c r="AP3" s="104"/>
      <c r="AQ3" s="104"/>
      <c r="AR3" s="104"/>
      <c r="AS3" s="104"/>
      <c r="AT3" s="104"/>
      <c r="AU3" s="342"/>
      <c r="AV3" s="342"/>
      <c r="AW3" s="342"/>
      <c r="AX3" s="342"/>
      <c r="AY3" s="342"/>
      <c r="AZ3" s="342"/>
      <c r="BA3" s="343"/>
      <c r="BB3" s="343"/>
      <c r="BC3" s="343"/>
    </row>
    <row r="4" spans="1:55" s="346" customFormat="1" ht="32.25" customHeight="1" thickTop="1" thickBot="1" x14ac:dyDescent="0.4">
      <c r="A4" s="522" t="str">
        <f ca="1" xml:space="preserve"> " Monat: "&amp;$Q$3&amp;" "&amp;Jahr</f>
        <v xml:space="preserve"> Monat: Juli 2026</v>
      </c>
      <c r="B4" s="523"/>
      <c r="C4" s="523"/>
      <c r="D4" s="524"/>
      <c r="E4" s="525" t="s">
        <v>113</v>
      </c>
      <c r="F4" s="526"/>
      <c r="G4" s="527"/>
      <c r="H4" s="525" t="s">
        <v>114</v>
      </c>
      <c r="I4" s="526"/>
      <c r="J4" s="527"/>
      <c r="K4" s="302" t="s">
        <v>118</v>
      </c>
      <c r="L4" s="528" t="s">
        <v>230</v>
      </c>
      <c r="M4" s="529"/>
      <c r="N4" s="529"/>
      <c r="O4" s="529"/>
      <c r="P4" s="530"/>
      <c r="Q4" s="162">
        <f ca="1">IF(ISNA(VLOOKUP($Q$3,MTab,2,FALSE)),1,VLOOKUP($Q$3,MTab,2,FALSE))</f>
        <v>7</v>
      </c>
      <c r="R4" s="135"/>
      <c r="S4" s="220" t="s">
        <v>160</v>
      </c>
      <c r="T4" s="135"/>
      <c r="U4" s="135"/>
      <c r="V4" s="135"/>
      <c r="W4" s="135"/>
      <c r="X4" s="135"/>
      <c r="Y4" s="135"/>
      <c r="Z4" s="135"/>
      <c r="AA4" s="135"/>
      <c r="AB4" s="135"/>
      <c r="AC4" s="135"/>
      <c r="AD4" s="135"/>
      <c r="AE4" s="135"/>
      <c r="AF4" s="135"/>
      <c r="AG4" s="135"/>
      <c r="AH4" s="136"/>
      <c r="AI4" s="136"/>
      <c r="AJ4" s="137"/>
      <c r="AK4" s="135"/>
      <c r="AL4" s="137"/>
      <c r="AM4" s="137"/>
      <c r="AN4" s="137"/>
      <c r="AO4" s="137"/>
      <c r="AP4" s="137"/>
      <c r="AQ4" s="137"/>
      <c r="AR4" s="137"/>
      <c r="AS4" s="137"/>
      <c r="AT4" s="137"/>
      <c r="AU4" s="345"/>
      <c r="AV4" s="342"/>
      <c r="AW4" s="342"/>
      <c r="AX4" s="342"/>
      <c r="AY4" s="342"/>
      <c r="AZ4" s="342"/>
      <c r="BA4" s="343"/>
      <c r="BB4" s="343"/>
      <c r="BC4" s="343"/>
    </row>
    <row r="5" spans="1:55" s="346" customFormat="1" ht="23.25" customHeight="1" thickTop="1" thickBot="1" x14ac:dyDescent="0.4">
      <c r="A5" s="534" t="s">
        <v>50</v>
      </c>
      <c r="B5" s="537" t="s">
        <v>107</v>
      </c>
      <c r="C5" s="540" t="s">
        <v>88</v>
      </c>
      <c r="D5" s="541"/>
      <c r="E5" s="545" t="str">
        <f>"Wochen-AZ"&amp;" "&amp;TEXT(WAZ,"[hh]:mm")</f>
        <v>Wochen-AZ 40:00</v>
      </c>
      <c r="F5" s="546"/>
      <c r="G5" s="547"/>
      <c r="H5" s="548" t="s">
        <v>115</v>
      </c>
      <c r="I5" s="549"/>
      <c r="J5" s="550"/>
      <c r="K5" s="303" cm="1">
        <f t="array" aca="1" ref="K5" ca="1">IF(ISNA($Q$5),Übertrag,INDIRECT($Q$5))</f>
        <v>0</v>
      </c>
      <c r="L5" s="528"/>
      <c r="M5" s="529"/>
      <c r="N5" s="529"/>
      <c r="O5" s="529"/>
      <c r="P5" s="530"/>
      <c r="Q5" s="161" t="str">
        <f ca="1">IF(ISNA(VLOOKUP($Q$3,MTab,3,FALSE)),"Übertrag",VLOOKUP($Q$3,MTab,3,FALSE))</f>
        <v>Juni!$J$42</v>
      </c>
      <c r="R5" s="135"/>
      <c r="S5" s="161" t="str">
        <f ca="1">IF(ISNA(VLOOKUP($Q$3,MTab,4,FALSE)),$Q$3&amp;"!$R$2",VLOOKUP($Q$3,MTab,4,FALSE))</f>
        <v>Juni!$S$3</v>
      </c>
      <c r="T5" s="135"/>
      <c r="U5" s="135"/>
      <c r="V5" s="135"/>
      <c r="W5" s="135"/>
      <c r="X5" s="135"/>
      <c r="Y5" s="135"/>
      <c r="Z5" s="135"/>
      <c r="AA5" s="135"/>
      <c r="AB5" s="167"/>
      <c r="AC5" s="167"/>
      <c r="AD5" s="167"/>
      <c r="AE5" s="167"/>
      <c r="AF5" s="167"/>
      <c r="AG5" s="135"/>
      <c r="AH5" s="136"/>
      <c r="AI5" s="136"/>
      <c r="AJ5" s="137"/>
      <c r="AK5" s="135"/>
      <c r="AL5" s="137"/>
      <c r="AM5" s="137"/>
      <c r="AN5" s="137"/>
      <c r="AO5" s="137"/>
      <c r="AP5" s="137"/>
      <c r="AQ5" s="137"/>
      <c r="AR5" s="137"/>
      <c r="AS5" s="137"/>
      <c r="AT5" s="137"/>
      <c r="AU5" s="345"/>
      <c r="AV5" s="342"/>
      <c r="AW5" s="342"/>
      <c r="AX5" s="342"/>
      <c r="AY5" s="342"/>
      <c r="AZ5" s="342"/>
      <c r="BA5" s="343"/>
      <c r="BB5" s="343"/>
      <c r="BC5" s="343"/>
    </row>
    <row r="6" spans="1:55" s="346" customFormat="1" ht="24" customHeight="1" thickTop="1" x14ac:dyDescent="0.35">
      <c r="A6" s="535"/>
      <c r="B6" s="538"/>
      <c r="C6" s="551" t="s">
        <v>117</v>
      </c>
      <c r="D6" s="553" t="s">
        <v>229</v>
      </c>
      <c r="E6" s="304" t="s">
        <v>116</v>
      </c>
      <c r="F6" s="555" t="s">
        <v>0</v>
      </c>
      <c r="G6" s="557" t="s">
        <v>222</v>
      </c>
      <c r="H6" s="559" t="s">
        <v>1</v>
      </c>
      <c r="I6" s="561" t="s">
        <v>2</v>
      </c>
      <c r="J6" s="305" t="s">
        <v>3</v>
      </c>
      <c r="K6" s="306" t="s">
        <v>111</v>
      </c>
      <c r="L6" s="528"/>
      <c r="M6" s="529"/>
      <c r="N6" s="529"/>
      <c r="O6" s="529"/>
      <c r="P6" s="530"/>
      <c r="Q6" s="120" t="s">
        <v>13</v>
      </c>
      <c r="R6" s="121"/>
      <c r="S6" s="121"/>
      <c r="T6" s="121"/>
      <c r="U6" s="121"/>
      <c r="V6" s="121"/>
      <c r="W6" s="121"/>
      <c r="X6" s="166" t="s">
        <v>142</v>
      </c>
      <c r="Y6" s="121"/>
      <c r="Z6" s="121"/>
      <c r="AA6" s="121"/>
      <c r="AB6" s="563" t="s">
        <v>89</v>
      </c>
      <c r="AC6" s="564"/>
      <c r="AD6" s="564"/>
      <c r="AE6" s="564"/>
      <c r="AF6" s="565"/>
      <c r="AG6" s="121" t="s">
        <v>69</v>
      </c>
      <c r="AH6" s="60"/>
      <c r="AI6" s="60"/>
      <c r="AJ6" s="106"/>
      <c r="AK6" s="121"/>
      <c r="AL6" s="106"/>
      <c r="AM6" s="106"/>
      <c r="AN6" s="106"/>
      <c r="AO6" s="106"/>
      <c r="AP6" s="106"/>
      <c r="AQ6" s="106"/>
      <c r="AR6" s="106"/>
      <c r="AS6" s="106"/>
      <c r="AT6" s="138"/>
      <c r="AU6" s="345"/>
      <c r="AV6" s="342"/>
      <c r="AW6" s="342"/>
      <c r="AX6" s="342"/>
      <c r="AY6" s="342"/>
      <c r="AZ6" s="342"/>
      <c r="BA6" s="343"/>
      <c r="BB6" s="343"/>
      <c r="BC6" s="343"/>
    </row>
    <row r="7" spans="1:55" s="349" customFormat="1" ht="27.75" customHeight="1" x14ac:dyDescent="0.35">
      <c r="A7" s="536"/>
      <c r="B7" s="539"/>
      <c r="C7" s="552"/>
      <c r="D7" s="554"/>
      <c r="E7" s="307" t="s">
        <v>108</v>
      </c>
      <c r="F7" s="556"/>
      <c r="G7" s="558"/>
      <c r="H7" s="560"/>
      <c r="I7" s="562"/>
      <c r="J7" s="308" t="s">
        <v>4</v>
      </c>
      <c r="K7" s="309" t="s">
        <v>112</v>
      </c>
      <c r="L7" s="531"/>
      <c r="M7" s="532"/>
      <c r="N7" s="532"/>
      <c r="O7" s="532"/>
      <c r="P7" s="533"/>
      <c r="Q7" s="107" t="s">
        <v>24</v>
      </c>
      <c r="R7" s="107" t="s">
        <v>91</v>
      </c>
      <c r="S7" s="107" t="s">
        <v>92</v>
      </c>
      <c r="T7" s="91" t="s">
        <v>57</v>
      </c>
      <c r="U7" s="90" t="s">
        <v>87</v>
      </c>
      <c r="V7" s="92" t="s">
        <v>65</v>
      </c>
      <c r="W7" s="93" t="s">
        <v>64</v>
      </c>
      <c r="X7" s="163" cm="1">
        <f t="array" aca="1" ref="X7" ca="1">IF(ISNA($Q$5),Übertrag,INDIRECT($Q$5))</f>
        <v>0</v>
      </c>
      <c r="Y7" s="64" t="s">
        <v>66</v>
      </c>
      <c r="Z7" s="64" t="s">
        <v>67</v>
      </c>
      <c r="AA7" s="64" t="s">
        <v>68</v>
      </c>
      <c r="AB7" s="80"/>
      <c r="AC7" s="84">
        <f>I_GAZNAZVon</f>
        <v>2</v>
      </c>
      <c r="AD7" s="87">
        <v>3</v>
      </c>
      <c r="AE7" s="84">
        <f>I_GAZNAZBis</f>
        <v>4</v>
      </c>
      <c r="AF7" s="81"/>
      <c r="AG7" s="119" t="s">
        <v>63</v>
      </c>
      <c r="AH7" s="122" t="s">
        <v>90</v>
      </c>
      <c r="AI7" s="122" t="s">
        <v>143</v>
      </c>
      <c r="AJ7" s="117" t="s">
        <v>94</v>
      </c>
      <c r="AK7" s="118" t="s">
        <v>93</v>
      </c>
      <c r="AL7" s="117" t="s">
        <v>97</v>
      </c>
      <c r="AM7" s="117" t="s">
        <v>98</v>
      </c>
      <c r="AN7" s="117" t="s">
        <v>99</v>
      </c>
      <c r="AO7" s="117" t="s">
        <v>100</v>
      </c>
      <c r="AP7" s="117" t="s">
        <v>109</v>
      </c>
      <c r="AQ7" s="117" t="s">
        <v>95</v>
      </c>
      <c r="AR7" s="117" t="s">
        <v>110</v>
      </c>
      <c r="AS7" s="117" t="s">
        <v>96</v>
      </c>
      <c r="AT7" s="139" t="s">
        <v>161</v>
      </c>
      <c r="AU7" s="347"/>
      <c r="AV7" s="348"/>
      <c r="AW7" s="342"/>
      <c r="AX7" s="342"/>
      <c r="AY7" s="342"/>
      <c r="AZ7" s="342"/>
      <c r="BA7" s="343"/>
      <c r="BB7" s="343"/>
      <c r="BC7" s="343"/>
    </row>
    <row r="8" spans="1:55" s="346" customFormat="1" ht="28.5" customHeight="1" x14ac:dyDescent="0.35">
      <c r="A8" s="397">
        <f t="shared" ref="A8:A38" ca="1" si="0">IF($R8,$Q8,"")</f>
        <v>46204</v>
      </c>
      <c r="B8" s="77" t="str">
        <f t="shared" ref="B8:B38" ca="1" si="1">IF($R8,VLOOKUP(WEEKDAY($Q8,2),WOTA,2,FALSE),"")</f>
        <v>Mi</v>
      </c>
      <c r="C8" s="76" t="str">
        <f t="shared" ref="C8:C38" ca="1" si="2">IF($R8," "&amp;IF($S8="",VLOOKUP($Q8,FListe,3,FALSE),$S8),"")</f>
        <v xml:space="preserve"> </v>
      </c>
      <c r="D8" s="171"/>
      <c r="E8" s="126" t="str">
        <f ca="1">IF(AND($R8,$T8&lt;&gt;"F"),IF($AC8=$AE8,"keine NAZ",TEXT($AC8,"hh:mm")&amp;"-"&amp;TEXT($AC8+$F8+$G8,"hh:mm")),"")</f>
        <v>08:00-16:00</v>
      </c>
      <c r="F8" s="386">
        <f t="shared" ref="F8:F38" ca="1" si="3">IF($R8,IF($T8="F",0,VLOOKUP($B8,GAZ,I_GAZNAZMP,FALSE)),"")</f>
        <v>0.33333333333333331</v>
      </c>
      <c r="G8" s="125">
        <f ca="1">IF($R8,IF((I8-H8)*24&gt;6,$AD8,IF(F8*24&gt;6,$AD8,0)),"")</f>
        <v>0</v>
      </c>
      <c r="H8" s="127"/>
      <c r="I8" s="59"/>
      <c r="J8" s="141" t="str">
        <f t="shared" ref="J8:J38" ca="1" si="4">IF(AND($R8,$AK8,NOT($Y8)),ROUND(($V8-$F8-$G8)*24,2),IF($D8="Z",$F8*-24,""))</f>
        <v/>
      </c>
      <c r="K8" s="388">
        <f t="shared" ref="K8:K38" ca="1" si="5">$X8</f>
        <v>0</v>
      </c>
      <c r="L8" s="542"/>
      <c r="M8" s="543"/>
      <c r="N8" s="543"/>
      <c r="O8" s="543"/>
      <c r="P8" s="544"/>
      <c r="Q8" s="108">
        <f ca="1">DATE(Jahr,$Q2,1)</f>
        <v>46204</v>
      </c>
      <c r="R8" s="115" t="b">
        <f t="shared" ref="R8:R38" ca="1" si="6">$Q$2=MONTH($Q8)</f>
        <v>1</v>
      </c>
      <c r="S8" s="109" t="str">
        <f t="shared" ref="S8:S38" si="7">IF(OR($D8="U",$D8="Z",$D8="ZK",$D8="K"),VLOOKUP($D8,UZK,2,FALSE),"")</f>
        <v/>
      </c>
      <c r="T8" s="61" t="str">
        <f t="shared" ref="T8:T38" ca="1" si="8">IF($R8,VLOOKUP($Q8,FListe,4,FALSE),"")</f>
        <v>A</v>
      </c>
      <c r="U8" s="61" t="str">
        <f t="shared" ref="U8:U38" ca="1" si="9">IF($R8,VLOOKUP($Q8,FListe,5,FALSE),"")</f>
        <v>A</v>
      </c>
      <c r="V8" s="96">
        <f>$I8-$H8</f>
        <v>0</v>
      </c>
      <c r="W8" s="57">
        <f ca="1">IF($R8,ROUND($V8-$F8-$AD8,15),"")</f>
        <v>-0.33333333333333298</v>
      </c>
      <c r="X8" s="164">
        <f t="shared" ref="X8:X38" ca="1" si="10">IF($J8&lt;&gt;"",$X7+$J8,$X7)</f>
        <v>0</v>
      </c>
      <c r="Y8" s="115" t="b">
        <f t="shared" ref="Y8:Y38" ca="1" si="11">($W8=0)</f>
        <v>0</v>
      </c>
      <c r="Z8" s="115" t="b">
        <f t="shared" ref="Z8:Z38" ca="1" si="12">($W8&gt;0)</f>
        <v>0</v>
      </c>
      <c r="AA8" s="115" t="b">
        <f t="shared" ref="AA8:AA38" ca="1" si="13">($W8&lt;0)</f>
        <v>1</v>
      </c>
      <c r="AB8" s="78">
        <f t="shared" ref="AB8:AB38" ca="1" si="14">IF($U8="F","",TIME(0,0,0))</f>
        <v>0</v>
      </c>
      <c r="AC8" s="85">
        <f t="shared" ref="AC8:AC38" ca="1" si="15">IF($U8="F","",IF(ISNA(VLOOKUP($B8,GAZ,AC$7,FALSE)),0,VLOOKUP($B8,GAZ,AC$7,FALSE)))</f>
        <v>0.33333333333333331</v>
      </c>
      <c r="AD8" s="88">
        <f t="shared" ref="AD8:AD38" ca="1" si="16">IF(OR($U8="F",$S8&lt;&gt;"",ISNA(VLOOKUP($B8,GAZ,AD$7,FALSE))),0,IF(NOT($AK8),VLOOKUP($B8,GAZ,11,FALSE),IF(($I8-$H8)*24&gt;6,VLOOKUP($B8,GAZ,3,FALSE),0)))</f>
        <v>0</v>
      </c>
      <c r="AE8" s="85">
        <f t="shared" ref="AE8:AE38" ca="1" si="17">IF($U8="F","",IF(ISNA(VLOOKUP($B8,GAZ,AE$7,FALSE)),0,VLOOKUP($B8,GAZ,AE$7,FALSE)))</f>
        <v>0.66666666666666663</v>
      </c>
      <c r="AF8" s="82">
        <f t="shared" ref="AF8:AF38" ca="1" si="18">IF($U8="F","",TIME(23,59,0))</f>
        <v>0.99930555555555556</v>
      </c>
      <c r="AG8" s="115" t="b">
        <f t="shared" ref="AG8:AG38" si="19">OR($H8&lt;&gt;"",$I8&lt;&gt;"")</f>
        <v>0</v>
      </c>
      <c r="AH8" s="115" t="b">
        <f t="shared" ref="AH8:AH38" ca="1" si="20">AND($T8&lt;&gt;"F",NOT($AG8),NOT($AC8=$AE8))</f>
        <v>1</v>
      </c>
      <c r="AI8" s="115" t="b">
        <f t="shared" ref="AI8:AI38" ca="1" si="21">AND($AH8,OR($D8="U",$D8="Z",$D8="K"))</f>
        <v>0</v>
      </c>
      <c r="AJ8" s="115" t="b">
        <f t="shared" ref="AJ8:AJ38" ca="1" si="22">AND($U8&lt;&gt;"F",$D8&lt;&gt;"U",$D8&lt;&gt;"Z",$D8&lt;&gt;"K",$R8)</f>
        <v>1</v>
      </c>
      <c r="AK8" s="115" t="b">
        <f t="shared" ref="AK8:AK38" si="23">AND($H8&lt;&gt;"",$I8&lt;&gt;"")</f>
        <v>0</v>
      </c>
      <c r="AL8" s="113">
        <f t="shared" ref="AL8:AL38" ca="1" si="24">IF($AJ8,TagUG,"")</f>
        <v>0</v>
      </c>
      <c r="AM8" s="113">
        <f t="shared" ref="AM8:AM38" ca="1" si="25">IF($AJ8,IF($I8="",IF(AND($L8&lt;&gt;"",$L8&lt;$AF8),$L8,IF(AND($M8&lt;&gt;"",$M8&lt;$AF8),$M8,TagOG)),$I8),"")</f>
        <v>0.99930555555555556</v>
      </c>
      <c r="AN8" s="113">
        <f ca="1">IF($AJ8,IF($H8="",$AB8,$H8),"")</f>
        <v>0</v>
      </c>
      <c r="AO8" s="113">
        <f t="shared" ref="AO8:AO38" ca="1" si="26">IF($AJ8,IF(AND($L8&lt;&gt;"",$L8&lt;$AF8),$L8,IF(AND($M8&lt;&gt;"",$M8&lt;$AF8),$M8,TagOG)),"")</f>
        <v>0.99930555555555556</v>
      </c>
      <c r="AP8" s="115" t="b">
        <f t="shared" ref="AP8:AP38" si="27">MOD($H8*24,0.25)=0</f>
        <v>1</v>
      </c>
      <c r="AQ8" s="115" t="b">
        <f t="shared" ref="AQ8:AQ38" ca="1" si="28">AND($AJ8,ISNUMBER($H8),$H8&gt;=$AB8,$H8&lt;=$AF8,OR($I8="",$H8&lt;=$I8))</f>
        <v>0</v>
      </c>
      <c r="AR8" s="115" t="b">
        <f t="shared" ref="AR8:AR38" si="29">MOD($I8*24,0.25)=0</f>
        <v>1</v>
      </c>
      <c r="AS8" s="115" t="b">
        <f t="shared" ref="AS8:AS38" ca="1" si="30">AND($AJ8,ISNUMBER($I8),$I8&gt;=$AB8,$I8&lt;=$AF8,OR($H8="",$I8&gt;=$H8))</f>
        <v>0</v>
      </c>
      <c r="AT8" s="140">
        <f t="shared" ref="AT8:AT38" si="31">IF(AND(ISBLANK($D8),ISBLANK($H8),ISBLANK($I8)),0,1)</f>
        <v>0</v>
      </c>
      <c r="AU8" s="350"/>
      <c r="AV8" s="342"/>
      <c r="AW8" s="342"/>
      <c r="AX8" s="342"/>
      <c r="AY8" s="342"/>
      <c r="AZ8" s="342"/>
      <c r="BA8" s="343"/>
      <c r="BB8" s="343"/>
      <c r="BC8" s="343"/>
    </row>
    <row r="9" spans="1:55" s="346" customFormat="1" ht="28.5" customHeight="1" x14ac:dyDescent="0.35">
      <c r="A9" s="397">
        <f t="shared" ca="1" si="0"/>
        <v>46205</v>
      </c>
      <c r="B9" s="77" t="str">
        <f t="shared" ca="1" si="1"/>
        <v>Do</v>
      </c>
      <c r="C9" s="76" t="str">
        <f t="shared" ca="1" si="2"/>
        <v xml:space="preserve"> </v>
      </c>
      <c r="D9" s="171"/>
      <c r="E9" s="126" t="str">
        <f t="shared" ref="E9:E38" ca="1" si="32">IF(AND($R9,$T9&lt;&gt;"F"),IF($AC9=$AE9,"keine NAZ",TEXT($AC9,"hh:mm")&amp;"-"&amp;TEXT($AC9+$F9+$G9,"hh:mm")),"")</f>
        <v>08:00-16:00</v>
      </c>
      <c r="F9" s="386">
        <f t="shared" ca="1" si="3"/>
        <v>0.33333333333333331</v>
      </c>
      <c r="G9" s="125">
        <f t="shared" ref="G9:G38" ca="1" si="33">IF($R9,IF((I9-H9)*24&gt;6,$AD9,IF(F9*24&gt;6,$AD9,0)),"")</f>
        <v>0</v>
      </c>
      <c r="H9" s="127"/>
      <c r="I9" s="59"/>
      <c r="J9" s="141" t="str">
        <f t="shared" ca="1" si="4"/>
        <v/>
      </c>
      <c r="K9" s="388">
        <f t="shared" ca="1" si="5"/>
        <v>0</v>
      </c>
      <c r="L9" s="542"/>
      <c r="M9" s="543"/>
      <c r="N9" s="543"/>
      <c r="O9" s="543"/>
      <c r="P9" s="544"/>
      <c r="Q9" s="108">
        <f t="shared" ref="Q9:Q38" ca="1" si="34" xml:space="preserve"> Q8+1</f>
        <v>46205</v>
      </c>
      <c r="R9" s="115" t="b">
        <f t="shared" ca="1" si="6"/>
        <v>1</v>
      </c>
      <c r="S9" s="109" t="str">
        <f t="shared" si="7"/>
        <v/>
      </c>
      <c r="T9" s="61" t="str">
        <f t="shared" ca="1" si="8"/>
        <v>A</v>
      </c>
      <c r="U9" s="61" t="str">
        <f t="shared" ca="1" si="9"/>
        <v>A</v>
      </c>
      <c r="V9" s="96">
        <f t="shared" ref="V9:V38" si="35">$I9-$H9</f>
        <v>0</v>
      </c>
      <c r="W9" s="57">
        <f t="shared" ref="W9:W38" ca="1" si="36">IF($R9,ROUND($V9-$F9-$AD9,15),"")</f>
        <v>-0.33333333333333298</v>
      </c>
      <c r="X9" s="164">
        <f t="shared" ca="1" si="10"/>
        <v>0</v>
      </c>
      <c r="Y9" s="115" t="b">
        <f t="shared" ca="1" si="11"/>
        <v>0</v>
      </c>
      <c r="Z9" s="115" t="b">
        <f t="shared" ca="1" si="12"/>
        <v>0</v>
      </c>
      <c r="AA9" s="115" t="b">
        <f t="shared" ca="1" si="13"/>
        <v>1</v>
      </c>
      <c r="AB9" s="78">
        <f t="shared" ca="1" si="14"/>
        <v>0</v>
      </c>
      <c r="AC9" s="85">
        <f t="shared" ca="1" si="15"/>
        <v>0.33333333333333331</v>
      </c>
      <c r="AD9" s="88">
        <f t="shared" ca="1" si="16"/>
        <v>0</v>
      </c>
      <c r="AE9" s="85">
        <f t="shared" ca="1" si="17"/>
        <v>0.66666666666666663</v>
      </c>
      <c r="AF9" s="82">
        <f t="shared" ca="1" si="18"/>
        <v>0.99930555555555556</v>
      </c>
      <c r="AG9" s="115" t="b">
        <f t="shared" si="19"/>
        <v>0</v>
      </c>
      <c r="AH9" s="115" t="b">
        <f t="shared" ca="1" si="20"/>
        <v>1</v>
      </c>
      <c r="AI9" s="115" t="b">
        <f t="shared" ca="1" si="21"/>
        <v>0</v>
      </c>
      <c r="AJ9" s="115" t="b">
        <f t="shared" ca="1" si="22"/>
        <v>1</v>
      </c>
      <c r="AK9" s="115" t="b">
        <f t="shared" si="23"/>
        <v>0</v>
      </c>
      <c r="AL9" s="113">
        <f t="shared" ca="1" si="24"/>
        <v>0</v>
      </c>
      <c r="AM9" s="113">
        <f t="shared" ca="1" si="25"/>
        <v>0.99930555555555556</v>
      </c>
      <c r="AN9" s="113">
        <f t="shared" ref="AN9:AN38" ca="1" si="37">IF($AJ9,IF($H9="",TagUG,$H9),"")</f>
        <v>0</v>
      </c>
      <c r="AO9" s="113">
        <f t="shared" ca="1" si="26"/>
        <v>0.99930555555555556</v>
      </c>
      <c r="AP9" s="115" t="b">
        <f t="shared" si="27"/>
        <v>1</v>
      </c>
      <c r="AQ9" s="115" t="b">
        <f t="shared" ca="1" si="28"/>
        <v>0</v>
      </c>
      <c r="AR9" s="115" t="b">
        <f t="shared" si="29"/>
        <v>1</v>
      </c>
      <c r="AS9" s="115" t="b">
        <f t="shared" ca="1" si="30"/>
        <v>0</v>
      </c>
      <c r="AT9" s="140">
        <f t="shared" si="31"/>
        <v>0</v>
      </c>
      <c r="AU9" s="342"/>
      <c r="AV9" s="342"/>
      <c r="AW9" s="342"/>
      <c r="AX9" s="342"/>
      <c r="AY9" s="342"/>
      <c r="AZ9" s="342"/>
      <c r="BA9" s="343"/>
      <c r="BB9" s="343"/>
      <c r="BC9" s="343"/>
    </row>
    <row r="10" spans="1:55" s="346" customFormat="1" ht="28.5" customHeight="1" x14ac:dyDescent="0.35">
      <c r="A10" s="397">
        <f t="shared" ca="1" si="0"/>
        <v>46206</v>
      </c>
      <c r="B10" s="77" t="str">
        <f t="shared" ca="1" si="1"/>
        <v>Fr</v>
      </c>
      <c r="C10" s="76" t="str">
        <f t="shared" ca="1" si="2"/>
        <v xml:space="preserve"> </v>
      </c>
      <c r="D10" s="171"/>
      <c r="E10" s="126" t="str">
        <f t="shared" ca="1" si="32"/>
        <v>08:00-16:00</v>
      </c>
      <c r="F10" s="386">
        <f t="shared" ca="1" si="3"/>
        <v>0.33333333333333331</v>
      </c>
      <c r="G10" s="125">
        <f t="shared" ca="1" si="33"/>
        <v>0</v>
      </c>
      <c r="H10" s="127"/>
      <c r="I10" s="59"/>
      <c r="J10" s="141" t="str">
        <f t="shared" ca="1" si="4"/>
        <v/>
      </c>
      <c r="K10" s="388">
        <f t="shared" ca="1" si="5"/>
        <v>0</v>
      </c>
      <c r="L10" s="542"/>
      <c r="M10" s="543"/>
      <c r="N10" s="543"/>
      <c r="O10" s="543"/>
      <c r="P10" s="544"/>
      <c r="Q10" s="108">
        <f t="shared" ca="1" si="34"/>
        <v>46206</v>
      </c>
      <c r="R10" s="115" t="b">
        <f t="shared" ca="1" si="6"/>
        <v>1</v>
      </c>
      <c r="S10" s="109" t="str">
        <f t="shared" si="7"/>
        <v/>
      </c>
      <c r="T10" s="61" t="str">
        <f t="shared" ca="1" si="8"/>
        <v>A</v>
      </c>
      <c r="U10" s="61" t="str">
        <f t="shared" ca="1" si="9"/>
        <v>A</v>
      </c>
      <c r="V10" s="96">
        <f t="shared" si="35"/>
        <v>0</v>
      </c>
      <c r="W10" s="57">
        <f t="shared" ca="1" si="36"/>
        <v>-0.33333333333333298</v>
      </c>
      <c r="X10" s="164">
        <f t="shared" ca="1" si="10"/>
        <v>0</v>
      </c>
      <c r="Y10" s="115" t="b">
        <f t="shared" ca="1" si="11"/>
        <v>0</v>
      </c>
      <c r="Z10" s="115" t="b">
        <f t="shared" ca="1" si="12"/>
        <v>0</v>
      </c>
      <c r="AA10" s="115" t="b">
        <f t="shared" ca="1" si="13"/>
        <v>1</v>
      </c>
      <c r="AB10" s="78">
        <f t="shared" ca="1" si="14"/>
        <v>0</v>
      </c>
      <c r="AC10" s="85">
        <f t="shared" ca="1" si="15"/>
        <v>0.33333333333333331</v>
      </c>
      <c r="AD10" s="88">
        <f t="shared" ca="1" si="16"/>
        <v>0</v>
      </c>
      <c r="AE10" s="85">
        <f t="shared" ca="1" si="17"/>
        <v>0.66666666666666663</v>
      </c>
      <c r="AF10" s="82">
        <f t="shared" ca="1" si="18"/>
        <v>0.99930555555555556</v>
      </c>
      <c r="AG10" s="115" t="b">
        <f t="shared" si="19"/>
        <v>0</v>
      </c>
      <c r="AH10" s="115" t="b">
        <f t="shared" ca="1" si="20"/>
        <v>1</v>
      </c>
      <c r="AI10" s="115" t="b">
        <f t="shared" ca="1" si="21"/>
        <v>0</v>
      </c>
      <c r="AJ10" s="115" t="b">
        <f t="shared" ca="1" si="22"/>
        <v>1</v>
      </c>
      <c r="AK10" s="115" t="b">
        <f t="shared" si="23"/>
        <v>0</v>
      </c>
      <c r="AL10" s="113">
        <f t="shared" ca="1" si="24"/>
        <v>0</v>
      </c>
      <c r="AM10" s="113">
        <f t="shared" ca="1" si="25"/>
        <v>0.99930555555555556</v>
      </c>
      <c r="AN10" s="113">
        <f t="shared" ca="1" si="37"/>
        <v>0</v>
      </c>
      <c r="AO10" s="113">
        <f t="shared" ca="1" si="26"/>
        <v>0.99930555555555556</v>
      </c>
      <c r="AP10" s="115" t="b">
        <f t="shared" si="27"/>
        <v>1</v>
      </c>
      <c r="AQ10" s="115" t="b">
        <f t="shared" ca="1" si="28"/>
        <v>0</v>
      </c>
      <c r="AR10" s="115" t="b">
        <f t="shared" si="29"/>
        <v>1</v>
      </c>
      <c r="AS10" s="115" t="b">
        <f t="shared" ca="1" si="30"/>
        <v>0</v>
      </c>
      <c r="AT10" s="140">
        <f t="shared" si="31"/>
        <v>0</v>
      </c>
      <c r="AU10" s="342"/>
      <c r="AV10" s="342"/>
      <c r="AW10" s="342"/>
      <c r="AX10" s="342"/>
      <c r="AY10" s="342"/>
      <c r="AZ10" s="342"/>
      <c r="BA10" s="343"/>
      <c r="BB10" s="343"/>
      <c r="BC10" s="343"/>
    </row>
    <row r="11" spans="1:55" s="346" customFormat="1" ht="28.5" customHeight="1" x14ac:dyDescent="0.35">
      <c r="A11" s="397">
        <f t="shared" ca="1" si="0"/>
        <v>46207</v>
      </c>
      <c r="B11" s="77" t="str">
        <f t="shared" ca="1" si="1"/>
        <v>Sa</v>
      </c>
      <c r="C11" s="76" t="str">
        <f t="shared" ca="1" si="2"/>
        <v xml:space="preserve"> Wochenende</v>
      </c>
      <c r="D11" s="185"/>
      <c r="E11" s="126" t="str">
        <f t="shared" ca="1" si="32"/>
        <v/>
      </c>
      <c r="F11" s="386">
        <f t="shared" ca="1" si="3"/>
        <v>0</v>
      </c>
      <c r="G11" s="125">
        <f t="shared" ca="1" si="33"/>
        <v>0</v>
      </c>
      <c r="H11" s="127"/>
      <c r="I11" s="59"/>
      <c r="J11" s="141" t="str">
        <f t="shared" ca="1" si="4"/>
        <v/>
      </c>
      <c r="K11" s="388">
        <f t="shared" ca="1" si="5"/>
        <v>0</v>
      </c>
      <c r="L11" s="542"/>
      <c r="M11" s="543"/>
      <c r="N11" s="543"/>
      <c r="O11" s="543"/>
      <c r="P11" s="544"/>
      <c r="Q11" s="108">
        <f t="shared" ca="1" si="34"/>
        <v>46207</v>
      </c>
      <c r="R11" s="115" t="b">
        <f t="shared" ca="1" si="6"/>
        <v>1</v>
      </c>
      <c r="S11" s="109" t="str">
        <f t="shared" si="7"/>
        <v/>
      </c>
      <c r="T11" s="61" t="str">
        <f t="shared" ca="1" si="8"/>
        <v>F</v>
      </c>
      <c r="U11" s="61" t="str">
        <f t="shared" ca="1" si="9"/>
        <v>A</v>
      </c>
      <c r="V11" s="96">
        <f t="shared" si="35"/>
        <v>0</v>
      </c>
      <c r="W11" s="57">
        <f t="shared" ca="1" si="36"/>
        <v>0</v>
      </c>
      <c r="X11" s="164">
        <f t="shared" ca="1" si="10"/>
        <v>0</v>
      </c>
      <c r="Y11" s="115" t="b">
        <f t="shared" ca="1" si="11"/>
        <v>1</v>
      </c>
      <c r="Z11" s="115" t="b">
        <f t="shared" ca="1" si="12"/>
        <v>0</v>
      </c>
      <c r="AA11" s="115" t="b">
        <f t="shared" ca="1" si="13"/>
        <v>0</v>
      </c>
      <c r="AB11" s="78">
        <f t="shared" ca="1" si="14"/>
        <v>0</v>
      </c>
      <c r="AC11" s="85">
        <f t="shared" ca="1" si="15"/>
        <v>0</v>
      </c>
      <c r="AD11" s="88">
        <f t="shared" ca="1" si="16"/>
        <v>0</v>
      </c>
      <c r="AE11" s="85">
        <f t="shared" ca="1" si="17"/>
        <v>0</v>
      </c>
      <c r="AF11" s="82">
        <f t="shared" ca="1" si="18"/>
        <v>0.99930555555555556</v>
      </c>
      <c r="AG11" s="115" t="b">
        <f t="shared" si="19"/>
        <v>0</v>
      </c>
      <c r="AH11" s="115" t="b">
        <f t="shared" ca="1" si="20"/>
        <v>0</v>
      </c>
      <c r="AI11" s="115" t="b">
        <f t="shared" ca="1" si="21"/>
        <v>0</v>
      </c>
      <c r="AJ11" s="115" t="b">
        <f t="shared" ca="1" si="22"/>
        <v>1</v>
      </c>
      <c r="AK11" s="115" t="b">
        <f t="shared" si="23"/>
        <v>0</v>
      </c>
      <c r="AL11" s="113">
        <f t="shared" ca="1" si="24"/>
        <v>0</v>
      </c>
      <c r="AM11" s="113">
        <f t="shared" ca="1" si="25"/>
        <v>0.99930555555555556</v>
      </c>
      <c r="AN11" s="113">
        <f t="shared" ca="1" si="37"/>
        <v>0</v>
      </c>
      <c r="AO11" s="113">
        <f t="shared" ca="1" si="26"/>
        <v>0.99930555555555556</v>
      </c>
      <c r="AP11" s="115" t="b">
        <f t="shared" si="27"/>
        <v>1</v>
      </c>
      <c r="AQ11" s="115" t="b">
        <f t="shared" ca="1" si="28"/>
        <v>0</v>
      </c>
      <c r="AR11" s="115" t="b">
        <f t="shared" si="29"/>
        <v>1</v>
      </c>
      <c r="AS11" s="115" t="b">
        <f t="shared" ca="1" si="30"/>
        <v>0</v>
      </c>
      <c r="AT11" s="140">
        <f t="shared" si="31"/>
        <v>0</v>
      </c>
      <c r="AU11" s="342"/>
      <c r="AV11" s="342"/>
      <c r="AW11" s="342"/>
      <c r="AX11" s="342"/>
      <c r="AY11" s="342"/>
      <c r="AZ11" s="342"/>
      <c r="BA11" s="343"/>
      <c r="BB11" s="343"/>
      <c r="BC11" s="343"/>
    </row>
    <row r="12" spans="1:55" s="346" customFormat="1" ht="28.5" customHeight="1" x14ac:dyDescent="0.35">
      <c r="A12" s="397">
        <f t="shared" ca="1" si="0"/>
        <v>46208</v>
      </c>
      <c r="B12" s="77" t="str">
        <f t="shared" ca="1" si="1"/>
        <v>So</v>
      </c>
      <c r="C12" s="76" t="str">
        <f t="shared" ca="1" si="2"/>
        <v xml:space="preserve"> Wochenende</v>
      </c>
      <c r="D12" s="185"/>
      <c r="E12" s="126" t="str">
        <f t="shared" ca="1" si="32"/>
        <v/>
      </c>
      <c r="F12" s="386">
        <f t="shared" ca="1" si="3"/>
        <v>0</v>
      </c>
      <c r="G12" s="125">
        <f t="shared" ca="1" si="33"/>
        <v>0</v>
      </c>
      <c r="H12" s="184"/>
      <c r="I12" s="186"/>
      <c r="J12" s="141" t="str">
        <f t="shared" ca="1" si="4"/>
        <v/>
      </c>
      <c r="K12" s="388">
        <f t="shared" ca="1" si="5"/>
        <v>0</v>
      </c>
      <c r="L12" s="542"/>
      <c r="M12" s="543"/>
      <c r="N12" s="543"/>
      <c r="O12" s="543"/>
      <c r="P12" s="544"/>
      <c r="Q12" s="108">
        <f t="shared" ca="1" si="34"/>
        <v>46208</v>
      </c>
      <c r="R12" s="115" t="b">
        <f t="shared" ca="1" si="6"/>
        <v>1</v>
      </c>
      <c r="S12" s="109" t="str">
        <f t="shared" si="7"/>
        <v/>
      </c>
      <c r="T12" s="61" t="str">
        <f t="shared" ca="1" si="8"/>
        <v>F</v>
      </c>
      <c r="U12" s="61" t="str">
        <f t="shared" ca="1" si="9"/>
        <v>F</v>
      </c>
      <c r="V12" s="96">
        <f t="shared" si="35"/>
        <v>0</v>
      </c>
      <c r="W12" s="57">
        <f t="shared" ca="1" si="36"/>
        <v>0</v>
      </c>
      <c r="X12" s="164">
        <f t="shared" ca="1" si="10"/>
        <v>0</v>
      </c>
      <c r="Y12" s="115" t="b">
        <f t="shared" ca="1" si="11"/>
        <v>1</v>
      </c>
      <c r="Z12" s="115" t="b">
        <f t="shared" ca="1" si="12"/>
        <v>0</v>
      </c>
      <c r="AA12" s="115" t="b">
        <f t="shared" ca="1" si="13"/>
        <v>0</v>
      </c>
      <c r="AB12" s="78" t="str">
        <f t="shared" ca="1" si="14"/>
        <v/>
      </c>
      <c r="AC12" s="85" t="str">
        <f t="shared" ca="1" si="15"/>
        <v/>
      </c>
      <c r="AD12" s="88">
        <f t="shared" ca="1" si="16"/>
        <v>0</v>
      </c>
      <c r="AE12" s="85" t="str">
        <f t="shared" ca="1" si="17"/>
        <v/>
      </c>
      <c r="AF12" s="82" t="str">
        <f t="shared" ca="1" si="18"/>
        <v/>
      </c>
      <c r="AG12" s="115" t="b">
        <f t="shared" si="19"/>
        <v>0</v>
      </c>
      <c r="AH12" s="115" t="b">
        <f t="shared" ca="1" si="20"/>
        <v>0</v>
      </c>
      <c r="AI12" s="115" t="b">
        <f t="shared" ca="1" si="21"/>
        <v>0</v>
      </c>
      <c r="AJ12" s="115" t="b">
        <f t="shared" ca="1" si="22"/>
        <v>0</v>
      </c>
      <c r="AK12" s="115" t="b">
        <f t="shared" si="23"/>
        <v>0</v>
      </c>
      <c r="AL12" s="113" t="str">
        <f t="shared" ca="1" si="24"/>
        <v/>
      </c>
      <c r="AM12" s="113" t="str">
        <f t="shared" ca="1" si="25"/>
        <v/>
      </c>
      <c r="AN12" s="113" t="str">
        <f t="shared" ca="1" si="37"/>
        <v/>
      </c>
      <c r="AO12" s="113" t="str">
        <f t="shared" ca="1" si="26"/>
        <v/>
      </c>
      <c r="AP12" s="115" t="b">
        <f t="shared" si="27"/>
        <v>1</v>
      </c>
      <c r="AQ12" s="115" t="b">
        <f t="shared" ca="1" si="28"/>
        <v>0</v>
      </c>
      <c r="AR12" s="115" t="b">
        <f t="shared" si="29"/>
        <v>1</v>
      </c>
      <c r="AS12" s="115" t="b">
        <f t="shared" ca="1" si="30"/>
        <v>0</v>
      </c>
      <c r="AT12" s="140">
        <f t="shared" si="31"/>
        <v>0</v>
      </c>
      <c r="AU12" s="342"/>
      <c r="AV12" s="342"/>
      <c r="AW12" s="342"/>
      <c r="AX12" s="342"/>
      <c r="AY12" s="342"/>
      <c r="AZ12" s="342"/>
      <c r="BA12" s="343"/>
      <c r="BB12" s="343"/>
      <c r="BC12" s="343"/>
    </row>
    <row r="13" spans="1:55" s="346" customFormat="1" ht="28.5" customHeight="1" x14ac:dyDescent="0.35">
      <c r="A13" s="397">
        <f t="shared" ca="1" si="0"/>
        <v>46209</v>
      </c>
      <c r="B13" s="77" t="str">
        <f t="shared" ca="1" si="1"/>
        <v>Mo</v>
      </c>
      <c r="C13" s="76" t="str">
        <f t="shared" ca="1" si="2"/>
        <v xml:space="preserve"> </v>
      </c>
      <c r="D13" s="171"/>
      <c r="E13" s="126" t="str">
        <f t="shared" ca="1" si="32"/>
        <v>08:00-16:00</v>
      </c>
      <c r="F13" s="386">
        <f t="shared" ca="1" si="3"/>
        <v>0.33333333333333331</v>
      </c>
      <c r="G13" s="125">
        <f t="shared" ca="1" si="33"/>
        <v>0</v>
      </c>
      <c r="H13" s="127"/>
      <c r="I13" s="59"/>
      <c r="J13" s="141" t="str">
        <f t="shared" ca="1" si="4"/>
        <v/>
      </c>
      <c r="K13" s="388">
        <f t="shared" ca="1" si="5"/>
        <v>0</v>
      </c>
      <c r="L13" s="542"/>
      <c r="M13" s="543"/>
      <c r="N13" s="543"/>
      <c r="O13" s="543"/>
      <c r="P13" s="544"/>
      <c r="Q13" s="108">
        <f t="shared" ca="1" si="34"/>
        <v>46209</v>
      </c>
      <c r="R13" s="115" t="b">
        <f t="shared" ca="1" si="6"/>
        <v>1</v>
      </c>
      <c r="S13" s="109" t="str">
        <f t="shared" si="7"/>
        <v/>
      </c>
      <c r="T13" s="61" t="str">
        <f t="shared" ca="1" si="8"/>
        <v>A</v>
      </c>
      <c r="U13" s="61" t="str">
        <f t="shared" ca="1" si="9"/>
        <v>A</v>
      </c>
      <c r="V13" s="96">
        <f t="shared" si="35"/>
        <v>0</v>
      </c>
      <c r="W13" s="57">
        <f t="shared" ca="1" si="36"/>
        <v>-0.33333333333333298</v>
      </c>
      <c r="X13" s="164">
        <f t="shared" ca="1" si="10"/>
        <v>0</v>
      </c>
      <c r="Y13" s="115" t="b">
        <f t="shared" ca="1" si="11"/>
        <v>0</v>
      </c>
      <c r="Z13" s="115" t="b">
        <f t="shared" ca="1" si="12"/>
        <v>0</v>
      </c>
      <c r="AA13" s="115" t="b">
        <f t="shared" ca="1" si="13"/>
        <v>1</v>
      </c>
      <c r="AB13" s="78">
        <f t="shared" ca="1" si="14"/>
        <v>0</v>
      </c>
      <c r="AC13" s="85">
        <f t="shared" ca="1" si="15"/>
        <v>0.33333333333333331</v>
      </c>
      <c r="AD13" s="88">
        <f t="shared" ca="1" si="16"/>
        <v>0</v>
      </c>
      <c r="AE13" s="85">
        <f t="shared" ca="1" si="17"/>
        <v>0.66666666666666663</v>
      </c>
      <c r="AF13" s="82">
        <f t="shared" ca="1" si="18"/>
        <v>0.99930555555555556</v>
      </c>
      <c r="AG13" s="115" t="b">
        <f t="shared" si="19"/>
        <v>0</v>
      </c>
      <c r="AH13" s="115" t="b">
        <f t="shared" ca="1" si="20"/>
        <v>1</v>
      </c>
      <c r="AI13" s="115" t="b">
        <f t="shared" ca="1" si="21"/>
        <v>0</v>
      </c>
      <c r="AJ13" s="115" t="b">
        <f t="shared" ca="1" si="22"/>
        <v>1</v>
      </c>
      <c r="AK13" s="115" t="b">
        <f t="shared" si="23"/>
        <v>0</v>
      </c>
      <c r="AL13" s="113">
        <f t="shared" ca="1" si="24"/>
        <v>0</v>
      </c>
      <c r="AM13" s="113">
        <f t="shared" ca="1" si="25"/>
        <v>0.99930555555555556</v>
      </c>
      <c r="AN13" s="113">
        <f t="shared" ca="1" si="37"/>
        <v>0</v>
      </c>
      <c r="AO13" s="113">
        <f t="shared" ca="1" si="26"/>
        <v>0.99930555555555556</v>
      </c>
      <c r="AP13" s="115" t="b">
        <f t="shared" si="27"/>
        <v>1</v>
      </c>
      <c r="AQ13" s="115" t="b">
        <f t="shared" ca="1" si="28"/>
        <v>0</v>
      </c>
      <c r="AR13" s="115" t="b">
        <f t="shared" si="29"/>
        <v>1</v>
      </c>
      <c r="AS13" s="115" t="b">
        <f t="shared" ca="1" si="30"/>
        <v>0</v>
      </c>
      <c r="AT13" s="140">
        <f t="shared" si="31"/>
        <v>0</v>
      </c>
      <c r="AU13" s="342"/>
      <c r="AV13" s="342"/>
      <c r="AW13" s="342"/>
      <c r="AX13" s="342"/>
      <c r="AY13" s="342"/>
      <c r="AZ13" s="342"/>
      <c r="BA13" s="343"/>
      <c r="BB13" s="343"/>
      <c r="BC13" s="343"/>
    </row>
    <row r="14" spans="1:55" s="346" customFormat="1" ht="28.5" customHeight="1" x14ac:dyDescent="0.35">
      <c r="A14" s="397">
        <f t="shared" ca="1" si="0"/>
        <v>46210</v>
      </c>
      <c r="B14" s="77" t="str">
        <f t="shared" ca="1" si="1"/>
        <v>Di</v>
      </c>
      <c r="C14" s="76" t="str">
        <f t="shared" ca="1" si="2"/>
        <v xml:space="preserve"> </v>
      </c>
      <c r="D14" s="171"/>
      <c r="E14" s="126" t="str">
        <f t="shared" ca="1" si="32"/>
        <v>08:00-16:00</v>
      </c>
      <c r="F14" s="386">
        <f t="shared" ca="1" si="3"/>
        <v>0.33333333333333331</v>
      </c>
      <c r="G14" s="125">
        <f t="shared" ca="1" si="33"/>
        <v>0</v>
      </c>
      <c r="H14" s="127"/>
      <c r="I14" s="59"/>
      <c r="J14" s="141" t="str">
        <f t="shared" ca="1" si="4"/>
        <v/>
      </c>
      <c r="K14" s="388">
        <f t="shared" ca="1" si="5"/>
        <v>0</v>
      </c>
      <c r="L14" s="542"/>
      <c r="M14" s="543"/>
      <c r="N14" s="543"/>
      <c r="O14" s="543"/>
      <c r="P14" s="544"/>
      <c r="Q14" s="108">
        <f t="shared" ca="1" si="34"/>
        <v>46210</v>
      </c>
      <c r="R14" s="115" t="b">
        <f t="shared" ca="1" si="6"/>
        <v>1</v>
      </c>
      <c r="S14" s="109" t="str">
        <f t="shared" si="7"/>
        <v/>
      </c>
      <c r="T14" s="61" t="str">
        <f t="shared" ca="1" si="8"/>
        <v>A</v>
      </c>
      <c r="U14" s="61" t="str">
        <f t="shared" ca="1" si="9"/>
        <v>A</v>
      </c>
      <c r="V14" s="96">
        <f t="shared" si="35"/>
        <v>0</v>
      </c>
      <c r="W14" s="57">
        <f t="shared" ca="1" si="36"/>
        <v>-0.33333333333333298</v>
      </c>
      <c r="X14" s="164">
        <f t="shared" ca="1" si="10"/>
        <v>0</v>
      </c>
      <c r="Y14" s="115" t="b">
        <f t="shared" ca="1" si="11"/>
        <v>0</v>
      </c>
      <c r="Z14" s="115" t="b">
        <f t="shared" ca="1" si="12"/>
        <v>0</v>
      </c>
      <c r="AA14" s="115" t="b">
        <f t="shared" ca="1" si="13"/>
        <v>1</v>
      </c>
      <c r="AB14" s="78">
        <f t="shared" ca="1" si="14"/>
        <v>0</v>
      </c>
      <c r="AC14" s="85">
        <f t="shared" ca="1" si="15"/>
        <v>0.33333333333333331</v>
      </c>
      <c r="AD14" s="88">
        <f t="shared" ca="1" si="16"/>
        <v>0</v>
      </c>
      <c r="AE14" s="85">
        <f t="shared" ca="1" si="17"/>
        <v>0.66666666666666663</v>
      </c>
      <c r="AF14" s="82">
        <f t="shared" ca="1" si="18"/>
        <v>0.99930555555555556</v>
      </c>
      <c r="AG14" s="115" t="b">
        <f t="shared" si="19"/>
        <v>0</v>
      </c>
      <c r="AH14" s="115" t="b">
        <f t="shared" ca="1" si="20"/>
        <v>1</v>
      </c>
      <c r="AI14" s="115" t="b">
        <f t="shared" ca="1" si="21"/>
        <v>0</v>
      </c>
      <c r="AJ14" s="115" t="b">
        <f t="shared" ca="1" si="22"/>
        <v>1</v>
      </c>
      <c r="AK14" s="115" t="b">
        <f t="shared" si="23"/>
        <v>0</v>
      </c>
      <c r="AL14" s="113">
        <f t="shared" ca="1" si="24"/>
        <v>0</v>
      </c>
      <c r="AM14" s="113">
        <f t="shared" ca="1" si="25"/>
        <v>0.99930555555555556</v>
      </c>
      <c r="AN14" s="113">
        <f t="shared" ca="1" si="37"/>
        <v>0</v>
      </c>
      <c r="AO14" s="113">
        <f t="shared" ca="1" si="26"/>
        <v>0.99930555555555556</v>
      </c>
      <c r="AP14" s="115" t="b">
        <f t="shared" si="27"/>
        <v>1</v>
      </c>
      <c r="AQ14" s="115" t="b">
        <f t="shared" ca="1" si="28"/>
        <v>0</v>
      </c>
      <c r="AR14" s="115" t="b">
        <f t="shared" si="29"/>
        <v>1</v>
      </c>
      <c r="AS14" s="115" t="b">
        <f t="shared" ca="1" si="30"/>
        <v>0</v>
      </c>
      <c r="AT14" s="140">
        <f t="shared" si="31"/>
        <v>0</v>
      </c>
      <c r="AU14" s="342"/>
      <c r="AV14" s="342"/>
      <c r="AW14" s="342"/>
      <c r="AX14" s="342"/>
      <c r="AY14" s="342"/>
      <c r="AZ14" s="342"/>
      <c r="BA14" s="343"/>
      <c r="BB14" s="343"/>
      <c r="BC14" s="343"/>
    </row>
    <row r="15" spans="1:55" s="346" customFormat="1" ht="28.5" customHeight="1" x14ac:dyDescent="0.35">
      <c r="A15" s="397">
        <f t="shared" ca="1" si="0"/>
        <v>46211</v>
      </c>
      <c r="B15" s="77" t="str">
        <f t="shared" ca="1" si="1"/>
        <v>Mi</v>
      </c>
      <c r="C15" s="76" t="str">
        <f t="shared" ca="1" si="2"/>
        <v xml:space="preserve"> </v>
      </c>
      <c r="D15" s="171"/>
      <c r="E15" s="126" t="str">
        <f t="shared" ca="1" si="32"/>
        <v>08:00-16:00</v>
      </c>
      <c r="F15" s="386">
        <f t="shared" ca="1" si="3"/>
        <v>0.33333333333333331</v>
      </c>
      <c r="G15" s="125">
        <f t="shared" ca="1" si="33"/>
        <v>0</v>
      </c>
      <c r="H15" s="127"/>
      <c r="I15" s="59"/>
      <c r="J15" s="141" t="str">
        <f t="shared" ca="1" si="4"/>
        <v/>
      </c>
      <c r="K15" s="388">
        <f t="shared" ca="1" si="5"/>
        <v>0</v>
      </c>
      <c r="L15" s="542"/>
      <c r="M15" s="543"/>
      <c r="N15" s="543"/>
      <c r="O15" s="543"/>
      <c r="P15" s="544"/>
      <c r="Q15" s="108">
        <f t="shared" ca="1" si="34"/>
        <v>46211</v>
      </c>
      <c r="R15" s="115" t="b">
        <f t="shared" ca="1" si="6"/>
        <v>1</v>
      </c>
      <c r="S15" s="109" t="str">
        <f t="shared" si="7"/>
        <v/>
      </c>
      <c r="T15" s="61" t="str">
        <f t="shared" ca="1" si="8"/>
        <v>A</v>
      </c>
      <c r="U15" s="61" t="str">
        <f t="shared" ca="1" si="9"/>
        <v>A</v>
      </c>
      <c r="V15" s="96">
        <f t="shared" si="35"/>
        <v>0</v>
      </c>
      <c r="W15" s="57">
        <f t="shared" ca="1" si="36"/>
        <v>-0.33333333333333298</v>
      </c>
      <c r="X15" s="164">
        <f t="shared" ca="1" si="10"/>
        <v>0</v>
      </c>
      <c r="Y15" s="115" t="b">
        <f t="shared" ca="1" si="11"/>
        <v>0</v>
      </c>
      <c r="Z15" s="115" t="b">
        <f t="shared" ca="1" si="12"/>
        <v>0</v>
      </c>
      <c r="AA15" s="115" t="b">
        <f t="shared" ca="1" si="13"/>
        <v>1</v>
      </c>
      <c r="AB15" s="78">
        <f t="shared" ca="1" si="14"/>
        <v>0</v>
      </c>
      <c r="AC15" s="85">
        <f t="shared" ca="1" si="15"/>
        <v>0.33333333333333331</v>
      </c>
      <c r="AD15" s="88">
        <f t="shared" ca="1" si="16"/>
        <v>0</v>
      </c>
      <c r="AE15" s="85">
        <f t="shared" ca="1" si="17"/>
        <v>0.66666666666666663</v>
      </c>
      <c r="AF15" s="82">
        <f t="shared" ca="1" si="18"/>
        <v>0.99930555555555556</v>
      </c>
      <c r="AG15" s="115" t="b">
        <f t="shared" si="19"/>
        <v>0</v>
      </c>
      <c r="AH15" s="115" t="b">
        <f t="shared" ca="1" si="20"/>
        <v>1</v>
      </c>
      <c r="AI15" s="115" t="b">
        <f t="shared" ca="1" si="21"/>
        <v>0</v>
      </c>
      <c r="AJ15" s="115" t="b">
        <f t="shared" ca="1" si="22"/>
        <v>1</v>
      </c>
      <c r="AK15" s="115" t="b">
        <f t="shared" si="23"/>
        <v>0</v>
      </c>
      <c r="AL15" s="113">
        <f t="shared" ca="1" si="24"/>
        <v>0</v>
      </c>
      <c r="AM15" s="113">
        <f t="shared" ca="1" si="25"/>
        <v>0.99930555555555556</v>
      </c>
      <c r="AN15" s="113">
        <f t="shared" ca="1" si="37"/>
        <v>0</v>
      </c>
      <c r="AO15" s="113">
        <f t="shared" ca="1" si="26"/>
        <v>0.99930555555555556</v>
      </c>
      <c r="AP15" s="115" t="b">
        <f t="shared" si="27"/>
        <v>1</v>
      </c>
      <c r="AQ15" s="115" t="b">
        <f t="shared" ca="1" si="28"/>
        <v>0</v>
      </c>
      <c r="AR15" s="115" t="b">
        <f t="shared" si="29"/>
        <v>1</v>
      </c>
      <c r="AS15" s="115" t="b">
        <f t="shared" ca="1" si="30"/>
        <v>0</v>
      </c>
      <c r="AT15" s="140">
        <f t="shared" si="31"/>
        <v>0</v>
      </c>
      <c r="AU15" s="342"/>
      <c r="AV15" s="342"/>
      <c r="AW15" s="342"/>
      <c r="AX15" s="342"/>
      <c r="AY15" s="342"/>
      <c r="AZ15" s="342"/>
      <c r="BA15" s="343"/>
      <c r="BB15" s="343"/>
      <c r="BC15" s="343"/>
    </row>
    <row r="16" spans="1:55" s="346" customFormat="1" ht="28.5" customHeight="1" x14ac:dyDescent="0.35">
      <c r="A16" s="397">
        <f t="shared" ca="1" si="0"/>
        <v>46212</v>
      </c>
      <c r="B16" s="77" t="str">
        <f t="shared" ca="1" si="1"/>
        <v>Do</v>
      </c>
      <c r="C16" s="76" t="str">
        <f t="shared" ca="1" si="2"/>
        <v xml:space="preserve"> </v>
      </c>
      <c r="D16" s="171"/>
      <c r="E16" s="126" t="str">
        <f t="shared" ca="1" si="32"/>
        <v>08:00-16:00</v>
      </c>
      <c r="F16" s="386">
        <f t="shared" ca="1" si="3"/>
        <v>0.33333333333333331</v>
      </c>
      <c r="G16" s="125">
        <f t="shared" ca="1" si="33"/>
        <v>0</v>
      </c>
      <c r="H16" s="127"/>
      <c r="I16" s="59"/>
      <c r="J16" s="141" t="str">
        <f t="shared" ca="1" si="4"/>
        <v/>
      </c>
      <c r="K16" s="388">
        <f t="shared" ca="1" si="5"/>
        <v>0</v>
      </c>
      <c r="L16" s="542"/>
      <c r="M16" s="543"/>
      <c r="N16" s="543"/>
      <c r="O16" s="543"/>
      <c r="P16" s="544"/>
      <c r="Q16" s="108">
        <f t="shared" ca="1" si="34"/>
        <v>46212</v>
      </c>
      <c r="R16" s="115" t="b">
        <f t="shared" ca="1" si="6"/>
        <v>1</v>
      </c>
      <c r="S16" s="109" t="str">
        <f t="shared" si="7"/>
        <v/>
      </c>
      <c r="T16" s="61" t="str">
        <f t="shared" ca="1" si="8"/>
        <v>A</v>
      </c>
      <c r="U16" s="61" t="str">
        <f t="shared" ca="1" si="9"/>
        <v>A</v>
      </c>
      <c r="V16" s="96">
        <f t="shared" si="35"/>
        <v>0</v>
      </c>
      <c r="W16" s="57">
        <f t="shared" ca="1" si="36"/>
        <v>-0.33333333333333298</v>
      </c>
      <c r="X16" s="164">
        <f t="shared" ca="1" si="10"/>
        <v>0</v>
      </c>
      <c r="Y16" s="115" t="b">
        <f t="shared" ca="1" si="11"/>
        <v>0</v>
      </c>
      <c r="Z16" s="115" t="b">
        <f t="shared" ca="1" si="12"/>
        <v>0</v>
      </c>
      <c r="AA16" s="115" t="b">
        <f t="shared" ca="1" si="13"/>
        <v>1</v>
      </c>
      <c r="AB16" s="78">
        <f t="shared" ca="1" si="14"/>
        <v>0</v>
      </c>
      <c r="AC16" s="85">
        <f t="shared" ca="1" si="15"/>
        <v>0.33333333333333331</v>
      </c>
      <c r="AD16" s="88">
        <f t="shared" ca="1" si="16"/>
        <v>0</v>
      </c>
      <c r="AE16" s="85">
        <f t="shared" ca="1" si="17"/>
        <v>0.66666666666666663</v>
      </c>
      <c r="AF16" s="82">
        <f t="shared" ca="1" si="18"/>
        <v>0.99930555555555556</v>
      </c>
      <c r="AG16" s="115" t="b">
        <f t="shared" si="19"/>
        <v>0</v>
      </c>
      <c r="AH16" s="115" t="b">
        <f t="shared" ca="1" si="20"/>
        <v>1</v>
      </c>
      <c r="AI16" s="115" t="b">
        <f t="shared" ca="1" si="21"/>
        <v>0</v>
      </c>
      <c r="AJ16" s="115" t="b">
        <f t="shared" ca="1" si="22"/>
        <v>1</v>
      </c>
      <c r="AK16" s="115" t="b">
        <f t="shared" si="23"/>
        <v>0</v>
      </c>
      <c r="AL16" s="113">
        <f t="shared" ca="1" si="24"/>
        <v>0</v>
      </c>
      <c r="AM16" s="113">
        <f t="shared" ca="1" si="25"/>
        <v>0.99930555555555556</v>
      </c>
      <c r="AN16" s="113">
        <f t="shared" ca="1" si="37"/>
        <v>0</v>
      </c>
      <c r="AO16" s="113">
        <f t="shared" ca="1" si="26"/>
        <v>0.99930555555555556</v>
      </c>
      <c r="AP16" s="115" t="b">
        <f t="shared" si="27"/>
        <v>1</v>
      </c>
      <c r="AQ16" s="115" t="b">
        <f t="shared" ca="1" si="28"/>
        <v>0</v>
      </c>
      <c r="AR16" s="115" t="b">
        <f t="shared" si="29"/>
        <v>1</v>
      </c>
      <c r="AS16" s="115" t="b">
        <f t="shared" ca="1" si="30"/>
        <v>0</v>
      </c>
      <c r="AT16" s="140">
        <f t="shared" si="31"/>
        <v>0</v>
      </c>
      <c r="AU16" s="342"/>
      <c r="AV16" s="342"/>
      <c r="AW16" s="342"/>
      <c r="AX16" s="342"/>
      <c r="AY16" s="342"/>
      <c r="AZ16" s="342"/>
      <c r="BA16" s="343"/>
      <c r="BB16" s="343"/>
      <c r="BC16" s="343"/>
    </row>
    <row r="17" spans="1:55" s="346" customFormat="1" ht="28.5" customHeight="1" x14ac:dyDescent="0.35">
      <c r="A17" s="397">
        <f t="shared" ca="1" si="0"/>
        <v>46213</v>
      </c>
      <c r="B17" s="77" t="str">
        <f t="shared" ca="1" si="1"/>
        <v>Fr</v>
      </c>
      <c r="C17" s="76" t="str">
        <f t="shared" ca="1" si="2"/>
        <v xml:space="preserve"> </v>
      </c>
      <c r="D17" s="171"/>
      <c r="E17" s="126" t="str">
        <f t="shared" ca="1" si="32"/>
        <v>08:00-16:00</v>
      </c>
      <c r="F17" s="386">
        <f t="shared" ca="1" si="3"/>
        <v>0.33333333333333331</v>
      </c>
      <c r="G17" s="125">
        <f t="shared" ca="1" si="33"/>
        <v>0</v>
      </c>
      <c r="H17" s="127"/>
      <c r="I17" s="59"/>
      <c r="J17" s="141" t="str">
        <f t="shared" ca="1" si="4"/>
        <v/>
      </c>
      <c r="K17" s="388">
        <f t="shared" ca="1" si="5"/>
        <v>0</v>
      </c>
      <c r="L17" s="542"/>
      <c r="M17" s="543"/>
      <c r="N17" s="543"/>
      <c r="O17" s="543"/>
      <c r="P17" s="544"/>
      <c r="Q17" s="108">
        <f t="shared" ca="1" si="34"/>
        <v>46213</v>
      </c>
      <c r="R17" s="115" t="b">
        <f t="shared" ca="1" si="6"/>
        <v>1</v>
      </c>
      <c r="S17" s="109" t="str">
        <f t="shared" si="7"/>
        <v/>
      </c>
      <c r="T17" s="61" t="str">
        <f t="shared" ca="1" si="8"/>
        <v>A</v>
      </c>
      <c r="U17" s="61" t="str">
        <f t="shared" ca="1" si="9"/>
        <v>A</v>
      </c>
      <c r="V17" s="96">
        <f t="shared" si="35"/>
        <v>0</v>
      </c>
      <c r="W17" s="57">
        <f t="shared" ca="1" si="36"/>
        <v>-0.33333333333333298</v>
      </c>
      <c r="X17" s="164">
        <f t="shared" ca="1" si="10"/>
        <v>0</v>
      </c>
      <c r="Y17" s="115" t="b">
        <f t="shared" ca="1" si="11"/>
        <v>0</v>
      </c>
      <c r="Z17" s="115" t="b">
        <f t="shared" ca="1" si="12"/>
        <v>0</v>
      </c>
      <c r="AA17" s="115" t="b">
        <f t="shared" ca="1" si="13"/>
        <v>1</v>
      </c>
      <c r="AB17" s="78">
        <f t="shared" ca="1" si="14"/>
        <v>0</v>
      </c>
      <c r="AC17" s="85">
        <f t="shared" ca="1" si="15"/>
        <v>0.33333333333333331</v>
      </c>
      <c r="AD17" s="88">
        <f t="shared" ca="1" si="16"/>
        <v>0</v>
      </c>
      <c r="AE17" s="85">
        <f t="shared" ca="1" si="17"/>
        <v>0.66666666666666663</v>
      </c>
      <c r="AF17" s="82">
        <f t="shared" ca="1" si="18"/>
        <v>0.99930555555555556</v>
      </c>
      <c r="AG17" s="115" t="b">
        <f t="shared" si="19"/>
        <v>0</v>
      </c>
      <c r="AH17" s="115" t="b">
        <f t="shared" ca="1" si="20"/>
        <v>1</v>
      </c>
      <c r="AI17" s="115" t="b">
        <f t="shared" ca="1" si="21"/>
        <v>0</v>
      </c>
      <c r="AJ17" s="115" t="b">
        <f t="shared" ca="1" si="22"/>
        <v>1</v>
      </c>
      <c r="AK17" s="115" t="b">
        <f t="shared" si="23"/>
        <v>0</v>
      </c>
      <c r="AL17" s="113">
        <f t="shared" ca="1" si="24"/>
        <v>0</v>
      </c>
      <c r="AM17" s="113">
        <f t="shared" ca="1" si="25"/>
        <v>0.99930555555555556</v>
      </c>
      <c r="AN17" s="113">
        <f t="shared" ca="1" si="37"/>
        <v>0</v>
      </c>
      <c r="AO17" s="113">
        <f t="shared" ca="1" si="26"/>
        <v>0.99930555555555556</v>
      </c>
      <c r="AP17" s="115" t="b">
        <f t="shared" si="27"/>
        <v>1</v>
      </c>
      <c r="AQ17" s="115" t="b">
        <f t="shared" ca="1" si="28"/>
        <v>0</v>
      </c>
      <c r="AR17" s="115" t="b">
        <f t="shared" si="29"/>
        <v>1</v>
      </c>
      <c r="AS17" s="115" t="b">
        <f t="shared" ca="1" si="30"/>
        <v>0</v>
      </c>
      <c r="AT17" s="140">
        <f t="shared" si="31"/>
        <v>0</v>
      </c>
      <c r="AU17" s="342"/>
      <c r="AV17" s="342"/>
      <c r="AW17" s="342"/>
      <c r="AX17" s="342"/>
      <c r="AY17" s="342"/>
      <c r="AZ17" s="342"/>
      <c r="BA17" s="343"/>
      <c r="BB17" s="343"/>
      <c r="BC17" s="343"/>
    </row>
    <row r="18" spans="1:55" s="346" customFormat="1" ht="28.5" customHeight="1" x14ac:dyDescent="0.35">
      <c r="A18" s="397">
        <f t="shared" ca="1" si="0"/>
        <v>46214</v>
      </c>
      <c r="B18" s="77" t="str">
        <f t="shared" ca="1" si="1"/>
        <v>Sa</v>
      </c>
      <c r="C18" s="76" t="str">
        <f t="shared" ca="1" si="2"/>
        <v xml:space="preserve"> Wochenende</v>
      </c>
      <c r="D18" s="185"/>
      <c r="E18" s="126" t="str">
        <f t="shared" ca="1" si="32"/>
        <v/>
      </c>
      <c r="F18" s="386">
        <f t="shared" ca="1" si="3"/>
        <v>0</v>
      </c>
      <c r="G18" s="125">
        <f t="shared" ca="1" si="33"/>
        <v>0</v>
      </c>
      <c r="H18" s="127"/>
      <c r="I18" s="59"/>
      <c r="J18" s="141" t="str">
        <f t="shared" ca="1" si="4"/>
        <v/>
      </c>
      <c r="K18" s="388">
        <f t="shared" ca="1" si="5"/>
        <v>0</v>
      </c>
      <c r="L18" s="542"/>
      <c r="M18" s="543"/>
      <c r="N18" s="543"/>
      <c r="O18" s="543"/>
      <c r="P18" s="544"/>
      <c r="Q18" s="108">
        <f t="shared" ca="1" si="34"/>
        <v>46214</v>
      </c>
      <c r="R18" s="115" t="b">
        <f t="shared" ca="1" si="6"/>
        <v>1</v>
      </c>
      <c r="S18" s="109" t="str">
        <f t="shared" si="7"/>
        <v/>
      </c>
      <c r="T18" s="61" t="str">
        <f t="shared" ca="1" si="8"/>
        <v>F</v>
      </c>
      <c r="U18" s="61" t="str">
        <f t="shared" ca="1" si="9"/>
        <v>A</v>
      </c>
      <c r="V18" s="96">
        <f t="shared" si="35"/>
        <v>0</v>
      </c>
      <c r="W18" s="57">
        <f t="shared" ca="1" si="36"/>
        <v>0</v>
      </c>
      <c r="X18" s="164">
        <f t="shared" ca="1" si="10"/>
        <v>0</v>
      </c>
      <c r="Y18" s="115" t="b">
        <f t="shared" ca="1" si="11"/>
        <v>1</v>
      </c>
      <c r="Z18" s="115" t="b">
        <f t="shared" ca="1" si="12"/>
        <v>0</v>
      </c>
      <c r="AA18" s="115" t="b">
        <f t="shared" ca="1" si="13"/>
        <v>0</v>
      </c>
      <c r="AB18" s="78">
        <f t="shared" ca="1" si="14"/>
        <v>0</v>
      </c>
      <c r="AC18" s="85">
        <f t="shared" ca="1" si="15"/>
        <v>0</v>
      </c>
      <c r="AD18" s="88">
        <f t="shared" ca="1" si="16"/>
        <v>0</v>
      </c>
      <c r="AE18" s="85">
        <f t="shared" ca="1" si="17"/>
        <v>0</v>
      </c>
      <c r="AF18" s="82">
        <f t="shared" ca="1" si="18"/>
        <v>0.99930555555555556</v>
      </c>
      <c r="AG18" s="115" t="b">
        <f t="shared" si="19"/>
        <v>0</v>
      </c>
      <c r="AH18" s="115" t="b">
        <f t="shared" ca="1" si="20"/>
        <v>0</v>
      </c>
      <c r="AI18" s="115" t="b">
        <f t="shared" ca="1" si="21"/>
        <v>0</v>
      </c>
      <c r="AJ18" s="115" t="b">
        <f t="shared" ca="1" si="22"/>
        <v>1</v>
      </c>
      <c r="AK18" s="115" t="b">
        <f t="shared" si="23"/>
        <v>0</v>
      </c>
      <c r="AL18" s="113">
        <f t="shared" ca="1" si="24"/>
        <v>0</v>
      </c>
      <c r="AM18" s="113">
        <f t="shared" ca="1" si="25"/>
        <v>0.99930555555555556</v>
      </c>
      <c r="AN18" s="113">
        <f t="shared" ca="1" si="37"/>
        <v>0</v>
      </c>
      <c r="AO18" s="113">
        <f t="shared" ca="1" si="26"/>
        <v>0.99930555555555556</v>
      </c>
      <c r="AP18" s="115" t="b">
        <f t="shared" si="27"/>
        <v>1</v>
      </c>
      <c r="AQ18" s="115" t="b">
        <f t="shared" ca="1" si="28"/>
        <v>0</v>
      </c>
      <c r="AR18" s="115" t="b">
        <f t="shared" si="29"/>
        <v>1</v>
      </c>
      <c r="AS18" s="115" t="b">
        <f t="shared" ca="1" si="30"/>
        <v>0</v>
      </c>
      <c r="AT18" s="140">
        <f t="shared" si="31"/>
        <v>0</v>
      </c>
      <c r="AU18" s="342"/>
      <c r="AV18" s="342"/>
      <c r="AW18" s="342"/>
      <c r="AX18" s="342"/>
      <c r="AY18" s="342"/>
      <c r="AZ18" s="342"/>
      <c r="BA18" s="343"/>
      <c r="BB18" s="343"/>
      <c r="BC18" s="343"/>
    </row>
    <row r="19" spans="1:55" s="346" customFormat="1" ht="28.5" customHeight="1" x14ac:dyDescent="0.35">
      <c r="A19" s="397">
        <f t="shared" ca="1" si="0"/>
        <v>46215</v>
      </c>
      <c r="B19" s="77" t="str">
        <f t="shared" ca="1" si="1"/>
        <v>So</v>
      </c>
      <c r="C19" s="76" t="str">
        <f t="shared" ca="1" si="2"/>
        <v xml:space="preserve"> Wochenende</v>
      </c>
      <c r="D19" s="185"/>
      <c r="E19" s="126" t="str">
        <f t="shared" ca="1" si="32"/>
        <v/>
      </c>
      <c r="F19" s="386">
        <f t="shared" ca="1" si="3"/>
        <v>0</v>
      </c>
      <c r="G19" s="125">
        <f t="shared" ca="1" si="33"/>
        <v>0</v>
      </c>
      <c r="H19" s="184"/>
      <c r="I19" s="186"/>
      <c r="J19" s="141" t="str">
        <f t="shared" ca="1" si="4"/>
        <v/>
      </c>
      <c r="K19" s="388">
        <f t="shared" ca="1" si="5"/>
        <v>0</v>
      </c>
      <c r="L19" s="542"/>
      <c r="M19" s="543"/>
      <c r="N19" s="543"/>
      <c r="O19" s="543"/>
      <c r="P19" s="544"/>
      <c r="Q19" s="108">
        <f t="shared" ca="1" si="34"/>
        <v>46215</v>
      </c>
      <c r="R19" s="115" t="b">
        <f t="shared" ca="1" si="6"/>
        <v>1</v>
      </c>
      <c r="S19" s="109" t="str">
        <f t="shared" si="7"/>
        <v/>
      </c>
      <c r="T19" s="61" t="str">
        <f t="shared" ca="1" si="8"/>
        <v>F</v>
      </c>
      <c r="U19" s="61" t="str">
        <f t="shared" ca="1" si="9"/>
        <v>F</v>
      </c>
      <c r="V19" s="96">
        <f t="shared" si="35"/>
        <v>0</v>
      </c>
      <c r="W19" s="57">
        <f t="shared" ca="1" si="36"/>
        <v>0</v>
      </c>
      <c r="X19" s="164">
        <f t="shared" ca="1" si="10"/>
        <v>0</v>
      </c>
      <c r="Y19" s="115" t="b">
        <f t="shared" ca="1" si="11"/>
        <v>1</v>
      </c>
      <c r="Z19" s="115" t="b">
        <f t="shared" ca="1" si="12"/>
        <v>0</v>
      </c>
      <c r="AA19" s="115" t="b">
        <f t="shared" ca="1" si="13"/>
        <v>0</v>
      </c>
      <c r="AB19" s="78" t="str">
        <f t="shared" ca="1" si="14"/>
        <v/>
      </c>
      <c r="AC19" s="85" t="str">
        <f t="shared" ca="1" si="15"/>
        <v/>
      </c>
      <c r="AD19" s="88">
        <f t="shared" ca="1" si="16"/>
        <v>0</v>
      </c>
      <c r="AE19" s="85" t="str">
        <f t="shared" ca="1" si="17"/>
        <v/>
      </c>
      <c r="AF19" s="82" t="str">
        <f t="shared" ca="1" si="18"/>
        <v/>
      </c>
      <c r="AG19" s="115" t="b">
        <f t="shared" si="19"/>
        <v>0</v>
      </c>
      <c r="AH19" s="115" t="b">
        <f t="shared" ca="1" si="20"/>
        <v>0</v>
      </c>
      <c r="AI19" s="115" t="b">
        <f t="shared" ca="1" si="21"/>
        <v>0</v>
      </c>
      <c r="AJ19" s="115" t="b">
        <f t="shared" ca="1" si="22"/>
        <v>0</v>
      </c>
      <c r="AK19" s="115" t="b">
        <f t="shared" si="23"/>
        <v>0</v>
      </c>
      <c r="AL19" s="113" t="str">
        <f t="shared" ca="1" si="24"/>
        <v/>
      </c>
      <c r="AM19" s="113" t="str">
        <f t="shared" ca="1" si="25"/>
        <v/>
      </c>
      <c r="AN19" s="113" t="str">
        <f t="shared" ca="1" si="37"/>
        <v/>
      </c>
      <c r="AO19" s="113" t="str">
        <f t="shared" ca="1" si="26"/>
        <v/>
      </c>
      <c r="AP19" s="115" t="b">
        <f t="shared" si="27"/>
        <v>1</v>
      </c>
      <c r="AQ19" s="115" t="b">
        <f t="shared" ca="1" si="28"/>
        <v>0</v>
      </c>
      <c r="AR19" s="115" t="b">
        <f t="shared" si="29"/>
        <v>1</v>
      </c>
      <c r="AS19" s="115" t="b">
        <f t="shared" ca="1" si="30"/>
        <v>0</v>
      </c>
      <c r="AT19" s="140">
        <f t="shared" si="31"/>
        <v>0</v>
      </c>
      <c r="AU19" s="342"/>
      <c r="AV19" s="342"/>
      <c r="AW19" s="342"/>
      <c r="AX19" s="342"/>
      <c r="AY19" s="342"/>
      <c r="AZ19" s="342"/>
      <c r="BA19" s="343"/>
      <c r="BB19" s="343"/>
      <c r="BC19" s="343"/>
    </row>
    <row r="20" spans="1:55" s="346" customFormat="1" ht="28.5" customHeight="1" x14ac:dyDescent="0.35">
      <c r="A20" s="397">
        <f t="shared" ca="1" si="0"/>
        <v>46216</v>
      </c>
      <c r="B20" s="77" t="str">
        <f t="shared" ca="1" si="1"/>
        <v>Mo</v>
      </c>
      <c r="C20" s="76" t="str">
        <f t="shared" ca="1" si="2"/>
        <v xml:space="preserve"> </v>
      </c>
      <c r="D20" s="171"/>
      <c r="E20" s="126" t="str">
        <f t="shared" ca="1" si="32"/>
        <v>08:00-16:00</v>
      </c>
      <c r="F20" s="386">
        <f t="shared" ca="1" si="3"/>
        <v>0.33333333333333331</v>
      </c>
      <c r="G20" s="125">
        <f t="shared" ca="1" si="33"/>
        <v>0</v>
      </c>
      <c r="H20" s="127"/>
      <c r="I20" s="59"/>
      <c r="J20" s="141" t="str">
        <f t="shared" ca="1" si="4"/>
        <v/>
      </c>
      <c r="K20" s="388">
        <f t="shared" ca="1" si="5"/>
        <v>0</v>
      </c>
      <c r="L20" s="542"/>
      <c r="M20" s="543"/>
      <c r="N20" s="543"/>
      <c r="O20" s="543"/>
      <c r="P20" s="544"/>
      <c r="Q20" s="108">
        <f t="shared" ca="1" si="34"/>
        <v>46216</v>
      </c>
      <c r="R20" s="115" t="b">
        <f t="shared" ca="1" si="6"/>
        <v>1</v>
      </c>
      <c r="S20" s="109" t="str">
        <f t="shared" si="7"/>
        <v/>
      </c>
      <c r="T20" s="61" t="str">
        <f t="shared" ca="1" si="8"/>
        <v>A</v>
      </c>
      <c r="U20" s="61" t="str">
        <f t="shared" ca="1" si="9"/>
        <v>A</v>
      </c>
      <c r="V20" s="96">
        <f t="shared" si="35"/>
        <v>0</v>
      </c>
      <c r="W20" s="57">
        <f t="shared" ca="1" si="36"/>
        <v>-0.33333333333333298</v>
      </c>
      <c r="X20" s="164">
        <f t="shared" ca="1" si="10"/>
        <v>0</v>
      </c>
      <c r="Y20" s="115" t="b">
        <f t="shared" ca="1" si="11"/>
        <v>0</v>
      </c>
      <c r="Z20" s="115" t="b">
        <f t="shared" ca="1" si="12"/>
        <v>0</v>
      </c>
      <c r="AA20" s="115" t="b">
        <f t="shared" ca="1" si="13"/>
        <v>1</v>
      </c>
      <c r="AB20" s="78">
        <f t="shared" ca="1" si="14"/>
        <v>0</v>
      </c>
      <c r="AC20" s="85">
        <f t="shared" ca="1" si="15"/>
        <v>0.33333333333333331</v>
      </c>
      <c r="AD20" s="88">
        <f t="shared" ca="1" si="16"/>
        <v>0</v>
      </c>
      <c r="AE20" s="85">
        <f t="shared" ca="1" si="17"/>
        <v>0.66666666666666663</v>
      </c>
      <c r="AF20" s="82">
        <f t="shared" ca="1" si="18"/>
        <v>0.99930555555555556</v>
      </c>
      <c r="AG20" s="115" t="b">
        <f t="shared" si="19"/>
        <v>0</v>
      </c>
      <c r="AH20" s="115" t="b">
        <f t="shared" ca="1" si="20"/>
        <v>1</v>
      </c>
      <c r="AI20" s="115" t="b">
        <f t="shared" ca="1" si="21"/>
        <v>0</v>
      </c>
      <c r="AJ20" s="115" t="b">
        <f t="shared" ca="1" si="22"/>
        <v>1</v>
      </c>
      <c r="AK20" s="115" t="b">
        <f t="shared" si="23"/>
        <v>0</v>
      </c>
      <c r="AL20" s="113">
        <f t="shared" ca="1" si="24"/>
        <v>0</v>
      </c>
      <c r="AM20" s="113">
        <f t="shared" ca="1" si="25"/>
        <v>0.99930555555555556</v>
      </c>
      <c r="AN20" s="113">
        <f t="shared" ca="1" si="37"/>
        <v>0</v>
      </c>
      <c r="AO20" s="113">
        <f t="shared" ca="1" si="26"/>
        <v>0.99930555555555556</v>
      </c>
      <c r="AP20" s="115" t="b">
        <f t="shared" si="27"/>
        <v>1</v>
      </c>
      <c r="AQ20" s="115" t="b">
        <f t="shared" ca="1" si="28"/>
        <v>0</v>
      </c>
      <c r="AR20" s="115" t="b">
        <f t="shared" si="29"/>
        <v>1</v>
      </c>
      <c r="AS20" s="115" t="b">
        <f t="shared" ca="1" si="30"/>
        <v>0</v>
      </c>
      <c r="AT20" s="140">
        <f t="shared" si="31"/>
        <v>0</v>
      </c>
      <c r="AU20" s="342"/>
      <c r="AV20" s="342"/>
      <c r="AW20" s="342"/>
      <c r="AX20" s="342"/>
      <c r="AY20" s="342"/>
      <c r="AZ20" s="342"/>
      <c r="BA20" s="343"/>
      <c r="BB20" s="343"/>
      <c r="BC20" s="343"/>
    </row>
    <row r="21" spans="1:55" s="346" customFormat="1" ht="28.5" customHeight="1" x14ac:dyDescent="0.35">
      <c r="A21" s="397">
        <f t="shared" ca="1" si="0"/>
        <v>46217</v>
      </c>
      <c r="B21" s="77" t="str">
        <f t="shared" ca="1" si="1"/>
        <v>Di</v>
      </c>
      <c r="C21" s="76" t="str">
        <f t="shared" ca="1" si="2"/>
        <v xml:space="preserve"> </v>
      </c>
      <c r="D21" s="171"/>
      <c r="E21" s="126" t="str">
        <f t="shared" ca="1" si="32"/>
        <v>08:00-16:00</v>
      </c>
      <c r="F21" s="386">
        <f t="shared" ca="1" si="3"/>
        <v>0.33333333333333331</v>
      </c>
      <c r="G21" s="125">
        <f t="shared" ca="1" si="33"/>
        <v>0</v>
      </c>
      <c r="H21" s="127"/>
      <c r="I21" s="59"/>
      <c r="J21" s="141" t="str">
        <f t="shared" ca="1" si="4"/>
        <v/>
      </c>
      <c r="K21" s="388">
        <f t="shared" ca="1" si="5"/>
        <v>0</v>
      </c>
      <c r="L21" s="542"/>
      <c r="M21" s="543"/>
      <c r="N21" s="543"/>
      <c r="O21" s="543"/>
      <c r="P21" s="544"/>
      <c r="Q21" s="108">
        <f t="shared" ca="1" si="34"/>
        <v>46217</v>
      </c>
      <c r="R21" s="115" t="b">
        <f t="shared" ca="1" si="6"/>
        <v>1</v>
      </c>
      <c r="S21" s="109" t="str">
        <f t="shared" si="7"/>
        <v/>
      </c>
      <c r="T21" s="61" t="str">
        <f t="shared" ca="1" si="8"/>
        <v>A</v>
      </c>
      <c r="U21" s="61" t="str">
        <f t="shared" ca="1" si="9"/>
        <v>A</v>
      </c>
      <c r="V21" s="96">
        <f t="shared" si="35"/>
        <v>0</v>
      </c>
      <c r="W21" s="57">
        <f t="shared" ca="1" si="36"/>
        <v>-0.33333333333333298</v>
      </c>
      <c r="X21" s="164">
        <f t="shared" ca="1" si="10"/>
        <v>0</v>
      </c>
      <c r="Y21" s="115" t="b">
        <f t="shared" ca="1" si="11"/>
        <v>0</v>
      </c>
      <c r="Z21" s="115" t="b">
        <f t="shared" ca="1" si="12"/>
        <v>0</v>
      </c>
      <c r="AA21" s="115" t="b">
        <f t="shared" ca="1" si="13"/>
        <v>1</v>
      </c>
      <c r="AB21" s="78">
        <f t="shared" ca="1" si="14"/>
        <v>0</v>
      </c>
      <c r="AC21" s="85">
        <f t="shared" ca="1" si="15"/>
        <v>0.33333333333333331</v>
      </c>
      <c r="AD21" s="88">
        <f t="shared" ca="1" si="16"/>
        <v>0</v>
      </c>
      <c r="AE21" s="85">
        <f t="shared" ca="1" si="17"/>
        <v>0.66666666666666663</v>
      </c>
      <c r="AF21" s="82">
        <f t="shared" ca="1" si="18"/>
        <v>0.99930555555555556</v>
      </c>
      <c r="AG21" s="115" t="b">
        <f t="shared" si="19"/>
        <v>0</v>
      </c>
      <c r="AH21" s="115" t="b">
        <f t="shared" ca="1" si="20"/>
        <v>1</v>
      </c>
      <c r="AI21" s="115" t="b">
        <f t="shared" ca="1" si="21"/>
        <v>0</v>
      </c>
      <c r="AJ21" s="115" t="b">
        <f t="shared" ca="1" si="22"/>
        <v>1</v>
      </c>
      <c r="AK21" s="115" t="b">
        <f t="shared" si="23"/>
        <v>0</v>
      </c>
      <c r="AL21" s="113">
        <f t="shared" ca="1" si="24"/>
        <v>0</v>
      </c>
      <c r="AM21" s="113">
        <f t="shared" ca="1" si="25"/>
        <v>0.99930555555555556</v>
      </c>
      <c r="AN21" s="113">
        <f t="shared" ca="1" si="37"/>
        <v>0</v>
      </c>
      <c r="AO21" s="113">
        <f t="shared" ca="1" si="26"/>
        <v>0.99930555555555556</v>
      </c>
      <c r="AP21" s="115" t="b">
        <f t="shared" si="27"/>
        <v>1</v>
      </c>
      <c r="AQ21" s="115" t="b">
        <f t="shared" ca="1" si="28"/>
        <v>0</v>
      </c>
      <c r="AR21" s="115" t="b">
        <f t="shared" si="29"/>
        <v>1</v>
      </c>
      <c r="AS21" s="115" t="b">
        <f t="shared" ca="1" si="30"/>
        <v>0</v>
      </c>
      <c r="AT21" s="140">
        <f t="shared" si="31"/>
        <v>0</v>
      </c>
      <c r="AU21" s="342"/>
      <c r="AV21" s="342"/>
      <c r="AW21" s="342"/>
      <c r="AX21" s="342"/>
      <c r="AY21" s="342"/>
      <c r="AZ21" s="342"/>
      <c r="BA21" s="343"/>
      <c r="BB21" s="343"/>
      <c r="BC21" s="343"/>
    </row>
    <row r="22" spans="1:55" s="346" customFormat="1" ht="28.5" customHeight="1" x14ac:dyDescent="0.35">
      <c r="A22" s="397">
        <f t="shared" ca="1" si="0"/>
        <v>46218</v>
      </c>
      <c r="B22" s="77" t="str">
        <f t="shared" ca="1" si="1"/>
        <v>Mi</v>
      </c>
      <c r="C22" s="76" t="str">
        <f t="shared" ca="1" si="2"/>
        <v xml:space="preserve"> </v>
      </c>
      <c r="D22" s="171"/>
      <c r="E22" s="126" t="str">
        <f t="shared" ca="1" si="32"/>
        <v>08:00-16:00</v>
      </c>
      <c r="F22" s="386">
        <f t="shared" ca="1" si="3"/>
        <v>0.33333333333333331</v>
      </c>
      <c r="G22" s="125">
        <f t="shared" ca="1" si="33"/>
        <v>0</v>
      </c>
      <c r="H22" s="127"/>
      <c r="I22" s="59"/>
      <c r="J22" s="141" t="str">
        <f t="shared" ca="1" si="4"/>
        <v/>
      </c>
      <c r="K22" s="388">
        <f t="shared" ca="1" si="5"/>
        <v>0</v>
      </c>
      <c r="L22" s="542"/>
      <c r="M22" s="543"/>
      <c r="N22" s="543"/>
      <c r="O22" s="543"/>
      <c r="P22" s="544"/>
      <c r="Q22" s="108">
        <f t="shared" ca="1" si="34"/>
        <v>46218</v>
      </c>
      <c r="R22" s="115" t="b">
        <f t="shared" ca="1" si="6"/>
        <v>1</v>
      </c>
      <c r="S22" s="109" t="str">
        <f t="shared" si="7"/>
        <v/>
      </c>
      <c r="T22" s="61" t="str">
        <f t="shared" ca="1" si="8"/>
        <v>A</v>
      </c>
      <c r="U22" s="61" t="str">
        <f t="shared" ca="1" si="9"/>
        <v>A</v>
      </c>
      <c r="V22" s="96">
        <f t="shared" si="35"/>
        <v>0</v>
      </c>
      <c r="W22" s="57">
        <f t="shared" ca="1" si="36"/>
        <v>-0.33333333333333298</v>
      </c>
      <c r="X22" s="164">
        <f t="shared" ca="1" si="10"/>
        <v>0</v>
      </c>
      <c r="Y22" s="115" t="b">
        <f t="shared" ca="1" si="11"/>
        <v>0</v>
      </c>
      <c r="Z22" s="115" t="b">
        <f t="shared" ca="1" si="12"/>
        <v>0</v>
      </c>
      <c r="AA22" s="115" t="b">
        <f t="shared" ca="1" si="13"/>
        <v>1</v>
      </c>
      <c r="AB22" s="78">
        <f t="shared" ca="1" si="14"/>
        <v>0</v>
      </c>
      <c r="AC22" s="85">
        <f t="shared" ca="1" si="15"/>
        <v>0.33333333333333331</v>
      </c>
      <c r="AD22" s="88">
        <f t="shared" ca="1" si="16"/>
        <v>0</v>
      </c>
      <c r="AE22" s="85">
        <f t="shared" ca="1" si="17"/>
        <v>0.66666666666666663</v>
      </c>
      <c r="AF22" s="82">
        <f t="shared" ca="1" si="18"/>
        <v>0.99930555555555556</v>
      </c>
      <c r="AG22" s="115" t="b">
        <f t="shared" si="19"/>
        <v>0</v>
      </c>
      <c r="AH22" s="115" t="b">
        <f t="shared" ca="1" si="20"/>
        <v>1</v>
      </c>
      <c r="AI22" s="115" t="b">
        <f t="shared" ca="1" si="21"/>
        <v>0</v>
      </c>
      <c r="AJ22" s="115" t="b">
        <f t="shared" ca="1" si="22"/>
        <v>1</v>
      </c>
      <c r="AK22" s="115" t="b">
        <f t="shared" si="23"/>
        <v>0</v>
      </c>
      <c r="AL22" s="113">
        <f t="shared" ca="1" si="24"/>
        <v>0</v>
      </c>
      <c r="AM22" s="113">
        <f t="shared" ca="1" si="25"/>
        <v>0.99930555555555556</v>
      </c>
      <c r="AN22" s="113">
        <f t="shared" ca="1" si="37"/>
        <v>0</v>
      </c>
      <c r="AO22" s="113">
        <f t="shared" ca="1" si="26"/>
        <v>0.99930555555555556</v>
      </c>
      <c r="AP22" s="115" t="b">
        <f t="shared" si="27"/>
        <v>1</v>
      </c>
      <c r="AQ22" s="115" t="b">
        <f t="shared" ca="1" si="28"/>
        <v>0</v>
      </c>
      <c r="AR22" s="115" t="b">
        <f t="shared" si="29"/>
        <v>1</v>
      </c>
      <c r="AS22" s="115" t="b">
        <f t="shared" ca="1" si="30"/>
        <v>0</v>
      </c>
      <c r="AT22" s="140">
        <f t="shared" si="31"/>
        <v>0</v>
      </c>
      <c r="AU22" s="342"/>
      <c r="AV22" s="342"/>
      <c r="AW22" s="342"/>
      <c r="AX22" s="342"/>
      <c r="AY22" s="342"/>
      <c r="AZ22" s="342"/>
      <c r="BA22" s="343"/>
      <c r="BB22" s="343"/>
      <c r="BC22" s="343"/>
    </row>
    <row r="23" spans="1:55" s="346" customFormat="1" ht="28.5" customHeight="1" x14ac:dyDescent="0.35">
      <c r="A23" s="397">
        <f t="shared" ca="1" si="0"/>
        <v>46219</v>
      </c>
      <c r="B23" s="77" t="str">
        <f t="shared" ca="1" si="1"/>
        <v>Do</v>
      </c>
      <c r="C23" s="76" t="str">
        <f t="shared" ca="1" si="2"/>
        <v xml:space="preserve"> </v>
      </c>
      <c r="D23" s="171"/>
      <c r="E23" s="126" t="str">
        <f t="shared" ca="1" si="32"/>
        <v>08:00-16:00</v>
      </c>
      <c r="F23" s="386">
        <f t="shared" ca="1" si="3"/>
        <v>0.33333333333333331</v>
      </c>
      <c r="G23" s="125">
        <f t="shared" ca="1" si="33"/>
        <v>0</v>
      </c>
      <c r="H23" s="127"/>
      <c r="I23" s="59"/>
      <c r="J23" s="141" t="str">
        <f t="shared" ca="1" si="4"/>
        <v/>
      </c>
      <c r="K23" s="388">
        <f t="shared" ca="1" si="5"/>
        <v>0</v>
      </c>
      <c r="L23" s="542"/>
      <c r="M23" s="543"/>
      <c r="N23" s="543"/>
      <c r="O23" s="543"/>
      <c r="P23" s="544"/>
      <c r="Q23" s="108">
        <f t="shared" ca="1" si="34"/>
        <v>46219</v>
      </c>
      <c r="R23" s="115" t="b">
        <f t="shared" ca="1" si="6"/>
        <v>1</v>
      </c>
      <c r="S23" s="109" t="str">
        <f t="shared" si="7"/>
        <v/>
      </c>
      <c r="T23" s="61" t="str">
        <f t="shared" ca="1" si="8"/>
        <v>A</v>
      </c>
      <c r="U23" s="61" t="str">
        <f t="shared" ca="1" si="9"/>
        <v>A</v>
      </c>
      <c r="V23" s="96">
        <f t="shared" si="35"/>
        <v>0</v>
      </c>
      <c r="W23" s="57">
        <f t="shared" ca="1" si="36"/>
        <v>-0.33333333333333298</v>
      </c>
      <c r="X23" s="164">
        <f t="shared" ca="1" si="10"/>
        <v>0</v>
      </c>
      <c r="Y23" s="115" t="b">
        <f t="shared" ca="1" si="11"/>
        <v>0</v>
      </c>
      <c r="Z23" s="115" t="b">
        <f t="shared" ca="1" si="12"/>
        <v>0</v>
      </c>
      <c r="AA23" s="115" t="b">
        <f t="shared" ca="1" si="13"/>
        <v>1</v>
      </c>
      <c r="AB23" s="78">
        <f t="shared" ca="1" si="14"/>
        <v>0</v>
      </c>
      <c r="AC23" s="85">
        <f t="shared" ca="1" si="15"/>
        <v>0.33333333333333331</v>
      </c>
      <c r="AD23" s="88">
        <f t="shared" ca="1" si="16"/>
        <v>0</v>
      </c>
      <c r="AE23" s="85">
        <f t="shared" ca="1" si="17"/>
        <v>0.66666666666666663</v>
      </c>
      <c r="AF23" s="82">
        <f t="shared" ca="1" si="18"/>
        <v>0.99930555555555556</v>
      </c>
      <c r="AG23" s="115" t="b">
        <f t="shared" si="19"/>
        <v>0</v>
      </c>
      <c r="AH23" s="115" t="b">
        <f t="shared" ca="1" si="20"/>
        <v>1</v>
      </c>
      <c r="AI23" s="115" t="b">
        <f t="shared" ca="1" si="21"/>
        <v>0</v>
      </c>
      <c r="AJ23" s="115" t="b">
        <f t="shared" ca="1" si="22"/>
        <v>1</v>
      </c>
      <c r="AK23" s="115" t="b">
        <f t="shared" si="23"/>
        <v>0</v>
      </c>
      <c r="AL23" s="113">
        <f t="shared" ca="1" si="24"/>
        <v>0</v>
      </c>
      <c r="AM23" s="113">
        <f t="shared" ca="1" si="25"/>
        <v>0.99930555555555556</v>
      </c>
      <c r="AN23" s="113">
        <f t="shared" ca="1" si="37"/>
        <v>0</v>
      </c>
      <c r="AO23" s="113">
        <f t="shared" ca="1" si="26"/>
        <v>0.99930555555555556</v>
      </c>
      <c r="AP23" s="115" t="b">
        <f t="shared" si="27"/>
        <v>1</v>
      </c>
      <c r="AQ23" s="115" t="b">
        <f t="shared" ca="1" si="28"/>
        <v>0</v>
      </c>
      <c r="AR23" s="115" t="b">
        <f t="shared" si="29"/>
        <v>1</v>
      </c>
      <c r="AS23" s="115" t="b">
        <f t="shared" ca="1" si="30"/>
        <v>0</v>
      </c>
      <c r="AT23" s="140">
        <f t="shared" si="31"/>
        <v>0</v>
      </c>
      <c r="AU23" s="342"/>
      <c r="AV23" s="342"/>
      <c r="AW23" s="342"/>
      <c r="AX23" s="342"/>
      <c r="AY23" s="342"/>
      <c r="AZ23" s="342"/>
      <c r="BA23" s="343"/>
      <c r="BB23" s="343"/>
      <c r="BC23" s="343"/>
    </row>
    <row r="24" spans="1:55" s="346" customFormat="1" ht="28.5" customHeight="1" x14ac:dyDescent="0.35">
      <c r="A24" s="397">
        <f t="shared" ca="1" si="0"/>
        <v>46220</v>
      </c>
      <c r="B24" s="77" t="str">
        <f t="shared" ca="1" si="1"/>
        <v>Fr</v>
      </c>
      <c r="C24" s="76" t="str">
        <f t="shared" ca="1" si="2"/>
        <v xml:space="preserve"> </v>
      </c>
      <c r="D24" s="171"/>
      <c r="E24" s="126" t="str">
        <f t="shared" ca="1" si="32"/>
        <v>08:00-16:00</v>
      </c>
      <c r="F24" s="386">
        <f t="shared" ca="1" si="3"/>
        <v>0.33333333333333331</v>
      </c>
      <c r="G24" s="125">
        <f t="shared" ca="1" si="33"/>
        <v>0</v>
      </c>
      <c r="H24" s="127"/>
      <c r="I24" s="59"/>
      <c r="J24" s="141" t="str">
        <f t="shared" ca="1" si="4"/>
        <v/>
      </c>
      <c r="K24" s="388">
        <f t="shared" ca="1" si="5"/>
        <v>0</v>
      </c>
      <c r="L24" s="542"/>
      <c r="M24" s="543"/>
      <c r="N24" s="543"/>
      <c r="O24" s="543"/>
      <c r="P24" s="544"/>
      <c r="Q24" s="108">
        <f t="shared" ca="1" si="34"/>
        <v>46220</v>
      </c>
      <c r="R24" s="115" t="b">
        <f t="shared" ca="1" si="6"/>
        <v>1</v>
      </c>
      <c r="S24" s="109" t="str">
        <f t="shared" si="7"/>
        <v/>
      </c>
      <c r="T24" s="61" t="str">
        <f t="shared" ca="1" si="8"/>
        <v>A</v>
      </c>
      <c r="U24" s="61" t="str">
        <f t="shared" ca="1" si="9"/>
        <v>A</v>
      </c>
      <c r="V24" s="96">
        <f t="shared" si="35"/>
        <v>0</v>
      </c>
      <c r="W24" s="57">
        <f t="shared" ca="1" si="36"/>
        <v>-0.33333333333333298</v>
      </c>
      <c r="X24" s="164">
        <f t="shared" ca="1" si="10"/>
        <v>0</v>
      </c>
      <c r="Y24" s="115" t="b">
        <f t="shared" ca="1" si="11"/>
        <v>0</v>
      </c>
      <c r="Z24" s="115" t="b">
        <f t="shared" ca="1" si="12"/>
        <v>0</v>
      </c>
      <c r="AA24" s="115" t="b">
        <f t="shared" ca="1" si="13"/>
        <v>1</v>
      </c>
      <c r="AB24" s="78">
        <f t="shared" ca="1" si="14"/>
        <v>0</v>
      </c>
      <c r="AC24" s="85">
        <f t="shared" ca="1" si="15"/>
        <v>0.33333333333333331</v>
      </c>
      <c r="AD24" s="88">
        <f t="shared" ca="1" si="16"/>
        <v>0</v>
      </c>
      <c r="AE24" s="85">
        <f t="shared" ca="1" si="17"/>
        <v>0.66666666666666663</v>
      </c>
      <c r="AF24" s="82">
        <f t="shared" ca="1" si="18"/>
        <v>0.99930555555555556</v>
      </c>
      <c r="AG24" s="115" t="b">
        <f t="shared" si="19"/>
        <v>0</v>
      </c>
      <c r="AH24" s="115" t="b">
        <f t="shared" ca="1" si="20"/>
        <v>1</v>
      </c>
      <c r="AI24" s="115" t="b">
        <f t="shared" ca="1" si="21"/>
        <v>0</v>
      </c>
      <c r="AJ24" s="115" t="b">
        <f t="shared" ca="1" si="22"/>
        <v>1</v>
      </c>
      <c r="AK24" s="115" t="b">
        <f t="shared" si="23"/>
        <v>0</v>
      </c>
      <c r="AL24" s="113">
        <f t="shared" ca="1" si="24"/>
        <v>0</v>
      </c>
      <c r="AM24" s="113">
        <f t="shared" ca="1" si="25"/>
        <v>0.99930555555555556</v>
      </c>
      <c r="AN24" s="113">
        <f t="shared" ca="1" si="37"/>
        <v>0</v>
      </c>
      <c r="AO24" s="113">
        <f t="shared" ca="1" si="26"/>
        <v>0.99930555555555556</v>
      </c>
      <c r="AP24" s="115" t="b">
        <f t="shared" si="27"/>
        <v>1</v>
      </c>
      <c r="AQ24" s="115" t="b">
        <f t="shared" ca="1" si="28"/>
        <v>0</v>
      </c>
      <c r="AR24" s="115" t="b">
        <f t="shared" si="29"/>
        <v>1</v>
      </c>
      <c r="AS24" s="115" t="b">
        <f t="shared" ca="1" si="30"/>
        <v>0</v>
      </c>
      <c r="AT24" s="140">
        <f t="shared" si="31"/>
        <v>0</v>
      </c>
      <c r="AU24" s="342"/>
      <c r="AV24" s="342"/>
      <c r="AW24" s="342"/>
      <c r="AX24" s="342"/>
      <c r="AY24" s="342"/>
      <c r="AZ24" s="342"/>
      <c r="BA24" s="343"/>
      <c r="BB24" s="343"/>
      <c r="BC24" s="343"/>
    </row>
    <row r="25" spans="1:55" s="346" customFormat="1" ht="28.5" customHeight="1" x14ac:dyDescent="0.35">
      <c r="A25" s="397">
        <f t="shared" ca="1" si="0"/>
        <v>46221</v>
      </c>
      <c r="B25" s="77" t="str">
        <f t="shared" ca="1" si="1"/>
        <v>Sa</v>
      </c>
      <c r="C25" s="76" t="str">
        <f t="shared" ca="1" si="2"/>
        <v xml:space="preserve"> Wochenende</v>
      </c>
      <c r="D25" s="185"/>
      <c r="E25" s="126" t="str">
        <f t="shared" ca="1" si="32"/>
        <v/>
      </c>
      <c r="F25" s="386">
        <f t="shared" ca="1" si="3"/>
        <v>0</v>
      </c>
      <c r="G25" s="125">
        <f t="shared" ca="1" si="33"/>
        <v>0</v>
      </c>
      <c r="H25" s="127"/>
      <c r="I25" s="59"/>
      <c r="J25" s="141" t="str">
        <f t="shared" ca="1" si="4"/>
        <v/>
      </c>
      <c r="K25" s="388">
        <f t="shared" ca="1" si="5"/>
        <v>0</v>
      </c>
      <c r="L25" s="542"/>
      <c r="M25" s="543"/>
      <c r="N25" s="543"/>
      <c r="O25" s="543"/>
      <c r="P25" s="544"/>
      <c r="Q25" s="108">
        <f t="shared" ca="1" si="34"/>
        <v>46221</v>
      </c>
      <c r="R25" s="115" t="b">
        <f t="shared" ca="1" si="6"/>
        <v>1</v>
      </c>
      <c r="S25" s="109" t="str">
        <f t="shared" si="7"/>
        <v/>
      </c>
      <c r="T25" s="61" t="str">
        <f t="shared" ca="1" si="8"/>
        <v>F</v>
      </c>
      <c r="U25" s="61" t="str">
        <f t="shared" ca="1" si="9"/>
        <v>A</v>
      </c>
      <c r="V25" s="96">
        <f t="shared" si="35"/>
        <v>0</v>
      </c>
      <c r="W25" s="57">
        <f t="shared" ca="1" si="36"/>
        <v>0</v>
      </c>
      <c r="X25" s="164">
        <f t="shared" ca="1" si="10"/>
        <v>0</v>
      </c>
      <c r="Y25" s="115" t="b">
        <f t="shared" ca="1" si="11"/>
        <v>1</v>
      </c>
      <c r="Z25" s="115" t="b">
        <f t="shared" ca="1" si="12"/>
        <v>0</v>
      </c>
      <c r="AA25" s="115" t="b">
        <f t="shared" ca="1" si="13"/>
        <v>0</v>
      </c>
      <c r="AB25" s="78">
        <f t="shared" ca="1" si="14"/>
        <v>0</v>
      </c>
      <c r="AC25" s="85">
        <f t="shared" ca="1" si="15"/>
        <v>0</v>
      </c>
      <c r="AD25" s="88">
        <f t="shared" ca="1" si="16"/>
        <v>0</v>
      </c>
      <c r="AE25" s="85">
        <f t="shared" ca="1" si="17"/>
        <v>0</v>
      </c>
      <c r="AF25" s="82">
        <f t="shared" ca="1" si="18"/>
        <v>0.99930555555555556</v>
      </c>
      <c r="AG25" s="115" t="b">
        <f t="shared" si="19"/>
        <v>0</v>
      </c>
      <c r="AH25" s="115" t="b">
        <f t="shared" ca="1" si="20"/>
        <v>0</v>
      </c>
      <c r="AI25" s="115" t="b">
        <f t="shared" ca="1" si="21"/>
        <v>0</v>
      </c>
      <c r="AJ25" s="115" t="b">
        <f t="shared" ca="1" si="22"/>
        <v>1</v>
      </c>
      <c r="AK25" s="115" t="b">
        <f t="shared" si="23"/>
        <v>0</v>
      </c>
      <c r="AL25" s="113">
        <f t="shared" ca="1" si="24"/>
        <v>0</v>
      </c>
      <c r="AM25" s="113">
        <f t="shared" ca="1" si="25"/>
        <v>0.99930555555555556</v>
      </c>
      <c r="AN25" s="113">
        <f t="shared" ca="1" si="37"/>
        <v>0</v>
      </c>
      <c r="AO25" s="113">
        <f t="shared" ca="1" si="26"/>
        <v>0.99930555555555556</v>
      </c>
      <c r="AP25" s="115" t="b">
        <f t="shared" si="27"/>
        <v>1</v>
      </c>
      <c r="AQ25" s="115" t="b">
        <f t="shared" ca="1" si="28"/>
        <v>0</v>
      </c>
      <c r="AR25" s="115" t="b">
        <f t="shared" si="29"/>
        <v>1</v>
      </c>
      <c r="AS25" s="115" t="b">
        <f t="shared" ca="1" si="30"/>
        <v>0</v>
      </c>
      <c r="AT25" s="140">
        <f t="shared" si="31"/>
        <v>0</v>
      </c>
      <c r="AU25" s="342"/>
      <c r="AV25" s="342"/>
      <c r="AW25" s="342"/>
      <c r="AX25" s="342"/>
      <c r="AY25" s="342"/>
      <c r="AZ25" s="342"/>
      <c r="BA25" s="343"/>
      <c r="BB25" s="343"/>
      <c r="BC25" s="343"/>
    </row>
    <row r="26" spans="1:55" s="346" customFormat="1" ht="28.5" customHeight="1" x14ac:dyDescent="0.35">
      <c r="A26" s="397">
        <f t="shared" ca="1" si="0"/>
        <v>46222</v>
      </c>
      <c r="B26" s="77" t="str">
        <f t="shared" ca="1" si="1"/>
        <v>So</v>
      </c>
      <c r="C26" s="76" t="str">
        <f t="shared" ca="1" si="2"/>
        <v xml:space="preserve"> Wochenende</v>
      </c>
      <c r="D26" s="185"/>
      <c r="E26" s="126" t="str">
        <f t="shared" ca="1" si="32"/>
        <v/>
      </c>
      <c r="F26" s="386">
        <f t="shared" ca="1" si="3"/>
        <v>0</v>
      </c>
      <c r="G26" s="125">
        <f t="shared" ca="1" si="33"/>
        <v>0</v>
      </c>
      <c r="H26" s="184"/>
      <c r="I26" s="186"/>
      <c r="J26" s="141" t="str">
        <f t="shared" ca="1" si="4"/>
        <v/>
      </c>
      <c r="K26" s="388">
        <f t="shared" ca="1" si="5"/>
        <v>0</v>
      </c>
      <c r="L26" s="542"/>
      <c r="M26" s="543"/>
      <c r="N26" s="543"/>
      <c r="O26" s="543"/>
      <c r="P26" s="544"/>
      <c r="Q26" s="108">
        <f t="shared" ca="1" si="34"/>
        <v>46222</v>
      </c>
      <c r="R26" s="115" t="b">
        <f t="shared" ca="1" si="6"/>
        <v>1</v>
      </c>
      <c r="S26" s="109" t="str">
        <f t="shared" si="7"/>
        <v/>
      </c>
      <c r="T26" s="61" t="str">
        <f t="shared" ca="1" si="8"/>
        <v>F</v>
      </c>
      <c r="U26" s="61" t="str">
        <f t="shared" ca="1" si="9"/>
        <v>F</v>
      </c>
      <c r="V26" s="96">
        <f t="shared" si="35"/>
        <v>0</v>
      </c>
      <c r="W26" s="57">
        <f t="shared" ca="1" si="36"/>
        <v>0</v>
      </c>
      <c r="X26" s="164">
        <f t="shared" ca="1" si="10"/>
        <v>0</v>
      </c>
      <c r="Y26" s="115" t="b">
        <f t="shared" ca="1" si="11"/>
        <v>1</v>
      </c>
      <c r="Z26" s="115" t="b">
        <f t="shared" ca="1" si="12"/>
        <v>0</v>
      </c>
      <c r="AA26" s="115" t="b">
        <f t="shared" ca="1" si="13"/>
        <v>0</v>
      </c>
      <c r="AB26" s="78" t="str">
        <f t="shared" ca="1" si="14"/>
        <v/>
      </c>
      <c r="AC26" s="85" t="str">
        <f t="shared" ca="1" si="15"/>
        <v/>
      </c>
      <c r="AD26" s="88">
        <f t="shared" ca="1" si="16"/>
        <v>0</v>
      </c>
      <c r="AE26" s="85" t="str">
        <f t="shared" ca="1" si="17"/>
        <v/>
      </c>
      <c r="AF26" s="82" t="str">
        <f t="shared" ca="1" si="18"/>
        <v/>
      </c>
      <c r="AG26" s="115" t="b">
        <f t="shared" si="19"/>
        <v>0</v>
      </c>
      <c r="AH26" s="115" t="b">
        <f t="shared" ca="1" si="20"/>
        <v>0</v>
      </c>
      <c r="AI26" s="115" t="b">
        <f t="shared" ca="1" si="21"/>
        <v>0</v>
      </c>
      <c r="AJ26" s="115" t="b">
        <f t="shared" ca="1" si="22"/>
        <v>0</v>
      </c>
      <c r="AK26" s="115" t="b">
        <f t="shared" si="23"/>
        <v>0</v>
      </c>
      <c r="AL26" s="113" t="str">
        <f t="shared" ca="1" si="24"/>
        <v/>
      </c>
      <c r="AM26" s="113" t="str">
        <f t="shared" ca="1" si="25"/>
        <v/>
      </c>
      <c r="AN26" s="113" t="str">
        <f t="shared" ca="1" si="37"/>
        <v/>
      </c>
      <c r="AO26" s="113" t="str">
        <f t="shared" ca="1" si="26"/>
        <v/>
      </c>
      <c r="AP26" s="115" t="b">
        <f t="shared" si="27"/>
        <v>1</v>
      </c>
      <c r="AQ26" s="115" t="b">
        <f t="shared" ca="1" si="28"/>
        <v>0</v>
      </c>
      <c r="AR26" s="115" t="b">
        <f t="shared" si="29"/>
        <v>1</v>
      </c>
      <c r="AS26" s="115" t="b">
        <f t="shared" ca="1" si="30"/>
        <v>0</v>
      </c>
      <c r="AT26" s="140">
        <f t="shared" si="31"/>
        <v>0</v>
      </c>
      <c r="AU26" s="342"/>
      <c r="AV26" s="342"/>
      <c r="AW26" s="342"/>
      <c r="AX26" s="342"/>
      <c r="AY26" s="342"/>
      <c r="AZ26" s="342"/>
      <c r="BA26" s="343"/>
      <c r="BB26" s="343"/>
      <c r="BC26" s="343"/>
    </row>
    <row r="27" spans="1:55" s="346" customFormat="1" ht="28.5" customHeight="1" x14ac:dyDescent="0.35">
      <c r="A27" s="397">
        <f t="shared" ca="1" si="0"/>
        <v>46223</v>
      </c>
      <c r="B27" s="77" t="str">
        <f t="shared" ca="1" si="1"/>
        <v>Mo</v>
      </c>
      <c r="C27" s="76" t="str">
        <f t="shared" ca="1" si="2"/>
        <v xml:space="preserve"> </v>
      </c>
      <c r="D27" s="171"/>
      <c r="E27" s="126" t="str">
        <f t="shared" ca="1" si="32"/>
        <v>08:00-16:00</v>
      </c>
      <c r="F27" s="386">
        <f t="shared" ca="1" si="3"/>
        <v>0.33333333333333331</v>
      </c>
      <c r="G27" s="125">
        <f t="shared" ca="1" si="33"/>
        <v>0</v>
      </c>
      <c r="H27" s="127"/>
      <c r="I27" s="59"/>
      <c r="J27" s="141" t="str">
        <f t="shared" ca="1" si="4"/>
        <v/>
      </c>
      <c r="K27" s="388">
        <f t="shared" ca="1" si="5"/>
        <v>0</v>
      </c>
      <c r="L27" s="542"/>
      <c r="M27" s="543"/>
      <c r="N27" s="543"/>
      <c r="O27" s="543"/>
      <c r="P27" s="544"/>
      <c r="Q27" s="108">
        <f t="shared" ca="1" si="34"/>
        <v>46223</v>
      </c>
      <c r="R27" s="115" t="b">
        <f t="shared" ca="1" si="6"/>
        <v>1</v>
      </c>
      <c r="S27" s="109" t="str">
        <f t="shared" si="7"/>
        <v/>
      </c>
      <c r="T27" s="61" t="str">
        <f t="shared" ca="1" si="8"/>
        <v>A</v>
      </c>
      <c r="U27" s="61" t="str">
        <f t="shared" ca="1" si="9"/>
        <v>A</v>
      </c>
      <c r="V27" s="96">
        <f t="shared" si="35"/>
        <v>0</v>
      </c>
      <c r="W27" s="57">
        <f t="shared" ca="1" si="36"/>
        <v>-0.33333333333333298</v>
      </c>
      <c r="X27" s="164">
        <f t="shared" ca="1" si="10"/>
        <v>0</v>
      </c>
      <c r="Y27" s="115" t="b">
        <f t="shared" ca="1" si="11"/>
        <v>0</v>
      </c>
      <c r="Z27" s="115" t="b">
        <f t="shared" ca="1" si="12"/>
        <v>0</v>
      </c>
      <c r="AA27" s="115" t="b">
        <f t="shared" ca="1" si="13"/>
        <v>1</v>
      </c>
      <c r="AB27" s="78">
        <f t="shared" ca="1" si="14"/>
        <v>0</v>
      </c>
      <c r="AC27" s="85">
        <f t="shared" ca="1" si="15"/>
        <v>0.33333333333333331</v>
      </c>
      <c r="AD27" s="88">
        <f t="shared" ca="1" si="16"/>
        <v>0</v>
      </c>
      <c r="AE27" s="85">
        <f t="shared" ca="1" si="17"/>
        <v>0.66666666666666663</v>
      </c>
      <c r="AF27" s="82">
        <f t="shared" ca="1" si="18"/>
        <v>0.99930555555555556</v>
      </c>
      <c r="AG27" s="115" t="b">
        <f t="shared" si="19"/>
        <v>0</v>
      </c>
      <c r="AH27" s="115" t="b">
        <f t="shared" ca="1" si="20"/>
        <v>1</v>
      </c>
      <c r="AI27" s="115" t="b">
        <f t="shared" ca="1" si="21"/>
        <v>0</v>
      </c>
      <c r="AJ27" s="115" t="b">
        <f t="shared" ca="1" si="22"/>
        <v>1</v>
      </c>
      <c r="AK27" s="115" t="b">
        <f t="shared" si="23"/>
        <v>0</v>
      </c>
      <c r="AL27" s="113">
        <f t="shared" ca="1" si="24"/>
        <v>0</v>
      </c>
      <c r="AM27" s="113">
        <f t="shared" ca="1" si="25"/>
        <v>0.99930555555555556</v>
      </c>
      <c r="AN27" s="113">
        <f t="shared" ca="1" si="37"/>
        <v>0</v>
      </c>
      <c r="AO27" s="113">
        <f t="shared" ca="1" si="26"/>
        <v>0.99930555555555556</v>
      </c>
      <c r="AP27" s="115" t="b">
        <f t="shared" si="27"/>
        <v>1</v>
      </c>
      <c r="AQ27" s="115" t="b">
        <f t="shared" ca="1" si="28"/>
        <v>0</v>
      </c>
      <c r="AR27" s="115" t="b">
        <f t="shared" si="29"/>
        <v>1</v>
      </c>
      <c r="AS27" s="115" t="b">
        <f t="shared" ca="1" si="30"/>
        <v>0</v>
      </c>
      <c r="AT27" s="140">
        <f t="shared" si="31"/>
        <v>0</v>
      </c>
      <c r="AU27" s="342"/>
      <c r="AV27" s="342"/>
      <c r="AW27" s="342"/>
      <c r="AX27" s="342"/>
      <c r="AY27" s="342"/>
      <c r="AZ27" s="342"/>
      <c r="BA27" s="343"/>
      <c r="BB27" s="343"/>
      <c r="BC27" s="343"/>
    </row>
    <row r="28" spans="1:55" s="346" customFormat="1" ht="28.5" customHeight="1" x14ac:dyDescent="0.35">
      <c r="A28" s="397">
        <f t="shared" ca="1" si="0"/>
        <v>46224</v>
      </c>
      <c r="B28" s="77" t="str">
        <f t="shared" ca="1" si="1"/>
        <v>Di</v>
      </c>
      <c r="C28" s="76" t="str">
        <f t="shared" ca="1" si="2"/>
        <v xml:space="preserve"> </v>
      </c>
      <c r="D28" s="171"/>
      <c r="E28" s="126" t="str">
        <f t="shared" ca="1" si="32"/>
        <v>08:00-16:00</v>
      </c>
      <c r="F28" s="386">
        <f t="shared" ca="1" si="3"/>
        <v>0.33333333333333331</v>
      </c>
      <c r="G28" s="125">
        <f t="shared" ca="1" si="33"/>
        <v>0</v>
      </c>
      <c r="H28" s="127"/>
      <c r="I28" s="59"/>
      <c r="J28" s="141" t="str">
        <f t="shared" ca="1" si="4"/>
        <v/>
      </c>
      <c r="K28" s="388">
        <f t="shared" ca="1" si="5"/>
        <v>0</v>
      </c>
      <c r="L28" s="542"/>
      <c r="M28" s="543"/>
      <c r="N28" s="543"/>
      <c r="O28" s="543"/>
      <c r="P28" s="544"/>
      <c r="Q28" s="108">
        <f t="shared" ca="1" si="34"/>
        <v>46224</v>
      </c>
      <c r="R28" s="115" t="b">
        <f t="shared" ca="1" si="6"/>
        <v>1</v>
      </c>
      <c r="S28" s="109" t="str">
        <f t="shared" si="7"/>
        <v/>
      </c>
      <c r="T28" s="61" t="str">
        <f t="shared" ca="1" si="8"/>
        <v>A</v>
      </c>
      <c r="U28" s="61" t="str">
        <f t="shared" ca="1" si="9"/>
        <v>A</v>
      </c>
      <c r="V28" s="96">
        <f t="shared" si="35"/>
        <v>0</v>
      </c>
      <c r="W28" s="57">
        <f t="shared" ca="1" si="36"/>
        <v>-0.33333333333333298</v>
      </c>
      <c r="X28" s="164">
        <f t="shared" ca="1" si="10"/>
        <v>0</v>
      </c>
      <c r="Y28" s="115" t="b">
        <f t="shared" ca="1" si="11"/>
        <v>0</v>
      </c>
      <c r="Z28" s="115" t="b">
        <f t="shared" ca="1" si="12"/>
        <v>0</v>
      </c>
      <c r="AA28" s="115" t="b">
        <f t="shared" ca="1" si="13"/>
        <v>1</v>
      </c>
      <c r="AB28" s="78">
        <f t="shared" ca="1" si="14"/>
        <v>0</v>
      </c>
      <c r="AC28" s="85">
        <f t="shared" ca="1" si="15"/>
        <v>0.33333333333333331</v>
      </c>
      <c r="AD28" s="88">
        <f t="shared" ca="1" si="16"/>
        <v>0</v>
      </c>
      <c r="AE28" s="85">
        <f t="shared" ca="1" si="17"/>
        <v>0.66666666666666663</v>
      </c>
      <c r="AF28" s="82">
        <f t="shared" ca="1" si="18"/>
        <v>0.99930555555555556</v>
      </c>
      <c r="AG28" s="115" t="b">
        <f t="shared" si="19"/>
        <v>0</v>
      </c>
      <c r="AH28" s="115" t="b">
        <f t="shared" ca="1" si="20"/>
        <v>1</v>
      </c>
      <c r="AI28" s="115" t="b">
        <f t="shared" ca="1" si="21"/>
        <v>0</v>
      </c>
      <c r="AJ28" s="115" t="b">
        <f t="shared" ca="1" si="22"/>
        <v>1</v>
      </c>
      <c r="AK28" s="115" t="b">
        <f t="shared" si="23"/>
        <v>0</v>
      </c>
      <c r="AL28" s="113">
        <f t="shared" ca="1" si="24"/>
        <v>0</v>
      </c>
      <c r="AM28" s="113">
        <f t="shared" ca="1" si="25"/>
        <v>0.99930555555555556</v>
      </c>
      <c r="AN28" s="113">
        <f t="shared" ca="1" si="37"/>
        <v>0</v>
      </c>
      <c r="AO28" s="113">
        <f t="shared" ca="1" si="26"/>
        <v>0.99930555555555556</v>
      </c>
      <c r="AP28" s="115" t="b">
        <f t="shared" si="27"/>
        <v>1</v>
      </c>
      <c r="AQ28" s="115" t="b">
        <f t="shared" ca="1" si="28"/>
        <v>0</v>
      </c>
      <c r="AR28" s="115" t="b">
        <f t="shared" si="29"/>
        <v>1</v>
      </c>
      <c r="AS28" s="115" t="b">
        <f t="shared" ca="1" si="30"/>
        <v>0</v>
      </c>
      <c r="AT28" s="140">
        <f t="shared" si="31"/>
        <v>0</v>
      </c>
      <c r="AU28" s="342"/>
      <c r="AV28" s="342"/>
      <c r="AW28" s="342"/>
      <c r="AX28" s="342"/>
      <c r="AY28" s="342"/>
      <c r="AZ28" s="342"/>
      <c r="BA28" s="343"/>
      <c r="BB28" s="343"/>
      <c r="BC28" s="343"/>
    </row>
    <row r="29" spans="1:55" s="346" customFormat="1" ht="28.5" customHeight="1" x14ac:dyDescent="0.35">
      <c r="A29" s="397">
        <f t="shared" ca="1" si="0"/>
        <v>46225</v>
      </c>
      <c r="B29" s="77" t="str">
        <f t="shared" ca="1" si="1"/>
        <v>Mi</v>
      </c>
      <c r="C29" s="76" t="str">
        <f t="shared" ca="1" si="2"/>
        <v xml:space="preserve"> </v>
      </c>
      <c r="D29" s="171"/>
      <c r="E29" s="126" t="str">
        <f t="shared" ca="1" si="32"/>
        <v>08:00-16:00</v>
      </c>
      <c r="F29" s="386">
        <f t="shared" ca="1" si="3"/>
        <v>0.33333333333333331</v>
      </c>
      <c r="G29" s="125">
        <f t="shared" ca="1" si="33"/>
        <v>0</v>
      </c>
      <c r="H29" s="127"/>
      <c r="I29" s="59"/>
      <c r="J29" s="141" t="str">
        <f t="shared" ca="1" si="4"/>
        <v/>
      </c>
      <c r="K29" s="388">
        <f t="shared" ca="1" si="5"/>
        <v>0</v>
      </c>
      <c r="L29" s="542"/>
      <c r="M29" s="543"/>
      <c r="N29" s="543"/>
      <c r="O29" s="543"/>
      <c r="P29" s="544"/>
      <c r="Q29" s="108">
        <f t="shared" ca="1" si="34"/>
        <v>46225</v>
      </c>
      <c r="R29" s="115" t="b">
        <f t="shared" ca="1" si="6"/>
        <v>1</v>
      </c>
      <c r="S29" s="109" t="str">
        <f t="shared" si="7"/>
        <v/>
      </c>
      <c r="T29" s="61" t="str">
        <f t="shared" ca="1" si="8"/>
        <v>A</v>
      </c>
      <c r="U29" s="61" t="str">
        <f t="shared" ca="1" si="9"/>
        <v>A</v>
      </c>
      <c r="V29" s="96">
        <f t="shared" si="35"/>
        <v>0</v>
      </c>
      <c r="W29" s="57">
        <f t="shared" ca="1" si="36"/>
        <v>-0.33333333333333298</v>
      </c>
      <c r="X29" s="164">
        <f t="shared" ca="1" si="10"/>
        <v>0</v>
      </c>
      <c r="Y29" s="115" t="b">
        <f t="shared" ca="1" si="11"/>
        <v>0</v>
      </c>
      <c r="Z29" s="115" t="b">
        <f t="shared" ca="1" si="12"/>
        <v>0</v>
      </c>
      <c r="AA29" s="115" t="b">
        <f t="shared" ca="1" si="13"/>
        <v>1</v>
      </c>
      <c r="AB29" s="78">
        <f t="shared" ca="1" si="14"/>
        <v>0</v>
      </c>
      <c r="AC29" s="85">
        <f t="shared" ca="1" si="15"/>
        <v>0.33333333333333331</v>
      </c>
      <c r="AD29" s="88">
        <f t="shared" ca="1" si="16"/>
        <v>0</v>
      </c>
      <c r="AE29" s="85">
        <f t="shared" ca="1" si="17"/>
        <v>0.66666666666666663</v>
      </c>
      <c r="AF29" s="82">
        <f t="shared" ca="1" si="18"/>
        <v>0.99930555555555556</v>
      </c>
      <c r="AG29" s="115" t="b">
        <f t="shared" si="19"/>
        <v>0</v>
      </c>
      <c r="AH29" s="115" t="b">
        <f t="shared" ca="1" si="20"/>
        <v>1</v>
      </c>
      <c r="AI29" s="115" t="b">
        <f t="shared" ca="1" si="21"/>
        <v>0</v>
      </c>
      <c r="AJ29" s="115" t="b">
        <f t="shared" ca="1" si="22"/>
        <v>1</v>
      </c>
      <c r="AK29" s="115" t="b">
        <f t="shared" si="23"/>
        <v>0</v>
      </c>
      <c r="AL29" s="113">
        <f t="shared" ca="1" si="24"/>
        <v>0</v>
      </c>
      <c r="AM29" s="113">
        <f t="shared" ca="1" si="25"/>
        <v>0.99930555555555556</v>
      </c>
      <c r="AN29" s="113">
        <f t="shared" ca="1" si="37"/>
        <v>0</v>
      </c>
      <c r="AO29" s="113">
        <f t="shared" ca="1" si="26"/>
        <v>0.99930555555555556</v>
      </c>
      <c r="AP29" s="115" t="b">
        <f t="shared" si="27"/>
        <v>1</v>
      </c>
      <c r="AQ29" s="115" t="b">
        <f t="shared" ca="1" si="28"/>
        <v>0</v>
      </c>
      <c r="AR29" s="115" t="b">
        <f t="shared" si="29"/>
        <v>1</v>
      </c>
      <c r="AS29" s="115" t="b">
        <f t="shared" ca="1" si="30"/>
        <v>0</v>
      </c>
      <c r="AT29" s="140">
        <f t="shared" si="31"/>
        <v>0</v>
      </c>
      <c r="AU29" s="342"/>
      <c r="AV29" s="342"/>
      <c r="AW29" s="342"/>
      <c r="AX29" s="342"/>
      <c r="AY29" s="342"/>
      <c r="AZ29" s="342"/>
      <c r="BA29" s="343"/>
      <c r="BB29" s="343"/>
      <c r="BC29" s="343"/>
    </row>
    <row r="30" spans="1:55" s="346" customFormat="1" ht="28.5" customHeight="1" x14ac:dyDescent="0.35">
      <c r="A30" s="397">
        <f t="shared" ca="1" si="0"/>
        <v>46226</v>
      </c>
      <c r="B30" s="77" t="str">
        <f t="shared" ca="1" si="1"/>
        <v>Do</v>
      </c>
      <c r="C30" s="76" t="str">
        <f t="shared" ca="1" si="2"/>
        <v xml:space="preserve"> </v>
      </c>
      <c r="D30" s="171"/>
      <c r="E30" s="126" t="str">
        <f t="shared" ca="1" si="32"/>
        <v>08:00-16:00</v>
      </c>
      <c r="F30" s="386">
        <f t="shared" ca="1" si="3"/>
        <v>0.33333333333333331</v>
      </c>
      <c r="G30" s="125">
        <f t="shared" ca="1" si="33"/>
        <v>0</v>
      </c>
      <c r="H30" s="127"/>
      <c r="I30" s="59"/>
      <c r="J30" s="141" t="str">
        <f t="shared" ca="1" si="4"/>
        <v/>
      </c>
      <c r="K30" s="388">
        <f t="shared" ca="1" si="5"/>
        <v>0</v>
      </c>
      <c r="L30" s="542"/>
      <c r="M30" s="543"/>
      <c r="N30" s="543"/>
      <c r="O30" s="543"/>
      <c r="P30" s="544"/>
      <c r="Q30" s="108">
        <f t="shared" ca="1" si="34"/>
        <v>46226</v>
      </c>
      <c r="R30" s="115" t="b">
        <f t="shared" ca="1" si="6"/>
        <v>1</v>
      </c>
      <c r="S30" s="109" t="str">
        <f t="shared" si="7"/>
        <v/>
      </c>
      <c r="T30" s="61" t="str">
        <f t="shared" ca="1" si="8"/>
        <v>A</v>
      </c>
      <c r="U30" s="61" t="str">
        <f t="shared" ca="1" si="9"/>
        <v>A</v>
      </c>
      <c r="V30" s="96">
        <f t="shared" si="35"/>
        <v>0</v>
      </c>
      <c r="W30" s="57">
        <f t="shared" ca="1" si="36"/>
        <v>-0.33333333333333298</v>
      </c>
      <c r="X30" s="164">
        <f t="shared" ca="1" si="10"/>
        <v>0</v>
      </c>
      <c r="Y30" s="115" t="b">
        <f t="shared" ca="1" si="11"/>
        <v>0</v>
      </c>
      <c r="Z30" s="115" t="b">
        <f t="shared" ca="1" si="12"/>
        <v>0</v>
      </c>
      <c r="AA30" s="115" t="b">
        <f t="shared" ca="1" si="13"/>
        <v>1</v>
      </c>
      <c r="AB30" s="78">
        <f t="shared" ca="1" si="14"/>
        <v>0</v>
      </c>
      <c r="AC30" s="85">
        <f t="shared" ca="1" si="15"/>
        <v>0.33333333333333331</v>
      </c>
      <c r="AD30" s="88">
        <f t="shared" ca="1" si="16"/>
        <v>0</v>
      </c>
      <c r="AE30" s="85">
        <f t="shared" ca="1" si="17"/>
        <v>0.66666666666666663</v>
      </c>
      <c r="AF30" s="82">
        <f t="shared" ca="1" si="18"/>
        <v>0.99930555555555556</v>
      </c>
      <c r="AG30" s="115" t="b">
        <f t="shared" si="19"/>
        <v>0</v>
      </c>
      <c r="AH30" s="115" t="b">
        <f t="shared" ca="1" si="20"/>
        <v>1</v>
      </c>
      <c r="AI30" s="115" t="b">
        <f t="shared" ca="1" si="21"/>
        <v>0</v>
      </c>
      <c r="AJ30" s="115" t="b">
        <f t="shared" ca="1" si="22"/>
        <v>1</v>
      </c>
      <c r="AK30" s="115" t="b">
        <f t="shared" si="23"/>
        <v>0</v>
      </c>
      <c r="AL30" s="113">
        <f t="shared" ca="1" si="24"/>
        <v>0</v>
      </c>
      <c r="AM30" s="113">
        <f t="shared" ca="1" si="25"/>
        <v>0.99930555555555556</v>
      </c>
      <c r="AN30" s="113">
        <f t="shared" ca="1" si="37"/>
        <v>0</v>
      </c>
      <c r="AO30" s="113">
        <f t="shared" ca="1" si="26"/>
        <v>0.99930555555555556</v>
      </c>
      <c r="AP30" s="115" t="b">
        <f t="shared" si="27"/>
        <v>1</v>
      </c>
      <c r="AQ30" s="115" t="b">
        <f t="shared" ca="1" si="28"/>
        <v>0</v>
      </c>
      <c r="AR30" s="115" t="b">
        <f t="shared" si="29"/>
        <v>1</v>
      </c>
      <c r="AS30" s="115" t="b">
        <f t="shared" ca="1" si="30"/>
        <v>0</v>
      </c>
      <c r="AT30" s="140">
        <f t="shared" si="31"/>
        <v>0</v>
      </c>
      <c r="AU30" s="342"/>
      <c r="AV30" s="342"/>
      <c r="AW30" s="342"/>
      <c r="AX30" s="342"/>
      <c r="AY30" s="342"/>
      <c r="AZ30" s="342"/>
      <c r="BA30" s="343"/>
      <c r="BB30" s="343"/>
      <c r="BC30" s="343"/>
    </row>
    <row r="31" spans="1:55" s="346" customFormat="1" ht="28.5" customHeight="1" x14ac:dyDescent="0.35">
      <c r="A31" s="397">
        <f t="shared" ca="1" si="0"/>
        <v>46227</v>
      </c>
      <c r="B31" s="77" t="str">
        <f t="shared" ca="1" si="1"/>
        <v>Fr</v>
      </c>
      <c r="C31" s="76" t="str">
        <f t="shared" ca="1" si="2"/>
        <v xml:space="preserve"> </v>
      </c>
      <c r="D31" s="171"/>
      <c r="E31" s="126" t="str">
        <f t="shared" ca="1" si="32"/>
        <v>08:00-16:00</v>
      </c>
      <c r="F31" s="386">
        <f t="shared" ca="1" si="3"/>
        <v>0.33333333333333331</v>
      </c>
      <c r="G31" s="125">
        <f t="shared" ca="1" si="33"/>
        <v>0</v>
      </c>
      <c r="H31" s="127"/>
      <c r="I31" s="59"/>
      <c r="J31" s="141" t="str">
        <f t="shared" ca="1" si="4"/>
        <v/>
      </c>
      <c r="K31" s="388">
        <f t="shared" ca="1" si="5"/>
        <v>0</v>
      </c>
      <c r="L31" s="542"/>
      <c r="M31" s="543"/>
      <c r="N31" s="543"/>
      <c r="O31" s="543"/>
      <c r="P31" s="544"/>
      <c r="Q31" s="108">
        <f t="shared" ca="1" si="34"/>
        <v>46227</v>
      </c>
      <c r="R31" s="115" t="b">
        <f t="shared" ca="1" si="6"/>
        <v>1</v>
      </c>
      <c r="S31" s="109" t="str">
        <f t="shared" si="7"/>
        <v/>
      </c>
      <c r="T31" s="61" t="str">
        <f t="shared" ca="1" si="8"/>
        <v>A</v>
      </c>
      <c r="U31" s="61" t="str">
        <f t="shared" ca="1" si="9"/>
        <v>A</v>
      </c>
      <c r="V31" s="96">
        <f t="shared" si="35"/>
        <v>0</v>
      </c>
      <c r="W31" s="57">
        <f t="shared" ca="1" si="36"/>
        <v>-0.33333333333333298</v>
      </c>
      <c r="X31" s="164">
        <f t="shared" ca="1" si="10"/>
        <v>0</v>
      </c>
      <c r="Y31" s="115" t="b">
        <f t="shared" ca="1" si="11"/>
        <v>0</v>
      </c>
      <c r="Z31" s="115" t="b">
        <f t="shared" ca="1" si="12"/>
        <v>0</v>
      </c>
      <c r="AA31" s="115" t="b">
        <f t="shared" ca="1" si="13"/>
        <v>1</v>
      </c>
      <c r="AB31" s="78">
        <f t="shared" ca="1" si="14"/>
        <v>0</v>
      </c>
      <c r="AC31" s="85">
        <f t="shared" ca="1" si="15"/>
        <v>0.33333333333333331</v>
      </c>
      <c r="AD31" s="88">
        <f t="shared" ca="1" si="16"/>
        <v>0</v>
      </c>
      <c r="AE31" s="85">
        <f t="shared" ca="1" si="17"/>
        <v>0.66666666666666663</v>
      </c>
      <c r="AF31" s="82">
        <f t="shared" ca="1" si="18"/>
        <v>0.99930555555555556</v>
      </c>
      <c r="AG31" s="115" t="b">
        <f t="shared" si="19"/>
        <v>0</v>
      </c>
      <c r="AH31" s="115" t="b">
        <f t="shared" ca="1" si="20"/>
        <v>1</v>
      </c>
      <c r="AI31" s="115" t="b">
        <f t="shared" ca="1" si="21"/>
        <v>0</v>
      </c>
      <c r="AJ31" s="115" t="b">
        <f t="shared" ca="1" si="22"/>
        <v>1</v>
      </c>
      <c r="AK31" s="115" t="b">
        <f t="shared" si="23"/>
        <v>0</v>
      </c>
      <c r="AL31" s="113">
        <f t="shared" ca="1" si="24"/>
        <v>0</v>
      </c>
      <c r="AM31" s="113">
        <f t="shared" ca="1" si="25"/>
        <v>0.99930555555555556</v>
      </c>
      <c r="AN31" s="113">
        <f t="shared" ca="1" si="37"/>
        <v>0</v>
      </c>
      <c r="AO31" s="113">
        <f t="shared" ca="1" si="26"/>
        <v>0.99930555555555556</v>
      </c>
      <c r="AP31" s="115" t="b">
        <f t="shared" si="27"/>
        <v>1</v>
      </c>
      <c r="AQ31" s="115" t="b">
        <f t="shared" ca="1" si="28"/>
        <v>0</v>
      </c>
      <c r="AR31" s="115" t="b">
        <f t="shared" si="29"/>
        <v>1</v>
      </c>
      <c r="AS31" s="115" t="b">
        <f t="shared" ca="1" si="30"/>
        <v>0</v>
      </c>
      <c r="AT31" s="140">
        <f t="shared" si="31"/>
        <v>0</v>
      </c>
      <c r="AU31" s="342"/>
      <c r="AV31" s="342"/>
      <c r="AW31" s="342"/>
      <c r="AX31" s="342"/>
      <c r="AY31" s="342"/>
      <c r="AZ31" s="342"/>
      <c r="BA31" s="343"/>
      <c r="BB31" s="343"/>
      <c r="BC31" s="343"/>
    </row>
    <row r="32" spans="1:55" s="346" customFormat="1" ht="28.5" customHeight="1" x14ac:dyDescent="0.35">
      <c r="A32" s="397">
        <f t="shared" ca="1" si="0"/>
        <v>46228</v>
      </c>
      <c r="B32" s="77" t="str">
        <f t="shared" ca="1" si="1"/>
        <v>Sa</v>
      </c>
      <c r="C32" s="76" t="str">
        <f t="shared" ca="1" si="2"/>
        <v xml:space="preserve"> Wochenende</v>
      </c>
      <c r="D32" s="185"/>
      <c r="E32" s="126" t="str">
        <f t="shared" ca="1" si="32"/>
        <v/>
      </c>
      <c r="F32" s="386">
        <f t="shared" ca="1" si="3"/>
        <v>0</v>
      </c>
      <c r="G32" s="125">
        <f t="shared" ca="1" si="33"/>
        <v>0</v>
      </c>
      <c r="H32" s="127"/>
      <c r="I32" s="59"/>
      <c r="J32" s="141" t="str">
        <f t="shared" ca="1" si="4"/>
        <v/>
      </c>
      <c r="K32" s="388">
        <f t="shared" ca="1" si="5"/>
        <v>0</v>
      </c>
      <c r="L32" s="542"/>
      <c r="M32" s="543"/>
      <c r="N32" s="543"/>
      <c r="O32" s="543"/>
      <c r="P32" s="544"/>
      <c r="Q32" s="108">
        <f t="shared" ca="1" si="34"/>
        <v>46228</v>
      </c>
      <c r="R32" s="115" t="b">
        <f t="shared" ca="1" si="6"/>
        <v>1</v>
      </c>
      <c r="S32" s="109" t="str">
        <f t="shared" si="7"/>
        <v/>
      </c>
      <c r="T32" s="61" t="str">
        <f t="shared" ca="1" si="8"/>
        <v>F</v>
      </c>
      <c r="U32" s="61" t="str">
        <f t="shared" ca="1" si="9"/>
        <v>A</v>
      </c>
      <c r="V32" s="96">
        <f t="shared" si="35"/>
        <v>0</v>
      </c>
      <c r="W32" s="57">
        <f t="shared" ca="1" si="36"/>
        <v>0</v>
      </c>
      <c r="X32" s="164">
        <f t="shared" ca="1" si="10"/>
        <v>0</v>
      </c>
      <c r="Y32" s="115" t="b">
        <f t="shared" ca="1" si="11"/>
        <v>1</v>
      </c>
      <c r="Z32" s="115" t="b">
        <f t="shared" ca="1" si="12"/>
        <v>0</v>
      </c>
      <c r="AA32" s="115" t="b">
        <f t="shared" ca="1" si="13"/>
        <v>0</v>
      </c>
      <c r="AB32" s="78">
        <f t="shared" ca="1" si="14"/>
        <v>0</v>
      </c>
      <c r="AC32" s="85">
        <f t="shared" ca="1" si="15"/>
        <v>0</v>
      </c>
      <c r="AD32" s="88">
        <f t="shared" ca="1" si="16"/>
        <v>0</v>
      </c>
      <c r="AE32" s="85">
        <f t="shared" ca="1" si="17"/>
        <v>0</v>
      </c>
      <c r="AF32" s="82">
        <f t="shared" ca="1" si="18"/>
        <v>0.99930555555555556</v>
      </c>
      <c r="AG32" s="115" t="b">
        <f t="shared" si="19"/>
        <v>0</v>
      </c>
      <c r="AH32" s="115" t="b">
        <f t="shared" ca="1" si="20"/>
        <v>0</v>
      </c>
      <c r="AI32" s="115" t="b">
        <f t="shared" ca="1" si="21"/>
        <v>0</v>
      </c>
      <c r="AJ32" s="115" t="b">
        <f t="shared" ca="1" si="22"/>
        <v>1</v>
      </c>
      <c r="AK32" s="115" t="b">
        <f t="shared" si="23"/>
        <v>0</v>
      </c>
      <c r="AL32" s="113">
        <f t="shared" ca="1" si="24"/>
        <v>0</v>
      </c>
      <c r="AM32" s="113">
        <f t="shared" ca="1" si="25"/>
        <v>0.99930555555555556</v>
      </c>
      <c r="AN32" s="113">
        <f t="shared" ca="1" si="37"/>
        <v>0</v>
      </c>
      <c r="AO32" s="113">
        <f t="shared" ca="1" si="26"/>
        <v>0.99930555555555556</v>
      </c>
      <c r="AP32" s="115" t="b">
        <f t="shared" si="27"/>
        <v>1</v>
      </c>
      <c r="AQ32" s="115" t="b">
        <f t="shared" ca="1" si="28"/>
        <v>0</v>
      </c>
      <c r="AR32" s="115" t="b">
        <f t="shared" si="29"/>
        <v>1</v>
      </c>
      <c r="AS32" s="115" t="b">
        <f t="shared" ca="1" si="30"/>
        <v>0</v>
      </c>
      <c r="AT32" s="140">
        <f t="shared" si="31"/>
        <v>0</v>
      </c>
      <c r="AU32" s="342"/>
      <c r="AV32" s="342"/>
      <c r="AW32" s="342"/>
      <c r="AX32" s="342"/>
      <c r="AY32" s="342"/>
      <c r="AZ32" s="342"/>
      <c r="BA32" s="343"/>
      <c r="BB32" s="343"/>
      <c r="BC32" s="343"/>
    </row>
    <row r="33" spans="1:55" s="346" customFormat="1" ht="28.5" customHeight="1" x14ac:dyDescent="0.35">
      <c r="A33" s="397">
        <f t="shared" ca="1" si="0"/>
        <v>46229</v>
      </c>
      <c r="B33" s="77" t="str">
        <f t="shared" ca="1" si="1"/>
        <v>So</v>
      </c>
      <c r="C33" s="76" t="str">
        <f t="shared" ca="1" si="2"/>
        <v xml:space="preserve"> Wochenende</v>
      </c>
      <c r="D33" s="185"/>
      <c r="E33" s="126" t="str">
        <f t="shared" ca="1" si="32"/>
        <v/>
      </c>
      <c r="F33" s="386">
        <f t="shared" ca="1" si="3"/>
        <v>0</v>
      </c>
      <c r="G33" s="125">
        <f t="shared" ca="1" si="33"/>
        <v>0</v>
      </c>
      <c r="H33" s="184"/>
      <c r="I33" s="186"/>
      <c r="J33" s="141" t="str">
        <f t="shared" ca="1" si="4"/>
        <v/>
      </c>
      <c r="K33" s="388">
        <f t="shared" ca="1" si="5"/>
        <v>0</v>
      </c>
      <c r="L33" s="542"/>
      <c r="M33" s="543"/>
      <c r="N33" s="543"/>
      <c r="O33" s="543"/>
      <c r="P33" s="544"/>
      <c r="Q33" s="108">
        <f t="shared" ca="1" si="34"/>
        <v>46229</v>
      </c>
      <c r="R33" s="115" t="b">
        <f t="shared" ca="1" si="6"/>
        <v>1</v>
      </c>
      <c r="S33" s="109" t="str">
        <f t="shared" si="7"/>
        <v/>
      </c>
      <c r="T33" s="61" t="str">
        <f t="shared" ca="1" si="8"/>
        <v>F</v>
      </c>
      <c r="U33" s="61" t="str">
        <f t="shared" ca="1" si="9"/>
        <v>F</v>
      </c>
      <c r="V33" s="96">
        <f t="shared" si="35"/>
        <v>0</v>
      </c>
      <c r="W33" s="57">
        <f t="shared" ca="1" si="36"/>
        <v>0</v>
      </c>
      <c r="X33" s="164">
        <f t="shared" ca="1" si="10"/>
        <v>0</v>
      </c>
      <c r="Y33" s="115" t="b">
        <f t="shared" ca="1" si="11"/>
        <v>1</v>
      </c>
      <c r="Z33" s="115" t="b">
        <f t="shared" ca="1" si="12"/>
        <v>0</v>
      </c>
      <c r="AA33" s="115" t="b">
        <f t="shared" ca="1" si="13"/>
        <v>0</v>
      </c>
      <c r="AB33" s="78" t="str">
        <f t="shared" ca="1" si="14"/>
        <v/>
      </c>
      <c r="AC33" s="85" t="str">
        <f t="shared" ca="1" si="15"/>
        <v/>
      </c>
      <c r="AD33" s="88">
        <f t="shared" ca="1" si="16"/>
        <v>0</v>
      </c>
      <c r="AE33" s="85" t="str">
        <f t="shared" ca="1" si="17"/>
        <v/>
      </c>
      <c r="AF33" s="82" t="str">
        <f t="shared" ca="1" si="18"/>
        <v/>
      </c>
      <c r="AG33" s="115" t="b">
        <f t="shared" si="19"/>
        <v>0</v>
      </c>
      <c r="AH33" s="115" t="b">
        <f t="shared" ca="1" si="20"/>
        <v>0</v>
      </c>
      <c r="AI33" s="115" t="b">
        <f t="shared" ca="1" si="21"/>
        <v>0</v>
      </c>
      <c r="AJ33" s="115" t="b">
        <f t="shared" ca="1" si="22"/>
        <v>0</v>
      </c>
      <c r="AK33" s="115" t="b">
        <f t="shared" si="23"/>
        <v>0</v>
      </c>
      <c r="AL33" s="113" t="str">
        <f t="shared" ca="1" si="24"/>
        <v/>
      </c>
      <c r="AM33" s="113" t="str">
        <f t="shared" ca="1" si="25"/>
        <v/>
      </c>
      <c r="AN33" s="113" t="str">
        <f t="shared" ca="1" si="37"/>
        <v/>
      </c>
      <c r="AO33" s="113" t="str">
        <f t="shared" ca="1" si="26"/>
        <v/>
      </c>
      <c r="AP33" s="115" t="b">
        <f t="shared" si="27"/>
        <v>1</v>
      </c>
      <c r="AQ33" s="115" t="b">
        <f t="shared" ca="1" si="28"/>
        <v>0</v>
      </c>
      <c r="AR33" s="115" t="b">
        <f t="shared" si="29"/>
        <v>1</v>
      </c>
      <c r="AS33" s="115" t="b">
        <f t="shared" ca="1" si="30"/>
        <v>0</v>
      </c>
      <c r="AT33" s="140">
        <f t="shared" si="31"/>
        <v>0</v>
      </c>
      <c r="AU33" s="342"/>
      <c r="AV33" s="342"/>
      <c r="AW33" s="342"/>
      <c r="AX33" s="342"/>
      <c r="AY33" s="342"/>
      <c r="AZ33" s="342"/>
      <c r="BA33" s="343"/>
      <c r="BB33" s="343"/>
      <c r="BC33" s="343"/>
    </row>
    <row r="34" spans="1:55" s="346" customFormat="1" ht="28.5" customHeight="1" x14ac:dyDescent="0.35">
      <c r="A34" s="397">
        <f t="shared" ca="1" si="0"/>
        <v>46230</v>
      </c>
      <c r="B34" s="77" t="str">
        <f t="shared" ca="1" si="1"/>
        <v>Mo</v>
      </c>
      <c r="C34" s="76" t="str">
        <f t="shared" ca="1" si="2"/>
        <v xml:space="preserve"> </v>
      </c>
      <c r="D34" s="171"/>
      <c r="E34" s="126" t="str">
        <f t="shared" ca="1" si="32"/>
        <v>08:00-16:00</v>
      </c>
      <c r="F34" s="386">
        <f t="shared" ca="1" si="3"/>
        <v>0.33333333333333331</v>
      </c>
      <c r="G34" s="125">
        <f t="shared" ca="1" si="33"/>
        <v>0</v>
      </c>
      <c r="H34" s="127"/>
      <c r="I34" s="59"/>
      <c r="J34" s="141" t="str">
        <f t="shared" ca="1" si="4"/>
        <v/>
      </c>
      <c r="K34" s="388">
        <f t="shared" ca="1" si="5"/>
        <v>0</v>
      </c>
      <c r="L34" s="542"/>
      <c r="M34" s="543"/>
      <c r="N34" s="543"/>
      <c r="O34" s="543"/>
      <c r="P34" s="544"/>
      <c r="Q34" s="108">
        <f t="shared" ca="1" si="34"/>
        <v>46230</v>
      </c>
      <c r="R34" s="115" t="b">
        <f t="shared" ca="1" si="6"/>
        <v>1</v>
      </c>
      <c r="S34" s="109" t="str">
        <f t="shared" si="7"/>
        <v/>
      </c>
      <c r="T34" s="61" t="str">
        <f t="shared" ca="1" si="8"/>
        <v>A</v>
      </c>
      <c r="U34" s="61" t="str">
        <f t="shared" ca="1" si="9"/>
        <v>A</v>
      </c>
      <c r="V34" s="96">
        <f t="shared" si="35"/>
        <v>0</v>
      </c>
      <c r="W34" s="57">
        <f t="shared" ca="1" si="36"/>
        <v>-0.33333333333333298</v>
      </c>
      <c r="X34" s="164">
        <f t="shared" ca="1" si="10"/>
        <v>0</v>
      </c>
      <c r="Y34" s="115" t="b">
        <f t="shared" ca="1" si="11"/>
        <v>0</v>
      </c>
      <c r="Z34" s="115" t="b">
        <f t="shared" ca="1" si="12"/>
        <v>0</v>
      </c>
      <c r="AA34" s="115" t="b">
        <f t="shared" ca="1" si="13"/>
        <v>1</v>
      </c>
      <c r="AB34" s="78">
        <f t="shared" ca="1" si="14"/>
        <v>0</v>
      </c>
      <c r="AC34" s="85">
        <f t="shared" ca="1" si="15"/>
        <v>0.33333333333333331</v>
      </c>
      <c r="AD34" s="88">
        <f t="shared" ca="1" si="16"/>
        <v>0</v>
      </c>
      <c r="AE34" s="85">
        <f t="shared" ca="1" si="17"/>
        <v>0.66666666666666663</v>
      </c>
      <c r="AF34" s="82">
        <f t="shared" ca="1" si="18"/>
        <v>0.99930555555555556</v>
      </c>
      <c r="AG34" s="115" t="b">
        <f t="shared" si="19"/>
        <v>0</v>
      </c>
      <c r="AH34" s="115" t="b">
        <f t="shared" ca="1" si="20"/>
        <v>1</v>
      </c>
      <c r="AI34" s="115" t="b">
        <f t="shared" ca="1" si="21"/>
        <v>0</v>
      </c>
      <c r="AJ34" s="115" t="b">
        <f t="shared" ca="1" si="22"/>
        <v>1</v>
      </c>
      <c r="AK34" s="115" t="b">
        <f t="shared" si="23"/>
        <v>0</v>
      </c>
      <c r="AL34" s="113">
        <f t="shared" ca="1" si="24"/>
        <v>0</v>
      </c>
      <c r="AM34" s="113">
        <f t="shared" ca="1" si="25"/>
        <v>0.99930555555555556</v>
      </c>
      <c r="AN34" s="113">
        <f t="shared" ca="1" si="37"/>
        <v>0</v>
      </c>
      <c r="AO34" s="113">
        <f t="shared" ca="1" si="26"/>
        <v>0.99930555555555556</v>
      </c>
      <c r="AP34" s="115" t="b">
        <f t="shared" si="27"/>
        <v>1</v>
      </c>
      <c r="AQ34" s="115" t="b">
        <f t="shared" ca="1" si="28"/>
        <v>0</v>
      </c>
      <c r="AR34" s="115" t="b">
        <f t="shared" si="29"/>
        <v>1</v>
      </c>
      <c r="AS34" s="115" t="b">
        <f t="shared" ca="1" si="30"/>
        <v>0</v>
      </c>
      <c r="AT34" s="140">
        <f t="shared" si="31"/>
        <v>0</v>
      </c>
      <c r="AU34" s="342"/>
      <c r="AV34" s="342"/>
      <c r="AW34" s="342"/>
      <c r="AX34" s="342"/>
      <c r="AY34" s="342"/>
      <c r="AZ34" s="342"/>
      <c r="BA34" s="343"/>
      <c r="BB34" s="343"/>
      <c r="BC34" s="343"/>
    </row>
    <row r="35" spans="1:55" s="346" customFormat="1" ht="28.5" customHeight="1" x14ac:dyDescent="0.35">
      <c r="A35" s="397">
        <f t="shared" ca="1" si="0"/>
        <v>46231</v>
      </c>
      <c r="B35" s="77" t="str">
        <f t="shared" ca="1" si="1"/>
        <v>Di</v>
      </c>
      <c r="C35" s="76" t="str">
        <f t="shared" ca="1" si="2"/>
        <v xml:space="preserve"> </v>
      </c>
      <c r="D35" s="171"/>
      <c r="E35" s="126" t="str">
        <f t="shared" ca="1" si="32"/>
        <v>08:00-16:00</v>
      </c>
      <c r="F35" s="386">
        <f t="shared" ca="1" si="3"/>
        <v>0.33333333333333331</v>
      </c>
      <c r="G35" s="125">
        <f t="shared" ca="1" si="33"/>
        <v>0</v>
      </c>
      <c r="H35" s="127"/>
      <c r="I35" s="59"/>
      <c r="J35" s="141" t="str">
        <f t="shared" ca="1" si="4"/>
        <v/>
      </c>
      <c r="K35" s="388">
        <f t="shared" ca="1" si="5"/>
        <v>0</v>
      </c>
      <c r="L35" s="542"/>
      <c r="M35" s="543"/>
      <c r="N35" s="543"/>
      <c r="O35" s="543"/>
      <c r="P35" s="544"/>
      <c r="Q35" s="108">
        <f t="shared" ca="1" si="34"/>
        <v>46231</v>
      </c>
      <c r="R35" s="115" t="b">
        <f t="shared" ca="1" si="6"/>
        <v>1</v>
      </c>
      <c r="S35" s="109" t="str">
        <f t="shared" si="7"/>
        <v/>
      </c>
      <c r="T35" s="61" t="str">
        <f t="shared" ca="1" si="8"/>
        <v>A</v>
      </c>
      <c r="U35" s="61" t="str">
        <f t="shared" ca="1" si="9"/>
        <v>A</v>
      </c>
      <c r="V35" s="96">
        <f t="shared" si="35"/>
        <v>0</v>
      </c>
      <c r="W35" s="57">
        <f t="shared" ca="1" si="36"/>
        <v>-0.33333333333333298</v>
      </c>
      <c r="X35" s="164">
        <f t="shared" ca="1" si="10"/>
        <v>0</v>
      </c>
      <c r="Y35" s="115" t="b">
        <f t="shared" ca="1" si="11"/>
        <v>0</v>
      </c>
      <c r="Z35" s="115" t="b">
        <f t="shared" ca="1" si="12"/>
        <v>0</v>
      </c>
      <c r="AA35" s="115" t="b">
        <f t="shared" ca="1" si="13"/>
        <v>1</v>
      </c>
      <c r="AB35" s="78">
        <f t="shared" ca="1" si="14"/>
        <v>0</v>
      </c>
      <c r="AC35" s="85">
        <f t="shared" ca="1" si="15"/>
        <v>0.33333333333333331</v>
      </c>
      <c r="AD35" s="88">
        <f t="shared" ca="1" si="16"/>
        <v>0</v>
      </c>
      <c r="AE35" s="85">
        <f t="shared" ca="1" si="17"/>
        <v>0.66666666666666663</v>
      </c>
      <c r="AF35" s="82">
        <f t="shared" ca="1" si="18"/>
        <v>0.99930555555555556</v>
      </c>
      <c r="AG35" s="115" t="b">
        <f t="shared" si="19"/>
        <v>0</v>
      </c>
      <c r="AH35" s="115" t="b">
        <f t="shared" ca="1" si="20"/>
        <v>1</v>
      </c>
      <c r="AI35" s="115" t="b">
        <f t="shared" ca="1" si="21"/>
        <v>0</v>
      </c>
      <c r="AJ35" s="115" t="b">
        <f t="shared" ca="1" si="22"/>
        <v>1</v>
      </c>
      <c r="AK35" s="115" t="b">
        <f t="shared" si="23"/>
        <v>0</v>
      </c>
      <c r="AL35" s="113">
        <f t="shared" ca="1" si="24"/>
        <v>0</v>
      </c>
      <c r="AM35" s="113">
        <f t="shared" ca="1" si="25"/>
        <v>0.99930555555555556</v>
      </c>
      <c r="AN35" s="113">
        <f t="shared" ca="1" si="37"/>
        <v>0</v>
      </c>
      <c r="AO35" s="113">
        <f t="shared" ca="1" si="26"/>
        <v>0.99930555555555556</v>
      </c>
      <c r="AP35" s="115" t="b">
        <f t="shared" si="27"/>
        <v>1</v>
      </c>
      <c r="AQ35" s="115" t="b">
        <f t="shared" ca="1" si="28"/>
        <v>0</v>
      </c>
      <c r="AR35" s="115" t="b">
        <f t="shared" si="29"/>
        <v>1</v>
      </c>
      <c r="AS35" s="115" t="b">
        <f t="shared" ca="1" si="30"/>
        <v>0</v>
      </c>
      <c r="AT35" s="140">
        <f t="shared" si="31"/>
        <v>0</v>
      </c>
      <c r="AU35" s="342"/>
      <c r="AV35" s="342"/>
      <c r="AW35" s="342"/>
      <c r="AX35" s="342"/>
      <c r="AY35" s="342"/>
      <c r="AZ35" s="342"/>
      <c r="BA35" s="343"/>
      <c r="BB35" s="343"/>
      <c r="BC35" s="343"/>
    </row>
    <row r="36" spans="1:55" s="346" customFormat="1" ht="28.5" customHeight="1" x14ac:dyDescent="0.35">
      <c r="A36" s="397">
        <f t="shared" ca="1" si="0"/>
        <v>46232</v>
      </c>
      <c r="B36" s="77" t="str">
        <f t="shared" ca="1" si="1"/>
        <v>Mi</v>
      </c>
      <c r="C36" s="76" t="str">
        <f t="shared" ca="1" si="2"/>
        <v xml:space="preserve"> </v>
      </c>
      <c r="D36" s="171"/>
      <c r="E36" s="126" t="str">
        <f t="shared" ca="1" si="32"/>
        <v>08:00-16:00</v>
      </c>
      <c r="F36" s="386">
        <f t="shared" ca="1" si="3"/>
        <v>0.33333333333333331</v>
      </c>
      <c r="G36" s="125">
        <f t="shared" ca="1" si="33"/>
        <v>0</v>
      </c>
      <c r="H36" s="127"/>
      <c r="I36" s="59"/>
      <c r="J36" s="141" t="str">
        <f t="shared" ca="1" si="4"/>
        <v/>
      </c>
      <c r="K36" s="388">
        <f t="shared" ca="1" si="5"/>
        <v>0</v>
      </c>
      <c r="L36" s="542"/>
      <c r="M36" s="543"/>
      <c r="N36" s="543"/>
      <c r="O36" s="543"/>
      <c r="P36" s="544"/>
      <c r="Q36" s="108">
        <f t="shared" ca="1" si="34"/>
        <v>46232</v>
      </c>
      <c r="R36" s="115" t="b">
        <f t="shared" ca="1" si="6"/>
        <v>1</v>
      </c>
      <c r="S36" s="109" t="str">
        <f t="shared" si="7"/>
        <v/>
      </c>
      <c r="T36" s="61" t="str">
        <f t="shared" ca="1" si="8"/>
        <v>A</v>
      </c>
      <c r="U36" s="61" t="str">
        <f t="shared" ca="1" si="9"/>
        <v>A</v>
      </c>
      <c r="V36" s="96">
        <f t="shared" si="35"/>
        <v>0</v>
      </c>
      <c r="W36" s="57">
        <f t="shared" ca="1" si="36"/>
        <v>-0.33333333333333298</v>
      </c>
      <c r="X36" s="164">
        <f t="shared" ca="1" si="10"/>
        <v>0</v>
      </c>
      <c r="Y36" s="115" t="b">
        <f t="shared" ca="1" si="11"/>
        <v>0</v>
      </c>
      <c r="Z36" s="115" t="b">
        <f t="shared" ca="1" si="12"/>
        <v>0</v>
      </c>
      <c r="AA36" s="115" t="b">
        <f t="shared" ca="1" si="13"/>
        <v>1</v>
      </c>
      <c r="AB36" s="78">
        <f t="shared" ca="1" si="14"/>
        <v>0</v>
      </c>
      <c r="AC36" s="85">
        <f t="shared" ca="1" si="15"/>
        <v>0.33333333333333331</v>
      </c>
      <c r="AD36" s="88">
        <f t="shared" ca="1" si="16"/>
        <v>0</v>
      </c>
      <c r="AE36" s="85">
        <f t="shared" ca="1" si="17"/>
        <v>0.66666666666666663</v>
      </c>
      <c r="AF36" s="82">
        <f t="shared" ca="1" si="18"/>
        <v>0.99930555555555556</v>
      </c>
      <c r="AG36" s="115" t="b">
        <f t="shared" si="19"/>
        <v>0</v>
      </c>
      <c r="AH36" s="115" t="b">
        <f t="shared" ca="1" si="20"/>
        <v>1</v>
      </c>
      <c r="AI36" s="115" t="b">
        <f t="shared" ca="1" si="21"/>
        <v>0</v>
      </c>
      <c r="AJ36" s="115" t="b">
        <f t="shared" ca="1" si="22"/>
        <v>1</v>
      </c>
      <c r="AK36" s="115" t="b">
        <f t="shared" si="23"/>
        <v>0</v>
      </c>
      <c r="AL36" s="113">
        <f t="shared" ca="1" si="24"/>
        <v>0</v>
      </c>
      <c r="AM36" s="113">
        <f t="shared" ca="1" si="25"/>
        <v>0.99930555555555556</v>
      </c>
      <c r="AN36" s="113">
        <f t="shared" ca="1" si="37"/>
        <v>0</v>
      </c>
      <c r="AO36" s="113">
        <f t="shared" ca="1" si="26"/>
        <v>0.99930555555555556</v>
      </c>
      <c r="AP36" s="115" t="b">
        <f t="shared" si="27"/>
        <v>1</v>
      </c>
      <c r="AQ36" s="115" t="b">
        <f t="shared" ca="1" si="28"/>
        <v>0</v>
      </c>
      <c r="AR36" s="115" t="b">
        <f t="shared" si="29"/>
        <v>1</v>
      </c>
      <c r="AS36" s="115" t="b">
        <f t="shared" ca="1" si="30"/>
        <v>0</v>
      </c>
      <c r="AT36" s="140">
        <f t="shared" si="31"/>
        <v>0</v>
      </c>
      <c r="AU36" s="342"/>
      <c r="AV36" s="342"/>
      <c r="AW36" s="342"/>
      <c r="AX36" s="342"/>
      <c r="AY36" s="342"/>
      <c r="AZ36" s="342"/>
      <c r="BA36" s="343"/>
      <c r="BB36" s="343"/>
      <c r="BC36" s="343"/>
    </row>
    <row r="37" spans="1:55" s="346" customFormat="1" ht="28.5" customHeight="1" x14ac:dyDescent="0.35">
      <c r="A37" s="397">
        <f t="shared" ca="1" si="0"/>
        <v>46233</v>
      </c>
      <c r="B37" s="77" t="str">
        <f t="shared" ca="1" si="1"/>
        <v>Do</v>
      </c>
      <c r="C37" s="76" t="str">
        <f t="shared" ca="1" si="2"/>
        <v xml:space="preserve"> </v>
      </c>
      <c r="D37" s="171"/>
      <c r="E37" s="126" t="str">
        <f t="shared" ca="1" si="32"/>
        <v>08:00-16:00</v>
      </c>
      <c r="F37" s="386">
        <f t="shared" ca="1" si="3"/>
        <v>0.33333333333333331</v>
      </c>
      <c r="G37" s="125">
        <f t="shared" ca="1" si="33"/>
        <v>0</v>
      </c>
      <c r="H37" s="127"/>
      <c r="I37" s="59"/>
      <c r="J37" s="141" t="str">
        <f t="shared" ca="1" si="4"/>
        <v/>
      </c>
      <c r="K37" s="388">
        <f t="shared" ca="1" si="5"/>
        <v>0</v>
      </c>
      <c r="L37" s="542"/>
      <c r="M37" s="543"/>
      <c r="N37" s="543"/>
      <c r="O37" s="543"/>
      <c r="P37" s="544"/>
      <c r="Q37" s="108">
        <f t="shared" ca="1" si="34"/>
        <v>46233</v>
      </c>
      <c r="R37" s="115" t="b">
        <f t="shared" ca="1" si="6"/>
        <v>1</v>
      </c>
      <c r="S37" s="109" t="str">
        <f t="shared" si="7"/>
        <v/>
      </c>
      <c r="T37" s="61" t="str">
        <f t="shared" ca="1" si="8"/>
        <v>A</v>
      </c>
      <c r="U37" s="61" t="str">
        <f t="shared" ca="1" si="9"/>
        <v>A</v>
      </c>
      <c r="V37" s="96">
        <f t="shared" si="35"/>
        <v>0</v>
      </c>
      <c r="W37" s="57">
        <f t="shared" ca="1" si="36"/>
        <v>-0.33333333333333298</v>
      </c>
      <c r="X37" s="164">
        <f t="shared" ca="1" si="10"/>
        <v>0</v>
      </c>
      <c r="Y37" s="115" t="b">
        <f t="shared" ca="1" si="11"/>
        <v>0</v>
      </c>
      <c r="Z37" s="115" t="b">
        <f t="shared" ca="1" si="12"/>
        <v>0</v>
      </c>
      <c r="AA37" s="115" t="b">
        <f t="shared" ca="1" si="13"/>
        <v>1</v>
      </c>
      <c r="AB37" s="78">
        <f t="shared" ca="1" si="14"/>
        <v>0</v>
      </c>
      <c r="AC37" s="85">
        <f t="shared" ca="1" si="15"/>
        <v>0.33333333333333331</v>
      </c>
      <c r="AD37" s="88">
        <f t="shared" ca="1" si="16"/>
        <v>0</v>
      </c>
      <c r="AE37" s="85">
        <f t="shared" ca="1" si="17"/>
        <v>0.66666666666666663</v>
      </c>
      <c r="AF37" s="82">
        <f t="shared" ca="1" si="18"/>
        <v>0.99930555555555556</v>
      </c>
      <c r="AG37" s="115" t="b">
        <f t="shared" si="19"/>
        <v>0</v>
      </c>
      <c r="AH37" s="115" t="b">
        <f t="shared" ca="1" si="20"/>
        <v>1</v>
      </c>
      <c r="AI37" s="115" t="b">
        <f t="shared" ca="1" si="21"/>
        <v>0</v>
      </c>
      <c r="AJ37" s="115" t="b">
        <f t="shared" ca="1" si="22"/>
        <v>1</v>
      </c>
      <c r="AK37" s="115" t="b">
        <f t="shared" si="23"/>
        <v>0</v>
      </c>
      <c r="AL37" s="113">
        <f t="shared" ca="1" si="24"/>
        <v>0</v>
      </c>
      <c r="AM37" s="113">
        <f t="shared" ca="1" si="25"/>
        <v>0.99930555555555556</v>
      </c>
      <c r="AN37" s="113">
        <f t="shared" ca="1" si="37"/>
        <v>0</v>
      </c>
      <c r="AO37" s="113">
        <f t="shared" ca="1" si="26"/>
        <v>0.99930555555555556</v>
      </c>
      <c r="AP37" s="115" t="b">
        <f t="shared" si="27"/>
        <v>1</v>
      </c>
      <c r="AQ37" s="115" t="b">
        <f t="shared" ca="1" si="28"/>
        <v>0</v>
      </c>
      <c r="AR37" s="115" t="b">
        <f t="shared" si="29"/>
        <v>1</v>
      </c>
      <c r="AS37" s="115" t="b">
        <f t="shared" ca="1" si="30"/>
        <v>0</v>
      </c>
      <c r="AT37" s="140">
        <f t="shared" si="31"/>
        <v>0</v>
      </c>
      <c r="AU37" s="342"/>
      <c r="AV37" s="342"/>
      <c r="AW37" s="342"/>
      <c r="AX37" s="342"/>
      <c r="AY37" s="342"/>
      <c r="AZ37" s="342"/>
      <c r="BA37" s="343"/>
      <c r="BB37" s="343"/>
      <c r="BC37" s="343"/>
    </row>
    <row r="38" spans="1:55" s="346" customFormat="1" ht="28.5" customHeight="1" thickBot="1" x14ac:dyDescent="0.4">
      <c r="A38" s="397">
        <f t="shared" ca="1" si="0"/>
        <v>46234</v>
      </c>
      <c r="B38" s="77" t="str">
        <f t="shared" ca="1" si="1"/>
        <v>Fr</v>
      </c>
      <c r="C38" s="76" t="str">
        <f t="shared" ca="1" si="2"/>
        <v xml:space="preserve"> </v>
      </c>
      <c r="D38" s="171"/>
      <c r="E38" s="126" t="str">
        <f t="shared" ca="1" si="32"/>
        <v>08:00-16:00</v>
      </c>
      <c r="F38" s="387">
        <f t="shared" ca="1" si="3"/>
        <v>0.33333333333333331</v>
      </c>
      <c r="G38" s="125">
        <f t="shared" ca="1" si="33"/>
        <v>0</v>
      </c>
      <c r="H38" s="392"/>
      <c r="I38" s="393"/>
      <c r="J38" s="142" t="str">
        <f t="shared" ca="1" si="4"/>
        <v/>
      </c>
      <c r="K38" s="388">
        <f t="shared" ca="1" si="5"/>
        <v>0</v>
      </c>
      <c r="L38" s="542"/>
      <c r="M38" s="543"/>
      <c r="N38" s="543"/>
      <c r="O38" s="543"/>
      <c r="P38" s="544"/>
      <c r="Q38" s="110">
        <f t="shared" ca="1" si="34"/>
        <v>46234</v>
      </c>
      <c r="R38" s="115" t="b">
        <f t="shared" ca="1" si="6"/>
        <v>1</v>
      </c>
      <c r="S38" s="111" t="str">
        <f t="shared" si="7"/>
        <v/>
      </c>
      <c r="T38" s="62" t="str">
        <f t="shared" ca="1" si="8"/>
        <v>A</v>
      </c>
      <c r="U38" s="62" t="str">
        <f t="shared" ca="1" si="9"/>
        <v>A</v>
      </c>
      <c r="V38" s="97">
        <f t="shared" si="35"/>
        <v>0</v>
      </c>
      <c r="W38" s="58">
        <f t="shared" ca="1" si="36"/>
        <v>-0.33333333333333298</v>
      </c>
      <c r="X38" s="165">
        <f t="shared" ca="1" si="10"/>
        <v>0</v>
      </c>
      <c r="Y38" s="116" t="b">
        <f t="shared" ca="1" si="11"/>
        <v>0</v>
      </c>
      <c r="Z38" s="116" t="b">
        <f t="shared" ca="1" si="12"/>
        <v>0</v>
      </c>
      <c r="AA38" s="116" t="b">
        <f t="shared" ca="1" si="13"/>
        <v>1</v>
      </c>
      <c r="AB38" s="79">
        <f t="shared" ca="1" si="14"/>
        <v>0</v>
      </c>
      <c r="AC38" s="86">
        <f t="shared" ca="1" si="15"/>
        <v>0.33333333333333331</v>
      </c>
      <c r="AD38" s="89">
        <f t="shared" ca="1" si="16"/>
        <v>0</v>
      </c>
      <c r="AE38" s="86">
        <f t="shared" ca="1" si="17"/>
        <v>0.66666666666666663</v>
      </c>
      <c r="AF38" s="83">
        <f t="shared" ca="1" si="18"/>
        <v>0.99930555555555556</v>
      </c>
      <c r="AG38" s="116" t="b">
        <f t="shared" si="19"/>
        <v>0</v>
      </c>
      <c r="AH38" s="116" t="b">
        <f t="shared" ca="1" si="20"/>
        <v>1</v>
      </c>
      <c r="AI38" s="116" t="b">
        <f t="shared" ca="1" si="21"/>
        <v>0</v>
      </c>
      <c r="AJ38" s="116" t="b">
        <f t="shared" ca="1" si="22"/>
        <v>1</v>
      </c>
      <c r="AK38" s="116" t="b">
        <f t="shared" si="23"/>
        <v>0</v>
      </c>
      <c r="AL38" s="114">
        <f t="shared" ca="1" si="24"/>
        <v>0</v>
      </c>
      <c r="AM38" s="114">
        <f t="shared" ca="1" si="25"/>
        <v>0.99930555555555556</v>
      </c>
      <c r="AN38" s="114">
        <f t="shared" ca="1" si="37"/>
        <v>0</v>
      </c>
      <c r="AO38" s="114">
        <f t="shared" ca="1" si="26"/>
        <v>0.99930555555555556</v>
      </c>
      <c r="AP38" s="116" t="b">
        <f t="shared" si="27"/>
        <v>1</v>
      </c>
      <c r="AQ38" s="116" t="b">
        <f t="shared" ca="1" si="28"/>
        <v>0</v>
      </c>
      <c r="AR38" s="116" t="b">
        <f t="shared" si="29"/>
        <v>1</v>
      </c>
      <c r="AS38" s="116" t="b">
        <f t="shared" ca="1" si="30"/>
        <v>0</v>
      </c>
      <c r="AT38" s="208">
        <f t="shared" si="31"/>
        <v>0</v>
      </c>
      <c r="AU38" s="342"/>
      <c r="AV38" s="342"/>
      <c r="AW38" s="342"/>
      <c r="AX38" s="342"/>
      <c r="AY38" s="342"/>
      <c r="AZ38" s="342"/>
      <c r="BA38" s="343"/>
      <c r="BB38" s="343"/>
      <c r="BC38" s="343"/>
    </row>
    <row r="39" spans="1:55" s="346" customFormat="1" ht="29.25" customHeight="1" thickTop="1" thickBot="1" x14ac:dyDescent="0.4">
      <c r="A39" s="310" t="s">
        <v>62</v>
      </c>
      <c r="B39" s="56">
        <f ca="1">COUNTIF(T$8:T$38,"A")</f>
        <v>23</v>
      </c>
      <c r="C39" s="569"/>
      <c r="D39" s="570"/>
      <c r="E39" s="575" t="str">
        <f>"Monat Std.-Saldo (~15min) &gt; "</f>
        <v xml:space="preserve">Monat Std.-Saldo (~15min) &gt; </v>
      </c>
      <c r="F39" s="576"/>
      <c r="G39" s="576"/>
      <c r="H39" s="576"/>
      <c r="I39" s="577"/>
      <c r="J39" s="144">
        <f ca="1">ROUND(SUM(J8:J38)*4,0)/4</f>
        <v>0</v>
      </c>
      <c r="K39" s="578"/>
      <c r="L39" s="579"/>
      <c r="M39" s="579"/>
      <c r="N39" s="579"/>
      <c r="O39" s="579"/>
      <c r="P39" s="580"/>
      <c r="Q39" s="389"/>
      <c r="R39" s="352"/>
      <c r="S39" s="352"/>
      <c r="T39" s="353"/>
      <c r="U39" s="354"/>
      <c r="V39" s="372"/>
      <c r="W39" s="355"/>
      <c r="X39" s="355"/>
      <c r="Y39" s="356"/>
      <c r="Z39" s="10"/>
      <c r="AA39" s="10"/>
      <c r="AB39" s="357"/>
      <c r="AC39" s="357"/>
      <c r="AD39" s="357"/>
      <c r="AE39" s="357"/>
      <c r="AF39" s="357"/>
      <c r="AG39" s="356"/>
      <c r="AH39" s="358"/>
      <c r="AI39" s="358"/>
      <c r="AJ39" s="359"/>
      <c r="AK39" s="356"/>
      <c r="AL39" s="359"/>
      <c r="AM39" s="359"/>
      <c r="AN39" s="359"/>
      <c r="AO39" s="359"/>
      <c r="AP39" s="359"/>
      <c r="AQ39" s="359"/>
      <c r="AR39" s="359"/>
      <c r="AS39" s="359"/>
      <c r="AT39" s="359"/>
      <c r="AU39" s="342"/>
      <c r="AV39" s="342"/>
      <c r="AW39" s="342"/>
      <c r="AX39" s="342"/>
      <c r="AY39" s="342"/>
      <c r="AZ39" s="342"/>
      <c r="BA39" s="343"/>
      <c r="BB39" s="343"/>
      <c r="BC39" s="343"/>
    </row>
    <row r="40" spans="1:55" s="346" customFormat="1" ht="29.25" customHeight="1" thickTop="1" thickBot="1" x14ac:dyDescent="0.4">
      <c r="A40" s="311" t="s">
        <v>59</v>
      </c>
      <c r="B40" s="124">
        <f>COUNTIF(D$8:D$38,"Z")</f>
        <v>0</v>
      </c>
      <c r="C40" s="571"/>
      <c r="D40" s="572"/>
      <c r="E40" s="587" t="s">
        <v>105</v>
      </c>
      <c r="F40" s="588"/>
      <c r="G40" s="588"/>
      <c r="H40" s="588"/>
      <c r="I40" s="589"/>
      <c r="J40" s="143">
        <f ca="1">$K5</f>
        <v>0</v>
      </c>
      <c r="K40" s="581"/>
      <c r="L40" s="582"/>
      <c r="M40" s="582"/>
      <c r="N40" s="582"/>
      <c r="O40" s="582"/>
      <c r="P40" s="583"/>
      <c r="Q40" s="188" t="s">
        <v>147</v>
      </c>
      <c r="R40" s="367"/>
      <c r="S40" s="368"/>
      <c r="T40" s="360"/>
      <c r="U40" s="361"/>
      <c r="V40" s="362"/>
      <c r="W40" s="363"/>
      <c r="X40" s="363"/>
      <c r="Y40" s="10"/>
      <c r="Z40" s="10"/>
      <c r="AA40" s="364"/>
      <c r="AB40" s="365"/>
      <c r="AC40" s="365"/>
      <c r="AD40" s="365"/>
      <c r="AE40" s="365"/>
      <c r="AF40" s="365"/>
      <c r="AG40" s="356"/>
      <c r="AH40" s="366"/>
      <c r="AI40" s="366"/>
      <c r="AJ40" s="359"/>
      <c r="AK40" s="356"/>
      <c r="AL40" s="359"/>
      <c r="AM40" s="359"/>
      <c r="AN40" s="359"/>
      <c r="AO40" s="359"/>
      <c r="AP40" s="359"/>
      <c r="AQ40" s="359"/>
      <c r="AR40" s="359"/>
      <c r="AS40" s="359"/>
      <c r="AT40" s="359"/>
      <c r="AU40" s="342"/>
      <c r="AV40" s="342"/>
      <c r="AW40" s="342"/>
      <c r="AX40" s="342"/>
      <c r="AY40" s="342"/>
      <c r="AZ40" s="342"/>
      <c r="BA40" s="343"/>
      <c r="BB40" s="343"/>
      <c r="BC40" s="343"/>
    </row>
    <row r="41" spans="1:55" s="346" customFormat="1" ht="29.25" customHeight="1" thickTop="1" thickBot="1" x14ac:dyDescent="0.4">
      <c r="A41" s="312" t="s">
        <v>58</v>
      </c>
      <c r="B41" s="130">
        <f>COUNTIF(D$8:D$38,"U")</f>
        <v>0</v>
      </c>
      <c r="C41" s="571"/>
      <c r="D41" s="572"/>
      <c r="E41" s="590" t="s">
        <v>106</v>
      </c>
      <c r="F41" s="591"/>
      <c r="G41" s="591"/>
      <c r="H41" s="591"/>
      <c r="I41" s="592"/>
      <c r="J41" s="187">
        <f ca="1">$J39+$J40</f>
        <v>0</v>
      </c>
      <c r="K41" s="584"/>
      <c r="L41" s="585"/>
      <c r="M41" s="585"/>
      <c r="N41" s="585"/>
      <c r="O41" s="585"/>
      <c r="P41" s="586"/>
      <c r="Q41" s="189" t="b">
        <f ca="1">AND($K$41&gt;=0,$K$41&lt;=$J$41,MOD($K$41,0.25)=0)</f>
        <v>1</v>
      </c>
      <c r="R41" s="369"/>
      <c r="S41" s="368"/>
      <c r="T41" s="360"/>
      <c r="U41" s="361"/>
      <c r="V41" s="362"/>
      <c r="W41" s="363"/>
      <c r="X41" s="363"/>
      <c r="Y41" s="10"/>
      <c r="Z41" s="10"/>
      <c r="AA41" s="364"/>
      <c r="AB41" s="365"/>
      <c r="AC41" s="365"/>
      <c r="AD41" s="365"/>
      <c r="AE41" s="365"/>
      <c r="AF41" s="365"/>
      <c r="AG41" s="356"/>
      <c r="AH41" s="366"/>
      <c r="AI41" s="366"/>
      <c r="AJ41" s="359"/>
      <c r="AK41" s="356"/>
      <c r="AL41" s="359"/>
      <c r="AM41" s="359"/>
      <c r="AN41" s="359"/>
      <c r="AO41" s="359"/>
      <c r="AP41" s="359"/>
      <c r="AQ41" s="359"/>
      <c r="AR41" s="359"/>
      <c r="AS41" s="359"/>
      <c r="AT41" s="359"/>
      <c r="AU41" s="342"/>
      <c r="AV41" s="342"/>
      <c r="AW41" s="342"/>
      <c r="AX41" s="342"/>
      <c r="AY41" s="342"/>
      <c r="AZ41" s="342"/>
      <c r="BA41" s="343"/>
      <c r="BB41" s="343"/>
      <c r="BC41" s="343"/>
    </row>
    <row r="42" spans="1:55" s="346" customFormat="1" ht="29.25" customHeight="1" thickTop="1" thickBot="1" x14ac:dyDescent="0.4">
      <c r="A42" s="312" t="s">
        <v>56</v>
      </c>
      <c r="B42" s="130">
        <f>COUNTIF(D$8:D$38,"K")</f>
        <v>0</v>
      </c>
      <c r="C42" s="573"/>
      <c r="D42" s="574"/>
      <c r="E42" s="593" t="s">
        <v>146</v>
      </c>
      <c r="F42" s="594"/>
      <c r="G42" s="594"/>
      <c r="H42" s="594"/>
      <c r="I42" s="595"/>
      <c r="J42" s="191">
        <f ca="1">$J41</f>
        <v>0</v>
      </c>
      <c r="K42" s="596" t="str">
        <f ca="1">" &lt; Dieser Stunden-Saldo wird in das nächste "&amp;IF($Q$3="Dezember","Jahr","Monat")&amp;" übertragen"</f>
        <v xml:space="preserve"> &lt; Dieser Stunden-Saldo wird in das nächste Monat übertragen</v>
      </c>
      <c r="L42" s="596"/>
      <c r="M42" s="596"/>
      <c r="N42" s="596"/>
      <c r="O42" s="596"/>
      <c r="P42" s="597"/>
      <c r="Q42" s="371"/>
      <c r="R42" s="368"/>
      <c r="S42" s="368"/>
      <c r="T42" s="360"/>
      <c r="U42" s="361"/>
      <c r="V42" s="362"/>
      <c r="W42" s="363"/>
      <c r="X42" s="363"/>
      <c r="Y42" s="10"/>
      <c r="Z42" s="10"/>
      <c r="AA42" s="364"/>
      <c r="AB42" s="365"/>
      <c r="AC42" s="365"/>
      <c r="AD42" s="365"/>
      <c r="AE42" s="365"/>
      <c r="AF42" s="365"/>
      <c r="AG42" s="356"/>
      <c r="AH42" s="366"/>
      <c r="AI42" s="366"/>
      <c r="AJ42" s="359"/>
      <c r="AK42" s="356"/>
      <c r="AL42" s="359"/>
      <c r="AM42" s="359"/>
      <c r="AN42" s="359"/>
      <c r="AO42" s="359"/>
      <c r="AP42" s="359"/>
      <c r="AQ42" s="359"/>
      <c r="AR42" s="359"/>
      <c r="AS42" s="359"/>
      <c r="AT42" s="359"/>
      <c r="AU42" s="342"/>
      <c r="AV42" s="342"/>
      <c r="AW42" s="342"/>
      <c r="AX42" s="342"/>
      <c r="AY42" s="342"/>
      <c r="AZ42" s="342"/>
      <c r="BA42" s="343"/>
      <c r="BB42" s="343"/>
      <c r="BC42" s="343"/>
    </row>
    <row r="43" spans="1:55" s="346" customFormat="1" ht="26.15" customHeight="1" thickTop="1" x14ac:dyDescent="0.35">
      <c r="A43" s="131"/>
      <c r="B43" s="132"/>
      <c r="C43" s="131"/>
      <c r="D43" s="290" t="s">
        <v>47</v>
      </c>
      <c r="E43" s="566"/>
      <c r="F43" s="566"/>
      <c r="G43" s="566"/>
      <c r="H43" s="566"/>
      <c r="I43" s="566"/>
      <c r="J43" s="133"/>
      <c r="K43" s="134"/>
      <c r="L43" s="134"/>
      <c r="M43" s="134"/>
      <c r="N43" s="134"/>
      <c r="O43" s="134"/>
      <c r="P43" s="134"/>
      <c r="Q43" s="128"/>
      <c r="R43" s="368"/>
      <c r="S43" s="368"/>
      <c r="T43" s="361"/>
      <c r="U43" s="361"/>
      <c r="V43" s="362"/>
      <c r="W43" s="363"/>
      <c r="X43" s="363"/>
      <c r="Y43" s="10"/>
      <c r="Z43" s="10"/>
      <c r="AA43" s="364"/>
      <c r="AB43" s="365"/>
      <c r="AC43" s="365"/>
      <c r="AD43" s="365"/>
      <c r="AE43" s="365"/>
      <c r="AF43" s="365"/>
      <c r="AG43" s="356"/>
      <c r="AH43" s="366"/>
      <c r="AI43" s="366"/>
      <c r="AJ43" s="359"/>
      <c r="AK43" s="356"/>
      <c r="AL43" s="359"/>
      <c r="AM43" s="359"/>
      <c r="AN43" s="359"/>
      <c r="AO43" s="359"/>
      <c r="AP43" s="359"/>
      <c r="AQ43" s="359"/>
      <c r="AR43" s="359"/>
      <c r="AS43" s="359"/>
      <c r="AT43" s="359"/>
      <c r="AU43" s="342"/>
      <c r="AV43" s="342"/>
      <c r="AW43" s="342"/>
      <c r="AX43" s="342"/>
      <c r="AY43" s="342"/>
      <c r="AZ43" s="342"/>
      <c r="BA43" s="343"/>
      <c r="BB43" s="343"/>
      <c r="BC43" s="343"/>
    </row>
    <row r="44" spans="1:55" ht="33" customHeight="1" x14ac:dyDescent="0.25">
      <c r="A44" s="4"/>
      <c r="B44" s="4"/>
      <c r="C44" s="4"/>
      <c r="D44" s="4"/>
      <c r="E44" s="567"/>
      <c r="F44" s="567"/>
      <c r="G44" s="567"/>
      <c r="H44" s="567"/>
      <c r="I44" s="567"/>
      <c r="J44" s="129"/>
      <c r="K44" s="5"/>
      <c r="L44" s="5"/>
      <c r="M44" s="5"/>
      <c r="N44" s="5"/>
      <c r="O44" s="5"/>
      <c r="V44" s="98"/>
      <c r="W44" s="355"/>
      <c r="X44" s="355"/>
      <c r="Y44" s="356"/>
      <c r="Z44" s="10"/>
      <c r="AA44" s="10"/>
      <c r="AB44" s="11"/>
      <c r="AC44" s="11"/>
      <c r="AD44" s="11"/>
      <c r="AE44" s="11"/>
      <c r="AF44" s="11"/>
      <c r="AG44" s="356"/>
      <c r="AH44" s="366"/>
      <c r="AI44" s="366"/>
      <c r="AJ44" s="359"/>
      <c r="AK44" s="356"/>
      <c r="AL44" s="359"/>
      <c r="AM44" s="359"/>
      <c r="AN44" s="359"/>
      <c r="AO44" s="359"/>
      <c r="AP44" s="359"/>
      <c r="AQ44" s="359"/>
      <c r="AR44" s="359"/>
      <c r="AS44" s="359"/>
      <c r="AT44" s="359"/>
    </row>
    <row r="45" spans="1:55" ht="17.25" customHeight="1" x14ac:dyDescent="0.35">
      <c r="A45" s="568" t="str">
        <f>"Unterschrift von "&amp;Vorgesetzter</f>
        <v>Unterschrift von Vorname Nachname</v>
      </c>
      <c r="B45" s="568"/>
      <c r="C45" s="568"/>
      <c r="D45" s="568"/>
      <c r="E45" s="55"/>
      <c r="F45" s="55"/>
      <c r="G45" s="55"/>
      <c r="H45" s="55"/>
      <c r="I45" s="9"/>
      <c r="J45" s="5"/>
      <c r="K45" s="5"/>
      <c r="L45" s="12"/>
      <c r="M45" s="568" t="str">
        <f>"Unterschrift von "&amp;Name</f>
        <v>Unterschrift von Vorname Nachname</v>
      </c>
      <c r="N45" s="568"/>
      <c r="O45" s="568"/>
      <c r="P45" s="568"/>
      <c r="Q45" s="24"/>
      <c r="R45" s="24"/>
      <c r="S45" s="24"/>
      <c r="T45" s="24"/>
      <c r="U45" s="24"/>
      <c r="V45" s="98"/>
      <c r="W45" s="355"/>
      <c r="X45" s="355"/>
      <c r="Y45" s="356"/>
      <c r="Z45" s="370"/>
      <c r="AA45" s="10"/>
      <c r="AB45" s="357"/>
      <c r="AC45" s="357"/>
      <c r="AD45" s="357"/>
      <c r="AE45" s="357"/>
      <c r="AF45" s="357"/>
      <c r="AG45" s="356"/>
      <c r="AH45" s="366"/>
      <c r="AI45" s="366"/>
      <c r="AJ45" s="359"/>
      <c r="AK45" s="356"/>
      <c r="AL45" s="359"/>
      <c r="AM45" s="359"/>
      <c r="AN45" s="359"/>
      <c r="AO45" s="359"/>
      <c r="AP45" s="359"/>
      <c r="AQ45" s="359"/>
      <c r="AR45" s="359"/>
      <c r="AS45" s="359"/>
      <c r="AT45" s="359"/>
    </row>
    <row r="46" spans="1:55" x14ac:dyDescent="0.25">
      <c r="A46" s="4"/>
      <c r="B46" s="4"/>
      <c r="C46" s="4"/>
      <c r="D46" s="4"/>
      <c r="E46" s="4"/>
      <c r="F46" s="5"/>
      <c r="G46" s="5"/>
      <c r="H46" s="5"/>
      <c r="I46" s="5"/>
      <c r="J46" s="5"/>
      <c r="K46" s="5"/>
      <c r="L46" s="5"/>
      <c r="M46" s="5"/>
      <c r="N46" s="5"/>
      <c r="O46" s="5"/>
      <c r="V46" s="98"/>
      <c r="W46" s="355"/>
      <c r="X46" s="355"/>
      <c r="Y46" s="356"/>
      <c r="Z46" s="10"/>
      <c r="AA46" s="10"/>
      <c r="AB46" s="11"/>
      <c r="AC46" s="11"/>
      <c r="AD46" s="11"/>
      <c r="AE46" s="11"/>
      <c r="AF46" s="11"/>
      <c r="AG46" s="356"/>
      <c r="AH46" s="366"/>
      <c r="AI46" s="366"/>
      <c r="AJ46" s="359"/>
      <c r="AK46" s="356"/>
      <c r="AL46" s="359"/>
      <c r="AM46" s="359"/>
      <c r="AN46" s="359"/>
      <c r="AO46" s="359"/>
      <c r="AP46" s="359"/>
      <c r="AQ46" s="359"/>
      <c r="AR46" s="359"/>
      <c r="AS46" s="359"/>
      <c r="AT46" s="359"/>
    </row>
    <row r="47" spans="1:55" x14ac:dyDescent="0.25">
      <c r="A47" s="4"/>
      <c r="B47" s="4"/>
      <c r="C47" s="4"/>
      <c r="D47" s="4"/>
      <c r="E47" s="4"/>
      <c r="F47" s="5"/>
      <c r="G47" s="5"/>
      <c r="H47" s="5"/>
      <c r="I47" s="5"/>
      <c r="J47" s="5"/>
      <c r="K47" s="5"/>
      <c r="L47" s="5"/>
      <c r="M47" s="5"/>
      <c r="N47" s="5"/>
      <c r="O47" s="5"/>
      <c r="V47" s="98"/>
      <c r="W47" s="355"/>
      <c r="X47" s="355"/>
      <c r="Y47" s="356"/>
      <c r="Z47" s="10"/>
      <c r="AA47" s="10"/>
      <c r="AB47" s="11"/>
      <c r="AC47" s="11"/>
      <c r="AD47" s="11"/>
      <c r="AE47" s="11"/>
      <c r="AF47" s="11"/>
      <c r="AG47" s="356"/>
      <c r="AH47" s="366"/>
      <c r="AI47" s="366"/>
      <c r="AJ47" s="359"/>
      <c r="AK47" s="356"/>
      <c r="AL47" s="359"/>
      <c r="AM47" s="359"/>
      <c r="AN47" s="359"/>
      <c r="AO47" s="359"/>
      <c r="AP47" s="359"/>
      <c r="AQ47" s="359"/>
      <c r="AR47" s="359"/>
      <c r="AS47" s="359"/>
      <c r="AT47" s="359"/>
    </row>
    <row r="48" spans="1:55" x14ac:dyDescent="0.25">
      <c r="A48" s="4"/>
      <c r="B48" s="4"/>
      <c r="C48" s="4"/>
      <c r="D48" s="4"/>
      <c r="E48" s="4"/>
      <c r="F48" s="5"/>
      <c r="G48" s="5"/>
      <c r="H48" s="5"/>
      <c r="I48" s="5"/>
      <c r="J48" s="5"/>
      <c r="K48" s="5"/>
      <c r="L48" s="5"/>
      <c r="M48" s="5"/>
      <c r="N48" s="5"/>
      <c r="O48" s="5"/>
      <c r="V48" s="98"/>
      <c r="W48" s="355"/>
      <c r="X48" s="355"/>
      <c r="Y48" s="356"/>
      <c r="Z48" s="10"/>
      <c r="AA48" s="10"/>
      <c r="AB48" s="11"/>
      <c r="AC48" s="11"/>
      <c r="AD48" s="11"/>
      <c r="AE48" s="11"/>
      <c r="AF48" s="11"/>
      <c r="AG48" s="356"/>
      <c r="AH48" s="366"/>
      <c r="AI48" s="366"/>
      <c r="AJ48" s="359"/>
      <c r="AK48" s="356"/>
      <c r="AL48" s="359"/>
      <c r="AM48" s="359"/>
      <c r="AN48" s="359"/>
      <c r="AO48" s="359"/>
      <c r="AP48" s="359"/>
      <c r="AQ48" s="359"/>
      <c r="AR48" s="359"/>
      <c r="AS48" s="359"/>
      <c r="AT48" s="359"/>
    </row>
    <row r="49" spans="1:46" x14ac:dyDescent="0.25">
      <c r="A49" s="6"/>
      <c r="B49" s="6"/>
      <c r="C49" s="6"/>
      <c r="D49" s="6"/>
      <c r="E49" s="6"/>
      <c r="F49" s="7"/>
      <c r="G49" s="7"/>
      <c r="H49" s="7"/>
      <c r="I49" s="7"/>
      <c r="J49" s="7"/>
      <c r="K49" s="7"/>
      <c r="L49" s="7"/>
      <c r="M49" s="7"/>
      <c r="N49" s="7"/>
      <c r="O49" s="7"/>
      <c r="V49" s="99"/>
      <c r="W49" s="11"/>
      <c r="X49" s="11"/>
      <c r="Y49" s="10"/>
      <c r="Z49" s="10"/>
      <c r="AA49" s="10"/>
      <c r="AB49" s="11"/>
      <c r="AC49" s="11"/>
      <c r="AD49" s="11"/>
      <c r="AE49" s="11"/>
      <c r="AF49" s="11"/>
      <c r="AG49" s="10"/>
      <c r="AH49" s="366"/>
      <c r="AI49" s="366"/>
      <c r="AJ49" s="359"/>
      <c r="AK49" s="10"/>
      <c r="AL49" s="359"/>
      <c r="AM49" s="359"/>
      <c r="AN49" s="359"/>
      <c r="AO49" s="359"/>
      <c r="AP49" s="359"/>
      <c r="AQ49" s="359"/>
      <c r="AR49" s="359"/>
      <c r="AS49" s="359"/>
      <c r="AT49" s="359"/>
    </row>
    <row r="50" spans="1:46" x14ac:dyDescent="0.25">
      <c r="A50" s="6"/>
      <c r="B50" s="6"/>
      <c r="C50" s="6"/>
      <c r="D50" s="6"/>
      <c r="E50" s="6"/>
      <c r="F50" s="7"/>
      <c r="G50" s="7"/>
      <c r="H50" s="7"/>
      <c r="I50" s="7"/>
      <c r="J50" s="7"/>
      <c r="K50" s="7"/>
      <c r="L50" s="7"/>
      <c r="M50" s="7"/>
      <c r="N50" s="7"/>
      <c r="O50" s="7"/>
      <c r="V50" s="99"/>
      <c r="W50" s="11"/>
      <c r="X50" s="11"/>
      <c r="Y50" s="10"/>
      <c r="Z50" s="10"/>
      <c r="AA50" s="10"/>
      <c r="AB50" s="11"/>
      <c r="AC50" s="11"/>
      <c r="AD50" s="11"/>
      <c r="AE50" s="11"/>
      <c r="AF50" s="11"/>
      <c r="AG50" s="10"/>
      <c r="AH50" s="366"/>
      <c r="AI50" s="366"/>
      <c r="AJ50" s="359"/>
      <c r="AK50" s="10"/>
      <c r="AL50" s="359"/>
      <c r="AM50" s="359"/>
      <c r="AN50" s="359"/>
      <c r="AO50" s="359"/>
      <c r="AP50" s="359"/>
      <c r="AQ50" s="359"/>
      <c r="AR50" s="359"/>
      <c r="AS50" s="359"/>
      <c r="AT50" s="359"/>
    </row>
    <row r="51" spans="1:46" x14ac:dyDescent="0.25">
      <c r="A51" s="6"/>
      <c r="B51" s="6"/>
      <c r="C51" s="6"/>
      <c r="D51" s="6"/>
      <c r="E51" s="6"/>
      <c r="F51" s="7"/>
      <c r="G51" s="7"/>
      <c r="H51" s="7"/>
      <c r="I51" s="7"/>
      <c r="J51" s="7"/>
      <c r="K51" s="7"/>
      <c r="L51" s="7"/>
      <c r="M51" s="7"/>
      <c r="N51" s="7"/>
      <c r="O51" s="7"/>
      <c r="V51" s="99"/>
      <c r="W51" s="11"/>
      <c r="X51" s="11"/>
      <c r="Y51" s="10"/>
      <c r="Z51" s="10"/>
      <c r="AA51" s="10"/>
      <c r="AB51" s="11"/>
      <c r="AC51" s="11"/>
      <c r="AD51" s="11"/>
      <c r="AE51" s="11"/>
      <c r="AF51" s="11"/>
      <c r="AG51" s="10"/>
      <c r="AH51" s="366"/>
      <c r="AI51" s="366"/>
      <c r="AJ51" s="359"/>
      <c r="AK51" s="10"/>
      <c r="AL51" s="359"/>
      <c r="AM51" s="359"/>
      <c r="AN51" s="359"/>
      <c r="AO51" s="359"/>
      <c r="AP51" s="359"/>
      <c r="AQ51" s="359"/>
      <c r="AR51" s="359"/>
      <c r="AS51" s="359"/>
      <c r="AT51" s="359"/>
    </row>
    <row r="52" spans="1:46" x14ac:dyDescent="0.25">
      <c r="A52" s="6"/>
      <c r="B52" s="6"/>
      <c r="C52" s="6"/>
      <c r="D52" s="6"/>
      <c r="E52" s="6"/>
      <c r="F52" s="7"/>
      <c r="G52" s="7"/>
      <c r="H52" s="7"/>
      <c r="I52" s="7"/>
      <c r="J52" s="7"/>
      <c r="K52" s="7"/>
      <c r="L52" s="7"/>
      <c r="M52" s="7"/>
      <c r="N52" s="7"/>
      <c r="O52" s="7"/>
      <c r="V52" s="99"/>
      <c r="W52" s="11"/>
      <c r="X52" s="11"/>
      <c r="Y52" s="10"/>
      <c r="Z52" s="10"/>
      <c r="AA52" s="10"/>
      <c r="AB52" s="11"/>
      <c r="AC52" s="11"/>
      <c r="AD52" s="11"/>
      <c r="AE52" s="11"/>
      <c r="AF52" s="11"/>
      <c r="AG52" s="10"/>
      <c r="AH52" s="366"/>
      <c r="AI52" s="366"/>
      <c r="AJ52" s="359"/>
      <c r="AK52" s="10"/>
      <c r="AL52" s="359"/>
      <c r="AM52" s="359"/>
      <c r="AN52" s="359"/>
      <c r="AO52" s="359"/>
      <c r="AP52" s="359"/>
      <c r="AQ52" s="359"/>
      <c r="AR52" s="359"/>
      <c r="AS52" s="359"/>
      <c r="AT52" s="359"/>
    </row>
    <row r="53" spans="1:46" x14ac:dyDescent="0.25">
      <c r="A53" s="6"/>
      <c r="B53" s="6"/>
      <c r="C53" s="6"/>
      <c r="D53" s="6"/>
      <c r="E53" s="6"/>
      <c r="F53" s="7"/>
      <c r="G53" s="7"/>
      <c r="H53" s="7"/>
      <c r="I53" s="7"/>
      <c r="J53" s="7"/>
      <c r="K53" s="7"/>
      <c r="L53" s="7"/>
      <c r="M53" s="7"/>
      <c r="N53" s="7"/>
      <c r="O53" s="7"/>
      <c r="V53" s="99"/>
      <c r="W53" s="11"/>
      <c r="X53" s="11"/>
      <c r="Y53" s="10"/>
      <c r="Z53" s="10"/>
      <c r="AA53" s="10"/>
      <c r="AB53" s="11"/>
      <c r="AC53" s="11"/>
      <c r="AD53" s="11"/>
      <c r="AE53" s="11"/>
      <c r="AF53" s="11"/>
      <c r="AG53" s="10"/>
      <c r="AH53" s="366"/>
      <c r="AI53" s="366"/>
      <c r="AJ53" s="359"/>
      <c r="AK53" s="10"/>
      <c r="AL53" s="359"/>
      <c r="AM53" s="359"/>
      <c r="AN53" s="359"/>
      <c r="AO53" s="359"/>
      <c r="AP53" s="359"/>
      <c r="AQ53" s="359"/>
      <c r="AR53" s="359"/>
      <c r="AS53" s="359"/>
      <c r="AT53" s="359"/>
    </row>
    <row r="54" spans="1:46" x14ac:dyDescent="0.25">
      <c r="A54" s="6"/>
      <c r="B54" s="6"/>
      <c r="C54" s="6"/>
      <c r="D54" s="6"/>
      <c r="E54" s="6"/>
      <c r="F54" s="7"/>
      <c r="G54" s="7"/>
      <c r="H54" s="7"/>
      <c r="I54" s="7"/>
      <c r="J54" s="7"/>
      <c r="K54" s="7"/>
      <c r="L54" s="7"/>
      <c r="M54" s="7"/>
      <c r="N54" s="7"/>
      <c r="O54" s="7"/>
      <c r="V54" s="99"/>
      <c r="W54" s="11"/>
      <c r="X54" s="11"/>
      <c r="Y54" s="10"/>
      <c r="Z54" s="10"/>
      <c r="AA54" s="10"/>
      <c r="AB54" s="11"/>
      <c r="AC54" s="11"/>
      <c r="AD54" s="11"/>
      <c r="AE54" s="11"/>
      <c r="AF54" s="11"/>
      <c r="AG54" s="10"/>
      <c r="AH54" s="366"/>
      <c r="AI54" s="366"/>
      <c r="AJ54" s="359"/>
      <c r="AK54" s="10"/>
      <c r="AL54" s="359"/>
      <c r="AM54" s="359"/>
      <c r="AN54" s="359"/>
      <c r="AO54" s="359"/>
      <c r="AP54" s="359"/>
      <c r="AQ54" s="359"/>
      <c r="AR54" s="359"/>
      <c r="AS54" s="359"/>
      <c r="AT54" s="359"/>
    </row>
    <row r="55" spans="1:46" x14ac:dyDescent="0.25">
      <c r="A55" s="6"/>
      <c r="B55" s="6"/>
      <c r="C55" s="6"/>
      <c r="D55" s="6"/>
      <c r="E55" s="6"/>
      <c r="F55" s="7"/>
      <c r="G55" s="7"/>
      <c r="H55" s="7"/>
      <c r="I55" s="7"/>
      <c r="J55" s="7"/>
      <c r="K55" s="7"/>
      <c r="L55" s="7"/>
      <c r="M55" s="7"/>
      <c r="N55" s="7"/>
      <c r="O55" s="7"/>
      <c r="V55" s="99"/>
      <c r="W55" s="11"/>
      <c r="X55" s="11"/>
      <c r="Y55" s="10"/>
      <c r="Z55" s="10"/>
      <c r="AA55" s="10"/>
      <c r="AB55" s="11"/>
      <c r="AC55" s="11"/>
      <c r="AD55" s="11"/>
      <c r="AE55" s="11"/>
      <c r="AF55" s="11"/>
      <c r="AG55" s="10"/>
      <c r="AH55" s="366"/>
      <c r="AI55" s="366"/>
      <c r="AJ55" s="359"/>
      <c r="AK55" s="10"/>
      <c r="AL55" s="359"/>
      <c r="AM55" s="359"/>
      <c r="AN55" s="359"/>
      <c r="AO55" s="359"/>
      <c r="AP55" s="359"/>
      <c r="AQ55" s="359"/>
      <c r="AR55" s="359"/>
      <c r="AS55" s="359"/>
      <c r="AT55" s="359"/>
    </row>
    <row r="56" spans="1:46" x14ac:dyDescent="0.25">
      <c r="A56" s="6"/>
      <c r="B56" s="6"/>
      <c r="C56" s="6"/>
      <c r="D56" s="6"/>
      <c r="E56" s="6"/>
      <c r="F56" s="7"/>
      <c r="G56" s="7"/>
      <c r="H56" s="7"/>
      <c r="I56" s="7"/>
      <c r="J56" s="7"/>
      <c r="K56" s="7"/>
      <c r="L56" s="7"/>
      <c r="M56" s="7"/>
      <c r="N56" s="7"/>
      <c r="O56" s="7"/>
      <c r="V56" s="99"/>
      <c r="W56" s="11"/>
      <c r="X56" s="11"/>
      <c r="Y56" s="10"/>
      <c r="Z56" s="10"/>
      <c r="AA56" s="10"/>
      <c r="AB56" s="11"/>
      <c r="AC56" s="11"/>
      <c r="AD56" s="11"/>
      <c r="AE56" s="11"/>
      <c r="AF56" s="11"/>
      <c r="AG56" s="10"/>
      <c r="AH56" s="366"/>
      <c r="AI56" s="366"/>
      <c r="AJ56" s="359"/>
      <c r="AK56" s="10"/>
      <c r="AL56" s="359"/>
      <c r="AM56" s="359"/>
      <c r="AN56" s="359"/>
      <c r="AO56" s="359"/>
      <c r="AP56" s="359"/>
      <c r="AQ56" s="359"/>
      <c r="AR56" s="359"/>
      <c r="AS56" s="359"/>
      <c r="AT56" s="359"/>
    </row>
    <row r="57" spans="1:46" x14ac:dyDescent="0.25">
      <c r="A57" s="6"/>
      <c r="B57" s="6"/>
      <c r="C57" s="6"/>
      <c r="D57" s="6"/>
      <c r="E57" s="6"/>
      <c r="F57" s="7"/>
      <c r="G57" s="7"/>
      <c r="H57" s="7"/>
      <c r="I57" s="7"/>
      <c r="J57" s="7"/>
      <c r="K57" s="7"/>
      <c r="L57" s="7"/>
      <c r="M57" s="7"/>
      <c r="N57" s="7"/>
      <c r="O57" s="7"/>
      <c r="V57" s="99"/>
      <c r="W57" s="11"/>
      <c r="X57" s="11"/>
      <c r="Y57" s="10"/>
      <c r="Z57" s="10"/>
      <c r="AA57" s="10"/>
      <c r="AB57" s="11"/>
      <c r="AC57" s="11"/>
      <c r="AD57" s="11"/>
      <c r="AE57" s="11"/>
      <c r="AF57" s="11"/>
      <c r="AG57" s="10"/>
      <c r="AH57" s="366"/>
      <c r="AI57" s="366"/>
      <c r="AJ57" s="359"/>
      <c r="AK57" s="10"/>
      <c r="AL57" s="359"/>
      <c r="AM57" s="359"/>
      <c r="AN57" s="359"/>
      <c r="AO57" s="359"/>
      <c r="AP57" s="359"/>
      <c r="AQ57" s="359"/>
      <c r="AR57" s="359"/>
      <c r="AS57" s="359"/>
      <c r="AT57" s="359"/>
    </row>
    <row r="58" spans="1:46" x14ac:dyDescent="0.25">
      <c r="A58" s="6"/>
      <c r="B58" s="6"/>
      <c r="C58" s="6"/>
      <c r="D58" s="6"/>
      <c r="E58" s="6"/>
      <c r="F58" s="7"/>
      <c r="G58" s="7"/>
      <c r="H58" s="7"/>
      <c r="I58" s="7"/>
      <c r="J58" s="7"/>
      <c r="K58" s="7"/>
      <c r="L58" s="7"/>
      <c r="M58" s="7"/>
      <c r="N58" s="7"/>
      <c r="O58" s="7"/>
      <c r="V58" s="99"/>
      <c r="W58" s="11"/>
      <c r="X58" s="11"/>
      <c r="Y58" s="10"/>
      <c r="Z58" s="10"/>
      <c r="AA58" s="10"/>
      <c r="AB58" s="11"/>
      <c r="AC58" s="11"/>
      <c r="AD58" s="11"/>
      <c r="AE58" s="11"/>
      <c r="AF58" s="11"/>
      <c r="AG58" s="10"/>
      <c r="AH58" s="366"/>
      <c r="AI58" s="366"/>
      <c r="AJ58" s="359"/>
      <c r="AK58" s="10"/>
      <c r="AL58" s="359"/>
      <c r="AM58" s="359"/>
      <c r="AN58" s="359"/>
      <c r="AO58" s="359"/>
      <c r="AP58" s="359"/>
      <c r="AQ58" s="359"/>
      <c r="AR58" s="359"/>
      <c r="AS58" s="359"/>
      <c r="AT58" s="359"/>
    </row>
    <row r="59" spans="1:46" x14ac:dyDescent="0.25">
      <c r="A59" s="6"/>
      <c r="B59" s="6"/>
      <c r="C59" s="6"/>
      <c r="D59" s="6"/>
      <c r="E59" s="6"/>
      <c r="F59" s="7"/>
      <c r="G59" s="7"/>
      <c r="H59" s="7"/>
      <c r="I59" s="7"/>
      <c r="J59" s="7"/>
      <c r="K59" s="7"/>
      <c r="L59" s="7"/>
      <c r="M59" s="7"/>
      <c r="N59" s="7"/>
      <c r="O59" s="7"/>
      <c r="V59" s="99"/>
      <c r="W59" s="11"/>
      <c r="X59" s="11"/>
      <c r="Y59" s="10"/>
      <c r="Z59" s="10"/>
      <c r="AA59" s="10"/>
      <c r="AB59" s="11"/>
      <c r="AC59" s="11"/>
      <c r="AD59" s="11"/>
      <c r="AE59" s="11"/>
      <c r="AF59" s="11"/>
      <c r="AG59" s="10"/>
      <c r="AH59" s="366"/>
      <c r="AI59" s="366"/>
      <c r="AJ59" s="359"/>
      <c r="AK59" s="10"/>
      <c r="AL59" s="359"/>
      <c r="AM59" s="359"/>
      <c r="AN59" s="359"/>
      <c r="AO59" s="359"/>
      <c r="AP59" s="359"/>
      <c r="AQ59" s="359"/>
      <c r="AR59" s="359"/>
      <c r="AS59" s="359"/>
      <c r="AT59" s="359"/>
    </row>
    <row r="60" spans="1:46" x14ac:dyDescent="0.25">
      <c r="A60" s="6"/>
      <c r="B60" s="6"/>
      <c r="C60" s="6"/>
      <c r="D60" s="6"/>
      <c r="E60" s="6"/>
      <c r="F60" s="7"/>
      <c r="G60" s="7"/>
      <c r="H60" s="7"/>
      <c r="I60" s="7"/>
      <c r="J60" s="7"/>
      <c r="K60" s="7"/>
      <c r="L60" s="7"/>
      <c r="M60" s="7"/>
      <c r="N60" s="7"/>
      <c r="O60" s="7"/>
      <c r="V60" s="99"/>
      <c r="W60" s="11"/>
      <c r="X60" s="11"/>
      <c r="Y60" s="10"/>
      <c r="Z60" s="10"/>
      <c r="AA60" s="10"/>
      <c r="AB60" s="11"/>
      <c r="AC60" s="11"/>
      <c r="AD60" s="11"/>
      <c r="AE60" s="11"/>
      <c r="AF60" s="11"/>
      <c r="AG60" s="10"/>
      <c r="AH60" s="366"/>
      <c r="AI60" s="366"/>
      <c r="AJ60" s="359"/>
      <c r="AK60" s="10"/>
      <c r="AL60" s="359"/>
      <c r="AM60" s="359"/>
      <c r="AN60" s="359"/>
      <c r="AO60" s="359"/>
      <c r="AP60" s="359"/>
      <c r="AQ60" s="359"/>
      <c r="AR60" s="359"/>
      <c r="AS60" s="359"/>
      <c r="AT60" s="359"/>
    </row>
    <row r="61" spans="1:46" x14ac:dyDescent="0.25">
      <c r="A61" s="6"/>
      <c r="B61" s="6"/>
      <c r="C61" s="6"/>
      <c r="D61" s="6"/>
      <c r="E61" s="6"/>
      <c r="F61" s="7"/>
      <c r="G61" s="7"/>
      <c r="H61" s="7"/>
      <c r="I61" s="7"/>
      <c r="J61" s="7"/>
      <c r="K61" s="7"/>
      <c r="L61" s="7"/>
      <c r="M61" s="7"/>
      <c r="N61" s="7"/>
      <c r="O61" s="7"/>
      <c r="V61" s="99"/>
      <c r="W61" s="11"/>
      <c r="X61" s="11"/>
      <c r="Y61" s="10"/>
      <c r="Z61" s="10"/>
      <c r="AA61" s="10"/>
      <c r="AB61" s="11"/>
      <c r="AC61" s="11"/>
      <c r="AD61" s="11"/>
      <c r="AE61" s="11"/>
      <c r="AF61" s="11"/>
      <c r="AG61" s="10"/>
      <c r="AH61" s="366"/>
      <c r="AI61" s="366"/>
      <c r="AJ61" s="359"/>
      <c r="AK61" s="10"/>
      <c r="AL61" s="359"/>
      <c r="AM61" s="359"/>
      <c r="AN61" s="359"/>
      <c r="AO61" s="359"/>
      <c r="AP61" s="359"/>
      <c r="AQ61" s="359"/>
      <c r="AR61" s="359"/>
      <c r="AS61" s="359"/>
      <c r="AT61" s="359"/>
    </row>
    <row r="62" spans="1:46" x14ac:dyDescent="0.25">
      <c r="A62" s="6"/>
      <c r="B62" s="6"/>
      <c r="C62" s="6"/>
      <c r="D62" s="6"/>
      <c r="E62" s="6"/>
      <c r="F62" s="7"/>
      <c r="G62" s="7"/>
      <c r="H62" s="7"/>
      <c r="I62" s="7"/>
      <c r="J62" s="7"/>
      <c r="K62" s="7"/>
      <c r="L62" s="7"/>
      <c r="M62" s="7"/>
      <c r="N62" s="7"/>
      <c r="O62" s="7"/>
      <c r="V62" s="99"/>
      <c r="W62" s="11"/>
      <c r="X62" s="11"/>
      <c r="Y62" s="10"/>
      <c r="Z62" s="10"/>
      <c r="AA62" s="10"/>
      <c r="AB62" s="11"/>
      <c r="AC62" s="11"/>
      <c r="AD62" s="11"/>
      <c r="AE62" s="11"/>
      <c r="AF62" s="11"/>
      <c r="AG62" s="10"/>
      <c r="AH62" s="366"/>
      <c r="AI62" s="366"/>
      <c r="AJ62" s="359"/>
      <c r="AK62" s="10"/>
      <c r="AL62" s="359"/>
      <c r="AM62" s="359"/>
      <c r="AN62" s="359"/>
      <c r="AO62" s="359"/>
      <c r="AP62" s="359"/>
      <c r="AQ62" s="359"/>
      <c r="AR62" s="359"/>
      <c r="AS62" s="359"/>
      <c r="AT62" s="359"/>
    </row>
    <row r="63" spans="1:46" x14ac:dyDescent="0.25">
      <c r="A63" s="6"/>
      <c r="B63" s="6"/>
      <c r="C63" s="6"/>
      <c r="D63" s="6"/>
      <c r="E63" s="6"/>
      <c r="F63" s="7"/>
      <c r="G63" s="7"/>
      <c r="H63" s="7"/>
      <c r="I63" s="7"/>
      <c r="J63" s="7"/>
      <c r="K63" s="7"/>
      <c r="L63" s="7"/>
      <c r="M63" s="7"/>
      <c r="N63" s="7"/>
      <c r="O63" s="7"/>
      <c r="V63" s="99"/>
      <c r="W63" s="11"/>
      <c r="X63" s="11"/>
      <c r="Y63" s="10"/>
      <c r="Z63" s="10"/>
      <c r="AA63" s="10"/>
      <c r="AB63" s="11"/>
      <c r="AC63" s="11"/>
      <c r="AD63" s="11"/>
      <c r="AE63" s="11"/>
      <c r="AF63" s="11"/>
      <c r="AG63" s="10"/>
      <c r="AH63" s="366"/>
      <c r="AI63" s="366"/>
      <c r="AJ63" s="359"/>
      <c r="AK63" s="10"/>
      <c r="AL63" s="359"/>
      <c r="AM63" s="359"/>
      <c r="AN63" s="359"/>
      <c r="AO63" s="359"/>
      <c r="AP63" s="359"/>
      <c r="AQ63" s="359"/>
      <c r="AR63" s="359"/>
      <c r="AS63" s="359"/>
      <c r="AT63" s="359"/>
    </row>
    <row r="64" spans="1:46" x14ac:dyDescent="0.25">
      <c r="A64" s="6"/>
      <c r="B64" s="6"/>
      <c r="C64" s="6"/>
      <c r="D64" s="6"/>
      <c r="E64" s="6"/>
      <c r="F64" s="7"/>
      <c r="G64" s="7"/>
      <c r="H64" s="7"/>
      <c r="I64" s="7"/>
      <c r="J64" s="7"/>
      <c r="K64" s="7"/>
      <c r="L64" s="7"/>
      <c r="M64" s="7"/>
      <c r="N64" s="7"/>
      <c r="O64" s="7"/>
      <c r="V64" s="99"/>
      <c r="W64" s="11"/>
      <c r="X64" s="11"/>
      <c r="Y64" s="10"/>
      <c r="Z64" s="10"/>
      <c r="AA64" s="10"/>
      <c r="AB64" s="11"/>
      <c r="AC64" s="11"/>
      <c r="AD64" s="11"/>
      <c r="AE64" s="11"/>
      <c r="AF64" s="11"/>
      <c r="AG64" s="10"/>
      <c r="AH64" s="366"/>
      <c r="AI64" s="366"/>
      <c r="AJ64" s="359"/>
      <c r="AK64" s="10"/>
      <c r="AL64" s="359"/>
      <c r="AM64" s="359"/>
      <c r="AN64" s="359"/>
      <c r="AO64" s="359"/>
      <c r="AP64" s="359"/>
      <c r="AQ64" s="359"/>
      <c r="AR64" s="359"/>
      <c r="AS64" s="359"/>
      <c r="AT64" s="359"/>
    </row>
    <row r="65" spans="1:46" x14ac:dyDescent="0.25">
      <c r="A65" s="6"/>
      <c r="B65" s="6"/>
      <c r="C65" s="6"/>
      <c r="D65" s="6"/>
      <c r="E65" s="6"/>
      <c r="F65" s="7"/>
      <c r="G65" s="7"/>
      <c r="H65" s="7"/>
      <c r="I65" s="7"/>
      <c r="J65" s="7"/>
      <c r="K65" s="7"/>
      <c r="L65" s="7"/>
      <c r="M65" s="7"/>
      <c r="N65" s="7"/>
      <c r="O65" s="7"/>
      <c r="V65" s="99"/>
      <c r="W65" s="11"/>
      <c r="X65" s="11"/>
      <c r="Y65" s="10"/>
      <c r="Z65" s="10"/>
      <c r="AA65" s="10"/>
      <c r="AB65" s="11"/>
      <c r="AC65" s="11"/>
      <c r="AD65" s="11"/>
      <c r="AE65" s="11"/>
      <c r="AF65" s="11"/>
      <c r="AG65" s="10"/>
      <c r="AH65" s="366"/>
      <c r="AI65" s="366"/>
      <c r="AJ65" s="359"/>
      <c r="AK65" s="10"/>
      <c r="AL65" s="359"/>
      <c r="AM65" s="359"/>
      <c r="AN65" s="359"/>
      <c r="AO65" s="359"/>
      <c r="AP65" s="359"/>
      <c r="AQ65" s="359"/>
      <c r="AR65" s="359"/>
      <c r="AS65" s="359"/>
      <c r="AT65" s="359"/>
    </row>
    <row r="66" spans="1:46" x14ac:dyDescent="0.25">
      <c r="A66" s="6"/>
      <c r="B66" s="6"/>
      <c r="C66" s="6"/>
      <c r="D66" s="6"/>
      <c r="E66" s="6"/>
      <c r="F66" s="7"/>
      <c r="G66" s="7"/>
      <c r="H66" s="7"/>
      <c r="I66" s="7"/>
      <c r="J66" s="7"/>
      <c r="K66" s="7"/>
      <c r="L66" s="7"/>
      <c r="M66" s="7"/>
      <c r="N66" s="7"/>
      <c r="O66" s="7"/>
      <c r="V66" s="99"/>
      <c r="W66" s="11"/>
      <c r="X66" s="11"/>
      <c r="Y66" s="10"/>
      <c r="Z66" s="10"/>
      <c r="AA66" s="10"/>
      <c r="AB66" s="11"/>
      <c r="AC66" s="11"/>
      <c r="AD66" s="11"/>
      <c r="AE66" s="11"/>
      <c r="AF66" s="11"/>
      <c r="AG66" s="10"/>
      <c r="AH66" s="366"/>
      <c r="AI66" s="366"/>
      <c r="AJ66" s="359"/>
      <c r="AK66" s="10"/>
      <c r="AL66" s="359"/>
      <c r="AM66" s="359"/>
      <c r="AN66" s="359"/>
      <c r="AO66" s="359"/>
      <c r="AP66" s="359"/>
      <c r="AQ66" s="359"/>
      <c r="AR66" s="359"/>
      <c r="AS66" s="359"/>
      <c r="AT66" s="359"/>
    </row>
    <row r="67" spans="1:46" x14ac:dyDescent="0.25">
      <c r="A67" s="6"/>
      <c r="B67" s="6"/>
      <c r="C67" s="6"/>
      <c r="D67" s="6"/>
      <c r="E67" s="6"/>
      <c r="F67" s="7"/>
      <c r="G67" s="7"/>
      <c r="H67" s="7"/>
      <c r="I67" s="7"/>
      <c r="J67" s="7"/>
      <c r="K67" s="7"/>
      <c r="L67" s="7"/>
      <c r="M67" s="7"/>
      <c r="N67" s="7"/>
      <c r="O67" s="7"/>
      <c r="V67" s="99"/>
      <c r="W67" s="11"/>
      <c r="X67" s="11"/>
      <c r="Y67" s="10"/>
      <c r="Z67" s="10"/>
      <c r="AA67" s="10"/>
      <c r="AB67" s="11"/>
      <c r="AC67" s="11"/>
      <c r="AD67" s="11"/>
      <c r="AE67" s="11"/>
      <c r="AF67" s="11"/>
      <c r="AG67" s="10"/>
      <c r="AH67" s="366"/>
      <c r="AI67" s="366"/>
      <c r="AJ67" s="359"/>
      <c r="AK67" s="10"/>
      <c r="AL67" s="359"/>
      <c r="AM67" s="359"/>
      <c r="AN67" s="359"/>
      <c r="AO67" s="359"/>
      <c r="AP67" s="359"/>
      <c r="AQ67" s="359"/>
      <c r="AR67" s="359"/>
      <c r="AS67" s="359"/>
      <c r="AT67" s="359"/>
    </row>
    <row r="68" spans="1:46" x14ac:dyDescent="0.25">
      <c r="A68" s="6"/>
      <c r="B68" s="6"/>
      <c r="C68" s="6"/>
      <c r="D68" s="6"/>
      <c r="E68" s="6"/>
      <c r="F68" s="7"/>
      <c r="G68" s="7"/>
      <c r="H68" s="7"/>
      <c r="I68" s="7"/>
      <c r="J68" s="7"/>
      <c r="K68" s="7"/>
      <c r="L68" s="7"/>
      <c r="M68" s="7"/>
      <c r="N68" s="7"/>
      <c r="O68" s="7"/>
      <c r="V68" s="99"/>
      <c r="W68" s="11"/>
      <c r="X68" s="11"/>
      <c r="Y68" s="10"/>
      <c r="Z68" s="10"/>
      <c r="AA68" s="10"/>
      <c r="AB68" s="11"/>
      <c r="AC68" s="11"/>
      <c r="AD68" s="11"/>
      <c r="AE68" s="11"/>
      <c r="AF68" s="11"/>
      <c r="AG68" s="10"/>
      <c r="AH68" s="366"/>
      <c r="AI68" s="366"/>
      <c r="AJ68" s="359"/>
      <c r="AK68" s="10"/>
      <c r="AL68" s="359"/>
      <c r="AM68" s="359"/>
      <c r="AN68" s="359"/>
      <c r="AO68" s="359"/>
      <c r="AP68" s="359"/>
      <c r="AQ68" s="359"/>
      <c r="AR68" s="359"/>
      <c r="AS68" s="359"/>
      <c r="AT68" s="359"/>
    </row>
    <row r="69" spans="1:46" x14ac:dyDescent="0.25">
      <c r="A69" s="6"/>
      <c r="B69" s="6"/>
      <c r="C69" s="6"/>
      <c r="D69" s="6"/>
      <c r="E69" s="6"/>
      <c r="F69" s="7"/>
      <c r="G69" s="7"/>
      <c r="H69" s="7"/>
      <c r="I69" s="7"/>
      <c r="J69" s="7"/>
      <c r="K69" s="7"/>
      <c r="L69" s="7"/>
      <c r="M69" s="7"/>
      <c r="N69" s="7"/>
      <c r="O69" s="7"/>
      <c r="V69" s="99"/>
      <c r="W69" s="11"/>
      <c r="X69" s="11"/>
      <c r="Y69" s="10"/>
      <c r="Z69" s="10"/>
      <c r="AA69" s="10"/>
      <c r="AB69" s="11"/>
      <c r="AC69" s="11"/>
      <c r="AD69" s="11"/>
      <c r="AE69" s="11"/>
      <c r="AF69" s="11"/>
      <c r="AG69" s="10"/>
      <c r="AH69" s="366"/>
      <c r="AI69" s="366"/>
      <c r="AJ69" s="359"/>
      <c r="AK69" s="10"/>
      <c r="AL69" s="359"/>
      <c r="AM69" s="359"/>
      <c r="AN69" s="359"/>
      <c r="AO69" s="359"/>
      <c r="AP69" s="359"/>
      <c r="AQ69" s="359"/>
      <c r="AR69" s="359"/>
      <c r="AS69" s="359"/>
      <c r="AT69" s="359"/>
    </row>
    <row r="70" spans="1:46" x14ac:dyDescent="0.25">
      <c r="A70" s="6"/>
      <c r="B70" s="6"/>
      <c r="C70" s="6"/>
      <c r="D70" s="6"/>
      <c r="E70" s="6"/>
      <c r="F70" s="7"/>
      <c r="G70" s="7"/>
      <c r="H70" s="7"/>
      <c r="I70" s="7"/>
      <c r="J70" s="7"/>
      <c r="K70" s="7"/>
      <c r="L70" s="7"/>
      <c r="M70" s="7"/>
      <c r="N70" s="7"/>
      <c r="O70" s="7"/>
      <c r="V70" s="99"/>
      <c r="W70" s="11"/>
      <c r="X70" s="11"/>
      <c r="Y70" s="10"/>
      <c r="Z70" s="10"/>
      <c r="AA70" s="10"/>
      <c r="AB70" s="11"/>
      <c r="AC70" s="11"/>
      <c r="AD70" s="11"/>
      <c r="AE70" s="11"/>
      <c r="AF70" s="11"/>
      <c r="AG70" s="10"/>
      <c r="AH70" s="366"/>
      <c r="AI70" s="366"/>
      <c r="AJ70" s="359"/>
      <c r="AK70" s="10"/>
      <c r="AL70" s="359"/>
      <c r="AM70" s="359"/>
      <c r="AN70" s="359"/>
      <c r="AO70" s="359"/>
      <c r="AP70" s="359"/>
      <c r="AQ70" s="359"/>
      <c r="AR70" s="359"/>
      <c r="AS70" s="359"/>
      <c r="AT70" s="359"/>
    </row>
    <row r="71" spans="1:46" x14ac:dyDescent="0.25">
      <c r="A71" s="6"/>
      <c r="B71" s="6"/>
      <c r="C71" s="6"/>
      <c r="D71" s="6"/>
      <c r="E71" s="6"/>
      <c r="F71" s="7"/>
      <c r="G71" s="7"/>
      <c r="H71" s="7"/>
      <c r="I71" s="7"/>
      <c r="J71" s="7"/>
      <c r="K71" s="7"/>
      <c r="L71" s="7"/>
      <c r="M71" s="7"/>
      <c r="N71" s="7"/>
      <c r="O71" s="7"/>
      <c r="V71" s="99"/>
      <c r="W71" s="11"/>
      <c r="X71" s="11"/>
      <c r="Y71" s="10"/>
      <c r="Z71" s="10"/>
      <c r="AA71" s="10"/>
      <c r="AB71" s="11"/>
      <c r="AC71" s="11"/>
      <c r="AD71" s="11"/>
      <c r="AE71" s="11"/>
      <c r="AF71" s="11"/>
      <c r="AG71" s="10"/>
      <c r="AH71" s="366"/>
      <c r="AI71" s="366"/>
      <c r="AJ71" s="359"/>
      <c r="AK71" s="10"/>
      <c r="AL71" s="359"/>
      <c r="AM71" s="359"/>
      <c r="AN71" s="359"/>
      <c r="AO71" s="359"/>
      <c r="AP71" s="359"/>
      <c r="AQ71" s="359"/>
      <c r="AR71" s="359"/>
      <c r="AS71" s="359"/>
      <c r="AT71" s="359"/>
    </row>
    <row r="72" spans="1:46" x14ac:dyDescent="0.25">
      <c r="V72" s="99"/>
      <c r="W72" s="11"/>
      <c r="X72" s="11"/>
      <c r="Y72" s="10"/>
      <c r="Z72" s="10"/>
      <c r="AA72" s="10"/>
      <c r="AB72" s="11"/>
      <c r="AC72" s="11"/>
      <c r="AD72" s="11"/>
      <c r="AE72" s="11"/>
      <c r="AF72" s="11"/>
      <c r="AG72" s="10"/>
      <c r="AH72" s="366"/>
      <c r="AI72" s="366"/>
      <c r="AJ72" s="359"/>
      <c r="AK72" s="10"/>
      <c r="AL72" s="359"/>
      <c r="AM72" s="359"/>
      <c r="AN72" s="359"/>
      <c r="AO72" s="359"/>
      <c r="AP72" s="359"/>
      <c r="AQ72" s="359"/>
      <c r="AR72" s="359"/>
      <c r="AS72" s="359"/>
      <c r="AT72" s="359"/>
    </row>
  </sheetData>
  <sheetProtection sheet="1" objects="1" scenarios="1" selectLockedCells="1"/>
  <mergeCells count="61">
    <mergeCell ref="E43:I43"/>
    <mergeCell ref="E44:I44"/>
    <mergeCell ref="A45:D45"/>
    <mergeCell ref="M45:P45"/>
    <mergeCell ref="L37:P37"/>
    <mergeCell ref="L38:P38"/>
    <mergeCell ref="C39:D42"/>
    <mergeCell ref="E39:I39"/>
    <mergeCell ref="K39:P41"/>
    <mergeCell ref="E40:I40"/>
    <mergeCell ref="E41:I41"/>
    <mergeCell ref="E42:I42"/>
    <mergeCell ref="K42:P42"/>
    <mergeCell ref="L36:P36"/>
    <mergeCell ref="L25:P25"/>
    <mergeCell ref="L26:P26"/>
    <mergeCell ref="L27:P27"/>
    <mergeCell ref="L28:P28"/>
    <mergeCell ref="L29:P29"/>
    <mergeCell ref="L30:P30"/>
    <mergeCell ref="L31:P31"/>
    <mergeCell ref="L32:P32"/>
    <mergeCell ref="L33:P33"/>
    <mergeCell ref="L34:P34"/>
    <mergeCell ref="L35:P35"/>
    <mergeCell ref="L24:P24"/>
    <mergeCell ref="L13:P13"/>
    <mergeCell ref="L14:P14"/>
    <mergeCell ref="L15:P15"/>
    <mergeCell ref="L16:P16"/>
    <mergeCell ref="L17:P17"/>
    <mergeCell ref="L18:P18"/>
    <mergeCell ref="L19:P19"/>
    <mergeCell ref="L20:P20"/>
    <mergeCell ref="L21:P21"/>
    <mergeCell ref="L22:P22"/>
    <mergeCell ref="L23:P23"/>
    <mergeCell ref="AB6:AF6"/>
    <mergeCell ref="L8:P8"/>
    <mergeCell ref="L9:P9"/>
    <mergeCell ref="L10:P10"/>
    <mergeCell ref="L11:P11"/>
    <mergeCell ref="L12:P12"/>
    <mergeCell ref="E5:G5"/>
    <mergeCell ref="H5:J5"/>
    <mergeCell ref="C6:C7"/>
    <mergeCell ref="D6:D7"/>
    <mergeCell ref="F6:F7"/>
    <mergeCell ref="G6:G7"/>
    <mergeCell ref="H6:H7"/>
    <mergeCell ref="I6:I7"/>
    <mergeCell ref="P1:P3"/>
    <mergeCell ref="F2:I2"/>
    <mergeCell ref="F3:I3"/>
    <mergeCell ref="A4:D4"/>
    <mergeCell ref="E4:G4"/>
    <mergeCell ref="H4:J4"/>
    <mergeCell ref="L4:P7"/>
    <mergeCell ref="A5:A7"/>
    <mergeCell ref="B5:B7"/>
    <mergeCell ref="C5:D5"/>
  </mergeCells>
  <conditionalFormatting sqref="L8:L38">
    <cfRule type="expression" dxfId="251" priority="6" stopIfTrue="1">
      <formula>NOT($R8)</formula>
    </cfRule>
  </conditionalFormatting>
  <conditionalFormatting sqref="C8:C38">
    <cfRule type="cellIs" dxfId="250" priority="7" stopIfTrue="1" operator="equal">
      <formula>""</formula>
    </cfRule>
    <cfRule type="expression" dxfId="249" priority="8" stopIfTrue="1">
      <formula>OR($T8="F",$D8="U",$D8="Z",$D8="K")</formula>
    </cfRule>
    <cfRule type="expression" dxfId="248" priority="9" stopIfTrue="1">
      <formula>$C8&lt;&gt;""</formula>
    </cfRule>
  </conditionalFormatting>
  <conditionalFormatting sqref="J8:J38">
    <cfRule type="expression" dxfId="247" priority="10" stopIfTrue="1">
      <formula>NOT($R8)</formula>
    </cfRule>
    <cfRule type="cellIs" dxfId="246" priority="11" stopIfTrue="1" operator="greaterThan">
      <formula>0</formula>
    </cfRule>
  </conditionalFormatting>
  <conditionalFormatting sqref="J43:J44">
    <cfRule type="expression" dxfId="245" priority="12" stopIfTrue="1">
      <formula>OR($J43&lt;=NormalUG,$J43&gt;=NormalOG)</formula>
    </cfRule>
    <cfRule type="cellIs" dxfId="244" priority="13" stopIfTrue="1" operator="greaterThan">
      <formula>0</formula>
    </cfRule>
  </conditionalFormatting>
  <conditionalFormatting sqref="A8:B38">
    <cfRule type="cellIs" dxfId="243" priority="14" stopIfTrue="1" operator="equal">
      <formula>""</formula>
    </cfRule>
    <cfRule type="expression" dxfId="242" priority="15" stopIfTrue="1">
      <formula>$T8="F"</formula>
    </cfRule>
  </conditionalFormatting>
  <conditionalFormatting sqref="K8:K38">
    <cfRule type="expression" dxfId="241" priority="16" stopIfTrue="1">
      <formula>NOT($R8)</formula>
    </cfRule>
    <cfRule type="cellIs" dxfId="240" priority="17" stopIfTrue="1" operator="equal">
      <formula>0</formula>
    </cfRule>
  </conditionalFormatting>
  <conditionalFormatting sqref="AT8:AT38">
    <cfRule type="cellIs" dxfId="239" priority="18" stopIfTrue="1" operator="equal">
      <formula>1</formula>
    </cfRule>
  </conditionalFormatting>
  <conditionalFormatting sqref="AP8:AS38 AG8:AK38 Y8:AA38 R8:R38">
    <cfRule type="cellIs" dxfId="238" priority="19" stopIfTrue="1" operator="equal">
      <formula>FALSE</formula>
    </cfRule>
  </conditionalFormatting>
  <conditionalFormatting sqref="V39">
    <cfRule type="cellIs" dxfId="237" priority="20" stopIfTrue="1" operator="equal">
      <formula>0</formula>
    </cfRule>
  </conditionalFormatting>
  <conditionalFormatting sqref="T8:U38">
    <cfRule type="cellIs" dxfId="236" priority="21" stopIfTrue="1" operator="equal">
      <formula>"F"</formula>
    </cfRule>
  </conditionalFormatting>
  <conditionalFormatting sqref="F8:F38">
    <cfRule type="cellIs" dxfId="235" priority="22" stopIfTrue="1" operator="equal">
      <formula>""</formula>
    </cfRule>
    <cfRule type="cellIs" dxfId="234" priority="23" stopIfTrue="1" operator="equal">
      <formula>0</formula>
    </cfRule>
  </conditionalFormatting>
  <conditionalFormatting sqref="J2 E5">
    <cfRule type="expression" dxfId="233" priority="24" stopIfTrue="1">
      <formula>Zeitmodell="Teilzeit"</formula>
    </cfRule>
  </conditionalFormatting>
  <conditionalFormatting sqref="S2:S3">
    <cfRule type="cellIs" dxfId="232" priority="25" stopIfTrue="1" operator="greaterThan">
      <formula>0</formula>
    </cfRule>
  </conditionalFormatting>
  <conditionalFormatting sqref="K5 J39:J42">
    <cfRule type="cellIs" dxfId="231" priority="26" stopIfTrue="1" operator="greaterThan">
      <formula>0</formula>
    </cfRule>
  </conditionalFormatting>
  <conditionalFormatting sqref="E8:E38">
    <cfRule type="expression" dxfId="230" priority="27" stopIfTrue="1">
      <formula>NOT($R8)</formula>
    </cfRule>
    <cfRule type="expression" dxfId="229" priority="28" stopIfTrue="1">
      <formula>AND($AC8=$AE8,$AK8)</formula>
    </cfRule>
    <cfRule type="expression" dxfId="228" priority="29" stopIfTrue="1">
      <formula>AND($AC8=$AE8,NOT($AK8))</formula>
    </cfRule>
  </conditionalFormatting>
  <conditionalFormatting sqref="G8:G38">
    <cfRule type="expression" dxfId="227" priority="30" stopIfTrue="1">
      <formula>NOT($R8)</formula>
    </cfRule>
    <cfRule type="cellIs" dxfId="226" priority="31" stopIfTrue="1" operator="equal">
      <formula>0</formula>
    </cfRule>
  </conditionalFormatting>
  <conditionalFormatting sqref="D8:D38">
    <cfRule type="expression" dxfId="225" priority="3" stopIfTrue="1">
      <formula>NOT($R8)</formula>
    </cfRule>
    <cfRule type="expression" dxfId="224" priority="4" stopIfTrue="1">
      <formula>$AH8</formula>
    </cfRule>
    <cfRule type="cellIs" dxfId="223" priority="5" stopIfTrue="1" operator="equal">
      <formula>"ZK"</formula>
    </cfRule>
  </conditionalFormatting>
  <conditionalFormatting sqref="H8:I38">
    <cfRule type="expression" dxfId="222" priority="1" stopIfTrue="1">
      <formula>NOT($R8)</formula>
    </cfRule>
    <cfRule type="expression" dxfId="221" priority="2" stopIfTrue="1">
      <formula>$AJ8</formula>
    </cfRule>
  </conditionalFormatting>
  <dataValidations count="4">
    <dataValidation type="custom" showErrorMessage="1" errorTitle="Fehle: Normalstunden-Bis-Wert" error="1) Zeitwert in der Form &quot;hh:mm&quot; eingeben_x000a_2) Zeitwert darf nicht kleiner als 00:00 und nicht grösser als 23:59 sein_x000a_3) Zeitwert darf nicht kleiner als der Von-Wert sein._x000a_4) Eingaben immer mit 'Return' abschließen" promptTitle="Beginnzeit für Mo" prompt="Bitte geben Sie hier die Tagesarbeits-Beginnzeit für Montag in der Form eines Zeitwertes ein (z.B. 08:00)" sqref="I8:I38" xr:uid="{CBD1F2A6-3662-4304-B55B-C62874E8B085}">
      <formula1>$AS8</formula1>
    </dataValidation>
    <dataValidation type="custom" showErrorMessage="1" errorTitle="Fehler: Normalstunden-Von-Wert" error="1) Zeitwert in der Form &quot;hh:mm&quot; eingeben_x000a_2) Zeitwert darf nicht kleiner als 00:00 und nicht grösser als 23:59 sein_x000a_3) Zeitwert darf nicht grösser als der Bis-Wert sein._x000a_4) Eingaben immer mit 'Return' abschließen" promptTitle="Beginnzeit für Mo" prompt="Bitte geben Sie hier die Tagesarbeits-Beginnzeit für Montag in der Form eines Zeitwertes ein (z.B. 08:00)" sqref="H8:H38" xr:uid="{94A4040C-7C69-471D-922C-215FF8891FCD}">
      <formula1>$AQ8</formula1>
    </dataValidation>
    <dataValidation type="custom" showErrorMessage="1" errorTitle="Fehler: [U}rlaub, [Z]A, [K]rank" error="1) Folgende Eingaben zulässig: &quot;U&quot; für Urlaub, &quot;Z&quot; für Zeitausgleich, &quot;K&quot; für Krank._x000a_2) Lassen Sie die Zelle leer, wenn keines davon zutrifft._x000a_3) Eingaben immer mit 'Return' abschließen" sqref="D8:D38" xr:uid="{5186611A-9B81-4DC0-82D7-F2975A0BA79D}">
      <formula1>$AI8</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82C49962-1A51-4E0C-B7EF-C24C744EE8AF}"/>
  </dataValidations>
  <printOptions horizontalCentered="1"/>
  <pageMargins left="0.27559055118110237" right="0.23622047244094491" top="0.28999999999999998" bottom="0.19685039370078741" header="0.19685039370078741" footer="0.55118110236220474"/>
  <pageSetup paperSize="9" scale="63" orientation="portrait" horizontalDpi="300" verticalDpi="36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7B171-3FD4-452B-A8D8-1B2E6AA1CEFD}">
  <sheetPr codeName="Tabelle38"/>
  <dimension ref="A1:BC72"/>
  <sheetViews>
    <sheetView zoomScaleNormal="100" zoomScaleSheetLayoutView="100" workbookViewId="0">
      <pane ySplit="7" topLeftCell="A8" activePane="bottomLeft" state="frozen"/>
      <selection activeCell="L61" sqref="L61"/>
      <selection pane="bottomLeft" activeCell="H8" sqref="H8"/>
    </sheetView>
  </sheetViews>
  <sheetFormatPr baseColWidth="10" defaultColWidth="11.453125" defaultRowHeight="15.5" x14ac:dyDescent="0.25"/>
  <cols>
    <col min="1" max="1" width="11.453125" style="1"/>
    <col min="2" max="2" width="3.81640625" style="1" customWidth="1"/>
    <col min="3" max="3" width="19.26953125" style="1" customWidth="1"/>
    <col min="4" max="4" width="7" style="1" customWidth="1"/>
    <col min="5" max="5" width="12.7265625" style="1" customWidth="1"/>
    <col min="6" max="9" width="6.7265625" style="2" customWidth="1"/>
    <col min="10" max="10" width="8.54296875" style="2" customWidth="1"/>
    <col min="11" max="11" width="11.1796875" style="2" customWidth="1"/>
    <col min="12" max="13" width="6.7265625" style="2" customWidth="1"/>
    <col min="14" max="14" width="8.1796875" style="2" customWidth="1"/>
    <col min="15" max="15" width="8" style="2" customWidth="1"/>
    <col min="16" max="16" width="28.54296875" style="3" customWidth="1"/>
    <col min="17" max="17" width="12.81640625" style="112" hidden="1" customWidth="1"/>
    <col min="18" max="18" width="19.81640625" style="112" hidden="1" customWidth="1"/>
    <col min="19" max="19" width="17.1796875" style="112" hidden="1" customWidth="1"/>
    <col min="20" max="21" width="8.7265625" style="23" hidden="1" customWidth="1"/>
    <col min="22" max="22" width="7.7265625" style="100" hidden="1" customWidth="1"/>
    <col min="23" max="24" width="12.54296875" style="27" hidden="1" customWidth="1"/>
    <col min="25" max="27" width="12" style="26" hidden="1" customWidth="1"/>
    <col min="28" max="32" width="6" style="27" hidden="1" customWidth="1"/>
    <col min="33" max="33" width="12.1796875" style="26" hidden="1" customWidth="1"/>
    <col min="34" max="35" width="12.1796875" style="105" hidden="1" customWidth="1"/>
    <col min="36" max="36" width="12.1796875" style="104" hidden="1" customWidth="1"/>
    <col min="37" max="37" width="12.54296875" style="26" hidden="1" customWidth="1"/>
    <col min="38" max="46" width="12.1796875" style="104" hidden="1" customWidth="1"/>
    <col min="47" max="47" width="13" style="342" customWidth="1"/>
    <col min="48" max="52" width="11.453125" style="342"/>
    <col min="53" max="55" width="11.453125" style="343"/>
    <col min="56" max="16384" width="11.453125" style="351"/>
  </cols>
  <sheetData>
    <row r="1" spans="1:55" s="3" customFormat="1" ht="33" customHeight="1" thickTop="1" thickBot="1" x14ac:dyDescent="0.3">
      <c r="A1" s="291" t="str">
        <f>Konfig!$A$1</f>
        <v xml:space="preserve"> BOKU-Zeiterfassung für Wissenschaftliches Personal</v>
      </c>
      <c r="B1" s="292"/>
      <c r="C1" s="292"/>
      <c r="D1" s="292"/>
      <c r="E1" s="292"/>
      <c r="F1" s="292"/>
      <c r="G1" s="292"/>
      <c r="H1" s="292"/>
      <c r="I1" s="292"/>
      <c r="J1" s="292"/>
      <c r="K1" s="292"/>
      <c r="L1" s="292"/>
      <c r="M1" s="292"/>
      <c r="N1" s="292"/>
      <c r="O1" s="293"/>
      <c r="P1" s="517"/>
      <c r="Q1" s="156" t="s">
        <v>61</v>
      </c>
      <c r="R1" s="190" t="s">
        <v>149</v>
      </c>
      <c r="S1" s="209" t="s">
        <v>156</v>
      </c>
      <c r="T1" s="28"/>
      <c r="U1" s="28"/>
      <c r="V1" s="94"/>
      <c r="W1" s="13"/>
      <c r="X1" s="13"/>
      <c r="Y1" s="101"/>
      <c r="Z1" s="102"/>
      <c r="AA1" s="102"/>
      <c r="AB1" s="25"/>
      <c r="AC1" s="25"/>
      <c r="AD1" s="25"/>
      <c r="AE1" s="25"/>
      <c r="AF1" s="25"/>
      <c r="AG1" s="101"/>
      <c r="AH1" s="104"/>
      <c r="AI1" s="104"/>
      <c r="AJ1" s="104"/>
      <c r="AK1" s="101"/>
      <c r="AL1" s="104"/>
      <c r="AM1" s="104"/>
      <c r="AN1" s="104"/>
      <c r="AO1" s="104"/>
      <c r="AP1" s="104"/>
      <c r="AQ1" s="104"/>
      <c r="AR1" s="104"/>
      <c r="AS1" s="104"/>
      <c r="AT1" s="104"/>
      <c r="AU1" s="342"/>
      <c r="AV1" s="342"/>
      <c r="AW1" s="342"/>
      <c r="AX1" s="342"/>
      <c r="AY1" s="342"/>
      <c r="AZ1" s="342"/>
      <c r="BA1" s="342"/>
      <c r="BB1" s="342"/>
      <c r="BC1" s="342"/>
    </row>
    <row r="2" spans="1:55" s="344" customFormat="1" ht="21" customHeight="1" thickTop="1" x14ac:dyDescent="0.3">
      <c r="A2" s="294" t="str">
        <f>" Org.-Einh. : "&amp;OrgEinheit</f>
        <v xml:space="preserve"> Org.-Einh. : xxxxx</v>
      </c>
      <c r="B2" s="295"/>
      <c r="C2" s="295"/>
      <c r="D2" s="295"/>
      <c r="E2" s="295"/>
      <c r="F2" s="520" t="s">
        <v>60</v>
      </c>
      <c r="G2" s="520"/>
      <c r="H2" s="520"/>
      <c r="I2" s="520"/>
      <c r="J2" s="317" t="str">
        <f>" "&amp;Zeitmodell</f>
        <v xml:space="preserve"> Vollzeit</v>
      </c>
      <c r="K2" s="296"/>
      <c r="L2" s="296"/>
      <c r="M2" s="296"/>
      <c r="N2" s="296"/>
      <c r="O2" s="297"/>
      <c r="P2" s="518"/>
      <c r="Q2" s="155">
        <f ca="1">IF(ISNA($Q$4),1,$Q$4)</f>
        <v>8</v>
      </c>
      <c r="R2" s="219">
        <v>0</v>
      </c>
      <c r="S2" s="210">
        <f>SUM($AT8:$AT38)</f>
        <v>0</v>
      </c>
      <c r="T2"/>
      <c r="U2" s="28"/>
      <c r="V2" s="95"/>
      <c r="W2" s="15"/>
      <c r="X2" s="15"/>
      <c r="Y2" s="103"/>
      <c r="Z2" s="26"/>
      <c r="AA2" s="26"/>
      <c r="AB2" s="26"/>
      <c r="AC2" s="26"/>
      <c r="AD2" s="26"/>
      <c r="AE2" s="26"/>
      <c r="AF2" s="26"/>
      <c r="AG2" s="103"/>
      <c r="AH2" s="105"/>
      <c r="AI2" s="105"/>
      <c r="AJ2" s="104"/>
      <c r="AK2" s="103"/>
      <c r="AL2" s="104"/>
      <c r="AM2" s="104"/>
      <c r="AN2" s="104"/>
      <c r="AO2" s="104"/>
      <c r="AP2" s="104"/>
      <c r="AQ2" s="104"/>
      <c r="AR2" s="104"/>
      <c r="AS2" s="104"/>
      <c r="AT2" s="104"/>
      <c r="AU2" s="342"/>
      <c r="AV2" s="342"/>
      <c r="AW2" s="342"/>
      <c r="AX2" s="342"/>
      <c r="AY2" s="342"/>
      <c r="AZ2" s="342"/>
      <c r="BA2" s="343"/>
      <c r="BB2" s="343"/>
      <c r="BC2" s="343"/>
    </row>
    <row r="3" spans="1:55" s="344" customFormat="1" ht="22.5" customHeight="1" thickBot="1" x14ac:dyDescent="0.35">
      <c r="A3" s="298" t="str">
        <f xml:space="preserve"> " Mitarbeiter: "&amp;Name</f>
        <v xml:space="preserve"> Mitarbeiter: Vorname Nachname</v>
      </c>
      <c r="B3" s="299"/>
      <c r="C3" s="299"/>
      <c r="D3" s="299"/>
      <c r="E3" s="299"/>
      <c r="F3" s="521" t="s">
        <v>104</v>
      </c>
      <c r="G3" s="521"/>
      <c r="H3" s="521"/>
      <c r="I3" s="521"/>
      <c r="J3" s="300" t="str">
        <f>" "&amp;Vorgesetzter</f>
        <v xml:space="preserve"> Vorname Nachname</v>
      </c>
      <c r="K3" s="300"/>
      <c r="L3" s="300"/>
      <c r="M3" s="300"/>
      <c r="N3" s="300"/>
      <c r="O3" s="301"/>
      <c r="P3" s="519"/>
      <c r="Q3" s="160" t="str" cm="1">
        <f t="array" aca="1" ref="Q3" ca="1">RIGHT(CELL("filename",A1),LEN(CELL("filename",A1))-SEARCH("]",CELL("filename",A1),1))</f>
        <v>August</v>
      </c>
      <c r="R3" s="390"/>
      <c r="S3" s="218" cm="1">
        <f t="array" aca="1" ref="S3" ca="1">IF($Q$2=1,$S$2,$S$2+INDIRECT($S$5))</f>
        <v>0</v>
      </c>
      <c r="T3" s="28"/>
      <c r="U3" s="28"/>
      <c r="V3" s="95"/>
      <c r="W3" s="15"/>
      <c r="X3" s="15"/>
      <c r="Y3" s="103"/>
      <c r="Z3" s="26"/>
      <c r="AA3" s="26"/>
      <c r="AB3" s="26"/>
      <c r="AC3" s="26"/>
      <c r="AD3" s="26"/>
      <c r="AE3" s="26"/>
      <c r="AF3" s="26"/>
      <c r="AG3" s="103"/>
      <c r="AH3" s="105"/>
      <c r="AI3" s="105"/>
      <c r="AJ3" s="104"/>
      <c r="AK3" s="103"/>
      <c r="AL3" s="104"/>
      <c r="AM3" s="104"/>
      <c r="AN3" s="104"/>
      <c r="AO3" s="104"/>
      <c r="AP3" s="104"/>
      <c r="AQ3" s="104"/>
      <c r="AR3" s="104"/>
      <c r="AS3" s="104"/>
      <c r="AT3" s="104"/>
      <c r="AU3" s="342"/>
      <c r="AV3" s="342"/>
      <c r="AW3" s="342"/>
      <c r="AX3" s="342"/>
      <c r="AY3" s="342"/>
      <c r="AZ3" s="342"/>
      <c r="BA3" s="343"/>
      <c r="BB3" s="343"/>
      <c r="BC3" s="343"/>
    </row>
    <row r="4" spans="1:55" s="346" customFormat="1" ht="32.25" customHeight="1" thickTop="1" thickBot="1" x14ac:dyDescent="0.4">
      <c r="A4" s="522" t="str">
        <f ca="1" xml:space="preserve"> " Monat: "&amp;$Q$3&amp;" "&amp;Jahr</f>
        <v xml:space="preserve"> Monat: August 2026</v>
      </c>
      <c r="B4" s="523"/>
      <c r="C4" s="523"/>
      <c r="D4" s="524"/>
      <c r="E4" s="525" t="s">
        <v>113</v>
      </c>
      <c r="F4" s="526"/>
      <c r="G4" s="527"/>
      <c r="H4" s="525" t="s">
        <v>114</v>
      </c>
      <c r="I4" s="526"/>
      <c r="J4" s="527"/>
      <c r="K4" s="302" t="s">
        <v>118</v>
      </c>
      <c r="L4" s="528" t="s">
        <v>230</v>
      </c>
      <c r="M4" s="529"/>
      <c r="N4" s="529"/>
      <c r="O4" s="529"/>
      <c r="P4" s="530"/>
      <c r="Q4" s="162">
        <f ca="1">IF(ISNA(VLOOKUP($Q$3,MTab,2,FALSE)),1,VLOOKUP($Q$3,MTab,2,FALSE))</f>
        <v>8</v>
      </c>
      <c r="R4" s="135"/>
      <c r="S4" s="220" t="s">
        <v>160</v>
      </c>
      <c r="T4" s="135"/>
      <c r="U4" s="135"/>
      <c r="V4" s="135"/>
      <c r="W4" s="135"/>
      <c r="X4" s="135"/>
      <c r="Y4" s="135"/>
      <c r="Z4" s="135"/>
      <c r="AA4" s="135"/>
      <c r="AB4" s="135"/>
      <c r="AC4" s="135"/>
      <c r="AD4" s="135"/>
      <c r="AE4" s="135"/>
      <c r="AF4" s="135"/>
      <c r="AG4" s="135"/>
      <c r="AH4" s="136"/>
      <c r="AI4" s="136"/>
      <c r="AJ4" s="137"/>
      <c r="AK4" s="135"/>
      <c r="AL4" s="137"/>
      <c r="AM4" s="137"/>
      <c r="AN4" s="137"/>
      <c r="AO4" s="137"/>
      <c r="AP4" s="137"/>
      <c r="AQ4" s="137"/>
      <c r="AR4" s="137"/>
      <c r="AS4" s="137"/>
      <c r="AT4" s="137"/>
      <c r="AU4" s="345"/>
      <c r="AV4" s="342"/>
      <c r="AW4" s="342"/>
      <c r="AX4" s="342"/>
      <c r="AY4" s="342"/>
      <c r="AZ4" s="342"/>
      <c r="BA4" s="343"/>
      <c r="BB4" s="343"/>
      <c r="BC4" s="343"/>
    </row>
    <row r="5" spans="1:55" s="346" customFormat="1" ht="23.25" customHeight="1" thickTop="1" thickBot="1" x14ac:dyDescent="0.4">
      <c r="A5" s="534" t="s">
        <v>50</v>
      </c>
      <c r="B5" s="537" t="s">
        <v>107</v>
      </c>
      <c r="C5" s="540" t="s">
        <v>88</v>
      </c>
      <c r="D5" s="541"/>
      <c r="E5" s="545" t="str">
        <f>"Wochen-AZ"&amp;" "&amp;TEXT(WAZ,"[hh]:mm")</f>
        <v>Wochen-AZ 40:00</v>
      </c>
      <c r="F5" s="546"/>
      <c r="G5" s="547"/>
      <c r="H5" s="548" t="s">
        <v>115</v>
      </c>
      <c r="I5" s="549"/>
      <c r="J5" s="550"/>
      <c r="K5" s="303" cm="1">
        <f t="array" aca="1" ref="K5" ca="1">IF(ISNA($Q$5),Übertrag,INDIRECT($Q$5))</f>
        <v>0</v>
      </c>
      <c r="L5" s="528"/>
      <c r="M5" s="529"/>
      <c r="N5" s="529"/>
      <c r="O5" s="529"/>
      <c r="P5" s="530"/>
      <c r="Q5" s="161" t="str">
        <f ca="1">IF(ISNA(VLOOKUP($Q$3,MTab,3,FALSE)),"Übertrag",VLOOKUP($Q$3,MTab,3,FALSE))</f>
        <v>Juli!$J$42</v>
      </c>
      <c r="R5" s="135"/>
      <c r="S5" s="161" t="str">
        <f ca="1">IF(ISNA(VLOOKUP($Q$3,MTab,4,FALSE)),$Q$3&amp;"!$R$2",VLOOKUP($Q$3,MTab,4,FALSE))</f>
        <v>Juli!$S$3</v>
      </c>
      <c r="T5" s="135"/>
      <c r="U5" s="135"/>
      <c r="V5" s="135"/>
      <c r="W5" s="135"/>
      <c r="X5" s="135"/>
      <c r="Y5" s="135"/>
      <c r="Z5" s="135"/>
      <c r="AA5" s="135"/>
      <c r="AB5" s="167"/>
      <c r="AC5" s="167"/>
      <c r="AD5" s="167"/>
      <c r="AE5" s="167"/>
      <c r="AF5" s="167"/>
      <c r="AG5" s="135"/>
      <c r="AH5" s="136"/>
      <c r="AI5" s="136"/>
      <c r="AJ5" s="137"/>
      <c r="AK5" s="135"/>
      <c r="AL5" s="137"/>
      <c r="AM5" s="137"/>
      <c r="AN5" s="137"/>
      <c r="AO5" s="137"/>
      <c r="AP5" s="137"/>
      <c r="AQ5" s="137"/>
      <c r="AR5" s="137"/>
      <c r="AS5" s="137"/>
      <c r="AT5" s="137"/>
      <c r="AU5" s="345"/>
      <c r="AV5" s="342"/>
      <c r="AW5" s="342"/>
      <c r="AX5" s="342"/>
      <c r="AY5" s="342"/>
      <c r="AZ5" s="342"/>
      <c r="BA5" s="343"/>
      <c r="BB5" s="343"/>
      <c r="BC5" s="343"/>
    </row>
    <row r="6" spans="1:55" s="346" customFormat="1" ht="24" customHeight="1" thickTop="1" x14ac:dyDescent="0.35">
      <c r="A6" s="535"/>
      <c r="B6" s="538"/>
      <c r="C6" s="551" t="s">
        <v>117</v>
      </c>
      <c r="D6" s="553" t="s">
        <v>229</v>
      </c>
      <c r="E6" s="304" t="s">
        <v>116</v>
      </c>
      <c r="F6" s="555" t="s">
        <v>0</v>
      </c>
      <c r="G6" s="557" t="s">
        <v>222</v>
      </c>
      <c r="H6" s="559" t="s">
        <v>1</v>
      </c>
      <c r="I6" s="561" t="s">
        <v>2</v>
      </c>
      <c r="J6" s="305" t="s">
        <v>3</v>
      </c>
      <c r="K6" s="306" t="s">
        <v>111</v>
      </c>
      <c r="L6" s="528"/>
      <c r="M6" s="529"/>
      <c r="N6" s="529"/>
      <c r="O6" s="529"/>
      <c r="P6" s="530"/>
      <c r="Q6" s="120" t="s">
        <v>13</v>
      </c>
      <c r="R6" s="121"/>
      <c r="S6" s="121"/>
      <c r="T6" s="121"/>
      <c r="U6" s="121"/>
      <c r="V6" s="121"/>
      <c r="W6" s="121"/>
      <c r="X6" s="166" t="s">
        <v>142</v>
      </c>
      <c r="Y6" s="121"/>
      <c r="Z6" s="121"/>
      <c r="AA6" s="121"/>
      <c r="AB6" s="563" t="s">
        <v>89</v>
      </c>
      <c r="AC6" s="564"/>
      <c r="AD6" s="564"/>
      <c r="AE6" s="564"/>
      <c r="AF6" s="565"/>
      <c r="AG6" s="121" t="s">
        <v>69</v>
      </c>
      <c r="AH6" s="60"/>
      <c r="AI6" s="60"/>
      <c r="AJ6" s="106"/>
      <c r="AK6" s="121"/>
      <c r="AL6" s="106"/>
      <c r="AM6" s="106"/>
      <c r="AN6" s="106"/>
      <c r="AO6" s="106"/>
      <c r="AP6" s="106"/>
      <c r="AQ6" s="106"/>
      <c r="AR6" s="106"/>
      <c r="AS6" s="106"/>
      <c r="AT6" s="138"/>
      <c r="AU6" s="345"/>
      <c r="AV6" s="342"/>
      <c r="AW6" s="342"/>
      <c r="AX6" s="342"/>
      <c r="AY6" s="342"/>
      <c r="AZ6" s="342"/>
      <c r="BA6" s="343"/>
      <c r="BB6" s="343"/>
      <c r="BC6" s="343"/>
    </row>
    <row r="7" spans="1:55" s="349" customFormat="1" ht="27.75" customHeight="1" x14ac:dyDescent="0.35">
      <c r="A7" s="536"/>
      <c r="B7" s="539"/>
      <c r="C7" s="552"/>
      <c r="D7" s="554"/>
      <c r="E7" s="307" t="s">
        <v>108</v>
      </c>
      <c r="F7" s="556"/>
      <c r="G7" s="558"/>
      <c r="H7" s="560"/>
      <c r="I7" s="562"/>
      <c r="J7" s="308" t="s">
        <v>4</v>
      </c>
      <c r="K7" s="309" t="s">
        <v>112</v>
      </c>
      <c r="L7" s="531"/>
      <c r="M7" s="532"/>
      <c r="N7" s="532"/>
      <c r="O7" s="532"/>
      <c r="P7" s="533"/>
      <c r="Q7" s="107" t="s">
        <v>24</v>
      </c>
      <c r="R7" s="107" t="s">
        <v>91</v>
      </c>
      <c r="S7" s="107" t="s">
        <v>92</v>
      </c>
      <c r="T7" s="91" t="s">
        <v>57</v>
      </c>
      <c r="U7" s="90" t="s">
        <v>87</v>
      </c>
      <c r="V7" s="92" t="s">
        <v>65</v>
      </c>
      <c r="W7" s="93" t="s">
        <v>64</v>
      </c>
      <c r="X7" s="163" cm="1">
        <f t="array" aca="1" ref="X7" ca="1">IF(ISNA($Q$5),Übertrag,INDIRECT($Q$5))</f>
        <v>0</v>
      </c>
      <c r="Y7" s="64" t="s">
        <v>66</v>
      </c>
      <c r="Z7" s="64" t="s">
        <v>67</v>
      </c>
      <c r="AA7" s="64" t="s">
        <v>68</v>
      </c>
      <c r="AB7" s="80"/>
      <c r="AC7" s="84">
        <f>I_GAZNAZVon</f>
        <v>2</v>
      </c>
      <c r="AD7" s="87">
        <v>3</v>
      </c>
      <c r="AE7" s="84">
        <f>I_GAZNAZBis</f>
        <v>4</v>
      </c>
      <c r="AF7" s="81"/>
      <c r="AG7" s="119" t="s">
        <v>63</v>
      </c>
      <c r="AH7" s="122" t="s">
        <v>90</v>
      </c>
      <c r="AI7" s="122" t="s">
        <v>143</v>
      </c>
      <c r="AJ7" s="117" t="s">
        <v>94</v>
      </c>
      <c r="AK7" s="118" t="s">
        <v>93</v>
      </c>
      <c r="AL7" s="117" t="s">
        <v>97</v>
      </c>
      <c r="AM7" s="117" t="s">
        <v>98</v>
      </c>
      <c r="AN7" s="117" t="s">
        <v>99</v>
      </c>
      <c r="AO7" s="117" t="s">
        <v>100</v>
      </c>
      <c r="AP7" s="117" t="s">
        <v>109</v>
      </c>
      <c r="AQ7" s="117" t="s">
        <v>95</v>
      </c>
      <c r="AR7" s="117" t="s">
        <v>110</v>
      </c>
      <c r="AS7" s="117" t="s">
        <v>96</v>
      </c>
      <c r="AT7" s="139" t="s">
        <v>161</v>
      </c>
      <c r="AU7" s="347"/>
      <c r="AV7" s="348"/>
      <c r="AW7" s="342"/>
      <c r="AX7" s="342"/>
      <c r="AY7" s="342"/>
      <c r="AZ7" s="342"/>
      <c r="BA7" s="343"/>
      <c r="BB7" s="343"/>
      <c r="BC7" s="343"/>
    </row>
    <row r="8" spans="1:55" s="346" customFormat="1" ht="28.5" customHeight="1" x14ac:dyDescent="0.35">
      <c r="A8" s="397">
        <f t="shared" ref="A8:A38" ca="1" si="0">IF($R8,$Q8,"")</f>
        <v>46235</v>
      </c>
      <c r="B8" s="77" t="str">
        <f t="shared" ref="B8:B38" ca="1" si="1">IF($R8,VLOOKUP(WEEKDAY($Q8,2),WOTA,2,FALSE),"")</f>
        <v>Sa</v>
      </c>
      <c r="C8" s="76" t="str">
        <f t="shared" ref="C8:C38" ca="1" si="2">IF($R8," "&amp;IF($S8="",VLOOKUP($Q8,FListe,3,FALSE),$S8),"")</f>
        <v xml:space="preserve"> Wochenende</v>
      </c>
      <c r="D8" s="185"/>
      <c r="E8" s="126" t="str">
        <f ca="1">IF(AND($R8,$T8&lt;&gt;"F"),IF($AC8=$AE8,"keine NAZ",TEXT($AC8,"hh:mm")&amp;"-"&amp;TEXT($AC8+$F8+$G8,"hh:mm")),"")</f>
        <v/>
      </c>
      <c r="F8" s="386">
        <f t="shared" ref="F8:F38" ca="1" si="3">IF($R8,IF($T8="F",0,VLOOKUP($B8,GAZ,I_GAZNAZMP,FALSE)),"")</f>
        <v>0</v>
      </c>
      <c r="G8" s="125">
        <f ca="1">IF($R8,IF((I8-H8)*24&gt;6,$AD8,IF(F8*24&gt;6,$AD8,0)),"")</f>
        <v>0</v>
      </c>
      <c r="H8" s="127"/>
      <c r="I8" s="59"/>
      <c r="J8" s="141" t="str">
        <f t="shared" ref="J8:J38" ca="1" si="4">IF(AND($R8,$AK8,NOT($Y8)),ROUND(($V8-$F8-$G8)*24,2),IF($D8="Z",$F8*-24,""))</f>
        <v/>
      </c>
      <c r="K8" s="388">
        <f t="shared" ref="K8:K38" ca="1" si="5">$X8</f>
        <v>0</v>
      </c>
      <c r="L8" s="542"/>
      <c r="M8" s="543"/>
      <c r="N8" s="543"/>
      <c r="O8" s="543"/>
      <c r="P8" s="544"/>
      <c r="Q8" s="108">
        <f ca="1">DATE(Jahr,$Q2,1)</f>
        <v>46235</v>
      </c>
      <c r="R8" s="115" t="b">
        <f t="shared" ref="R8:R38" ca="1" si="6">$Q$2=MONTH($Q8)</f>
        <v>1</v>
      </c>
      <c r="S8" s="109" t="str">
        <f t="shared" ref="S8:S38" si="7">IF(OR($D8="U",$D8="Z",$D8="ZK",$D8="K"),VLOOKUP($D8,UZK,2,FALSE),"")</f>
        <v/>
      </c>
      <c r="T8" s="61" t="str">
        <f t="shared" ref="T8:T38" ca="1" si="8">IF($R8,VLOOKUP($Q8,FListe,4,FALSE),"")</f>
        <v>F</v>
      </c>
      <c r="U8" s="61" t="str">
        <f t="shared" ref="U8:U38" ca="1" si="9">IF($R8,VLOOKUP($Q8,FListe,5,FALSE),"")</f>
        <v>A</v>
      </c>
      <c r="V8" s="96">
        <f>$I8-$H8</f>
        <v>0</v>
      </c>
      <c r="W8" s="57">
        <f ca="1">IF($R8,ROUND($V8-$F8-$AD8,15),"")</f>
        <v>0</v>
      </c>
      <c r="X8" s="164">
        <f t="shared" ref="X8:X38" ca="1" si="10">IF($J8&lt;&gt;"",$X7+$J8,$X7)</f>
        <v>0</v>
      </c>
      <c r="Y8" s="115" t="b">
        <f t="shared" ref="Y8:Y38" ca="1" si="11">($W8=0)</f>
        <v>1</v>
      </c>
      <c r="Z8" s="115" t="b">
        <f t="shared" ref="Z8:Z38" ca="1" si="12">($W8&gt;0)</f>
        <v>0</v>
      </c>
      <c r="AA8" s="115" t="b">
        <f t="shared" ref="AA8:AA38" ca="1" si="13">($W8&lt;0)</f>
        <v>0</v>
      </c>
      <c r="AB8" s="78">
        <f t="shared" ref="AB8:AB38" ca="1" si="14">IF($U8="F","",TIME(0,0,0))</f>
        <v>0</v>
      </c>
      <c r="AC8" s="85">
        <f t="shared" ref="AC8:AC38" ca="1" si="15">IF($U8="F","",IF(ISNA(VLOOKUP($B8,GAZ,AC$7,FALSE)),0,VLOOKUP($B8,GAZ,AC$7,FALSE)))</f>
        <v>0</v>
      </c>
      <c r="AD8" s="88">
        <f t="shared" ref="AD8:AD38" ca="1" si="16">IF(OR($U8="F",$S8&lt;&gt;"",ISNA(VLOOKUP($B8,GAZ,AD$7,FALSE))),0,IF(NOT($AK8),VLOOKUP($B8,GAZ,11,FALSE),IF(($I8-$H8)*24&gt;6,VLOOKUP($B8,GAZ,3,FALSE),0)))</f>
        <v>0</v>
      </c>
      <c r="AE8" s="85">
        <f t="shared" ref="AE8:AE38" ca="1" si="17">IF($U8="F","",IF(ISNA(VLOOKUP($B8,GAZ,AE$7,FALSE)),0,VLOOKUP($B8,GAZ,AE$7,FALSE)))</f>
        <v>0</v>
      </c>
      <c r="AF8" s="82">
        <f t="shared" ref="AF8:AF38" ca="1" si="18">IF($U8="F","",TIME(23,59,0))</f>
        <v>0.99930555555555556</v>
      </c>
      <c r="AG8" s="115" t="b">
        <f t="shared" ref="AG8:AG38" si="19">OR($H8&lt;&gt;"",$I8&lt;&gt;"")</f>
        <v>0</v>
      </c>
      <c r="AH8" s="115" t="b">
        <f t="shared" ref="AH8:AH38" ca="1" si="20">AND($T8&lt;&gt;"F",NOT($AG8),NOT($AC8=$AE8))</f>
        <v>0</v>
      </c>
      <c r="AI8" s="115" t="b">
        <f t="shared" ref="AI8:AI38" ca="1" si="21">AND($AH8,OR($D8="U",$D8="Z",$D8="K"))</f>
        <v>0</v>
      </c>
      <c r="AJ8" s="115" t="b">
        <f t="shared" ref="AJ8:AJ38" ca="1" si="22">AND($U8&lt;&gt;"F",$D8&lt;&gt;"U",$D8&lt;&gt;"Z",$D8&lt;&gt;"K",$R8)</f>
        <v>1</v>
      </c>
      <c r="AK8" s="115" t="b">
        <f t="shared" ref="AK8:AK38" si="23">AND($H8&lt;&gt;"",$I8&lt;&gt;"")</f>
        <v>0</v>
      </c>
      <c r="AL8" s="113">
        <f t="shared" ref="AL8:AL38" ca="1" si="24">IF($AJ8,TagUG,"")</f>
        <v>0</v>
      </c>
      <c r="AM8" s="113">
        <f t="shared" ref="AM8:AM38" ca="1" si="25">IF($AJ8,IF($I8="",IF(AND($L8&lt;&gt;"",$L8&lt;$AF8),$L8,IF(AND($M8&lt;&gt;"",$M8&lt;$AF8),$M8,TagOG)),$I8),"")</f>
        <v>0.99930555555555556</v>
      </c>
      <c r="AN8" s="113">
        <f ca="1">IF($AJ8,IF($H8="",$AB8,$H8),"")</f>
        <v>0</v>
      </c>
      <c r="AO8" s="113">
        <f t="shared" ref="AO8:AO38" ca="1" si="26">IF($AJ8,IF(AND($L8&lt;&gt;"",$L8&lt;$AF8),$L8,IF(AND($M8&lt;&gt;"",$M8&lt;$AF8),$M8,TagOG)),"")</f>
        <v>0.99930555555555556</v>
      </c>
      <c r="AP8" s="115" t="b">
        <f t="shared" ref="AP8:AP38" si="27">MOD($H8*24,0.25)=0</f>
        <v>1</v>
      </c>
      <c r="AQ8" s="115" t="b">
        <f t="shared" ref="AQ8:AQ38" ca="1" si="28">AND($AJ8,ISNUMBER($H8),$H8&gt;=$AB8,$H8&lt;=$AF8,OR($I8="",$H8&lt;=$I8))</f>
        <v>0</v>
      </c>
      <c r="AR8" s="115" t="b">
        <f t="shared" ref="AR8:AR38" si="29">MOD($I8*24,0.25)=0</f>
        <v>1</v>
      </c>
      <c r="AS8" s="115" t="b">
        <f t="shared" ref="AS8:AS38" ca="1" si="30">AND($AJ8,ISNUMBER($I8),$I8&gt;=$AB8,$I8&lt;=$AF8,OR($H8="",$I8&gt;=$H8))</f>
        <v>0</v>
      </c>
      <c r="AT8" s="140">
        <f t="shared" ref="AT8:AT38" si="31">IF(AND(ISBLANK($D8),ISBLANK($H8),ISBLANK($I8)),0,1)</f>
        <v>0</v>
      </c>
      <c r="AU8" s="350"/>
      <c r="AV8" s="342"/>
      <c r="AW8" s="342"/>
      <c r="AX8" s="342"/>
      <c r="AY8" s="342"/>
      <c r="AZ8" s="342"/>
      <c r="BA8" s="343"/>
      <c r="BB8" s="343"/>
      <c r="BC8" s="343"/>
    </row>
    <row r="9" spans="1:55" s="346" customFormat="1" ht="28.5" customHeight="1" x14ac:dyDescent="0.35">
      <c r="A9" s="397">
        <f t="shared" ca="1" si="0"/>
        <v>46236</v>
      </c>
      <c r="B9" s="77" t="str">
        <f t="shared" ca="1" si="1"/>
        <v>So</v>
      </c>
      <c r="C9" s="76" t="str">
        <f t="shared" ca="1" si="2"/>
        <v xml:space="preserve"> Wochenende</v>
      </c>
      <c r="D9" s="185"/>
      <c r="E9" s="126" t="str">
        <f t="shared" ref="E9:E38" ca="1" si="32">IF(AND($R9,$T9&lt;&gt;"F"),IF($AC9=$AE9,"keine NAZ",TEXT($AC9,"hh:mm")&amp;"-"&amp;TEXT($AC9+$F9+$G9,"hh:mm")),"")</f>
        <v/>
      </c>
      <c r="F9" s="386">
        <f t="shared" ca="1" si="3"/>
        <v>0</v>
      </c>
      <c r="G9" s="125">
        <f t="shared" ref="G9:G38" ca="1" si="33">IF($R9,IF((I9-H9)*24&gt;6,$AD9,IF(F9*24&gt;6,$AD9,0)),"")</f>
        <v>0</v>
      </c>
      <c r="H9" s="184"/>
      <c r="I9" s="186"/>
      <c r="J9" s="141" t="str">
        <f t="shared" ca="1" si="4"/>
        <v/>
      </c>
      <c r="K9" s="388">
        <f t="shared" ca="1" si="5"/>
        <v>0</v>
      </c>
      <c r="L9" s="542"/>
      <c r="M9" s="543"/>
      <c r="N9" s="543"/>
      <c r="O9" s="543"/>
      <c r="P9" s="544"/>
      <c r="Q9" s="108">
        <f t="shared" ref="Q9:Q38" ca="1" si="34" xml:space="preserve"> Q8+1</f>
        <v>46236</v>
      </c>
      <c r="R9" s="115" t="b">
        <f t="shared" ca="1" si="6"/>
        <v>1</v>
      </c>
      <c r="S9" s="109" t="str">
        <f t="shared" si="7"/>
        <v/>
      </c>
      <c r="T9" s="61" t="str">
        <f t="shared" ca="1" si="8"/>
        <v>F</v>
      </c>
      <c r="U9" s="61" t="str">
        <f t="shared" ca="1" si="9"/>
        <v>F</v>
      </c>
      <c r="V9" s="96">
        <f t="shared" ref="V9:V38" si="35">$I9-$H9</f>
        <v>0</v>
      </c>
      <c r="W9" s="57">
        <f t="shared" ref="W9:W38" ca="1" si="36">IF($R9,ROUND($V9-$F9-$AD9,15),"")</f>
        <v>0</v>
      </c>
      <c r="X9" s="164">
        <f t="shared" ca="1" si="10"/>
        <v>0</v>
      </c>
      <c r="Y9" s="115" t="b">
        <f t="shared" ca="1" si="11"/>
        <v>1</v>
      </c>
      <c r="Z9" s="115" t="b">
        <f t="shared" ca="1" si="12"/>
        <v>0</v>
      </c>
      <c r="AA9" s="115" t="b">
        <f t="shared" ca="1" si="13"/>
        <v>0</v>
      </c>
      <c r="AB9" s="78" t="str">
        <f t="shared" ca="1" si="14"/>
        <v/>
      </c>
      <c r="AC9" s="85" t="str">
        <f t="shared" ca="1" si="15"/>
        <v/>
      </c>
      <c r="AD9" s="88">
        <f t="shared" ca="1" si="16"/>
        <v>0</v>
      </c>
      <c r="AE9" s="85" t="str">
        <f t="shared" ca="1" si="17"/>
        <v/>
      </c>
      <c r="AF9" s="82" t="str">
        <f t="shared" ca="1" si="18"/>
        <v/>
      </c>
      <c r="AG9" s="115" t="b">
        <f t="shared" si="19"/>
        <v>0</v>
      </c>
      <c r="AH9" s="115" t="b">
        <f t="shared" ca="1" si="20"/>
        <v>0</v>
      </c>
      <c r="AI9" s="115" t="b">
        <f t="shared" ca="1" si="21"/>
        <v>0</v>
      </c>
      <c r="AJ9" s="115" t="b">
        <f t="shared" ca="1" si="22"/>
        <v>0</v>
      </c>
      <c r="AK9" s="115" t="b">
        <f t="shared" si="23"/>
        <v>0</v>
      </c>
      <c r="AL9" s="113" t="str">
        <f t="shared" ca="1" si="24"/>
        <v/>
      </c>
      <c r="AM9" s="113" t="str">
        <f t="shared" ca="1" si="25"/>
        <v/>
      </c>
      <c r="AN9" s="113" t="str">
        <f t="shared" ref="AN9:AN38" ca="1" si="37">IF($AJ9,IF($H9="",TagUG,$H9),"")</f>
        <v/>
      </c>
      <c r="AO9" s="113" t="str">
        <f t="shared" ca="1" si="26"/>
        <v/>
      </c>
      <c r="AP9" s="115" t="b">
        <f t="shared" si="27"/>
        <v>1</v>
      </c>
      <c r="AQ9" s="115" t="b">
        <f t="shared" ca="1" si="28"/>
        <v>0</v>
      </c>
      <c r="AR9" s="115" t="b">
        <f t="shared" si="29"/>
        <v>1</v>
      </c>
      <c r="AS9" s="115" t="b">
        <f t="shared" ca="1" si="30"/>
        <v>0</v>
      </c>
      <c r="AT9" s="140">
        <f t="shared" si="31"/>
        <v>0</v>
      </c>
      <c r="AU9" s="342"/>
      <c r="AV9" s="342"/>
      <c r="AW9" s="342"/>
      <c r="AX9" s="342"/>
      <c r="AY9" s="342"/>
      <c r="AZ9" s="342"/>
      <c r="BA9" s="343"/>
      <c r="BB9" s="343"/>
      <c r="BC9" s="343"/>
    </row>
    <row r="10" spans="1:55" s="346" customFormat="1" ht="28.5" customHeight="1" x14ac:dyDescent="0.35">
      <c r="A10" s="397">
        <f t="shared" ca="1" si="0"/>
        <v>46237</v>
      </c>
      <c r="B10" s="77" t="str">
        <f t="shared" ca="1" si="1"/>
        <v>Mo</v>
      </c>
      <c r="C10" s="76" t="str">
        <f t="shared" ca="1" si="2"/>
        <v xml:space="preserve"> </v>
      </c>
      <c r="D10" s="171"/>
      <c r="E10" s="126" t="str">
        <f t="shared" ca="1" si="32"/>
        <v>08:00-16:00</v>
      </c>
      <c r="F10" s="386">
        <f t="shared" ca="1" si="3"/>
        <v>0.33333333333333331</v>
      </c>
      <c r="G10" s="125">
        <f t="shared" ca="1" si="33"/>
        <v>0</v>
      </c>
      <c r="H10" s="127"/>
      <c r="I10" s="59"/>
      <c r="J10" s="141" t="str">
        <f t="shared" ca="1" si="4"/>
        <v/>
      </c>
      <c r="K10" s="388">
        <f t="shared" ca="1" si="5"/>
        <v>0</v>
      </c>
      <c r="L10" s="542"/>
      <c r="M10" s="543"/>
      <c r="N10" s="543"/>
      <c r="O10" s="543"/>
      <c r="P10" s="544"/>
      <c r="Q10" s="108">
        <f t="shared" ca="1" si="34"/>
        <v>46237</v>
      </c>
      <c r="R10" s="115" t="b">
        <f t="shared" ca="1" si="6"/>
        <v>1</v>
      </c>
      <c r="S10" s="109" t="str">
        <f t="shared" si="7"/>
        <v/>
      </c>
      <c r="T10" s="61" t="str">
        <f t="shared" ca="1" si="8"/>
        <v>A</v>
      </c>
      <c r="U10" s="61" t="str">
        <f t="shared" ca="1" si="9"/>
        <v>A</v>
      </c>
      <c r="V10" s="96">
        <f t="shared" si="35"/>
        <v>0</v>
      </c>
      <c r="W10" s="57">
        <f t="shared" ca="1" si="36"/>
        <v>-0.33333333333333298</v>
      </c>
      <c r="X10" s="164">
        <f t="shared" ca="1" si="10"/>
        <v>0</v>
      </c>
      <c r="Y10" s="115" t="b">
        <f t="shared" ca="1" si="11"/>
        <v>0</v>
      </c>
      <c r="Z10" s="115" t="b">
        <f t="shared" ca="1" si="12"/>
        <v>0</v>
      </c>
      <c r="AA10" s="115" t="b">
        <f t="shared" ca="1" si="13"/>
        <v>1</v>
      </c>
      <c r="AB10" s="78">
        <f t="shared" ca="1" si="14"/>
        <v>0</v>
      </c>
      <c r="AC10" s="85">
        <f t="shared" ca="1" si="15"/>
        <v>0.33333333333333331</v>
      </c>
      <c r="AD10" s="88">
        <f t="shared" ca="1" si="16"/>
        <v>0</v>
      </c>
      <c r="AE10" s="85">
        <f t="shared" ca="1" si="17"/>
        <v>0.66666666666666663</v>
      </c>
      <c r="AF10" s="82">
        <f t="shared" ca="1" si="18"/>
        <v>0.99930555555555556</v>
      </c>
      <c r="AG10" s="115" t="b">
        <f t="shared" si="19"/>
        <v>0</v>
      </c>
      <c r="AH10" s="115" t="b">
        <f t="shared" ca="1" si="20"/>
        <v>1</v>
      </c>
      <c r="AI10" s="115" t="b">
        <f t="shared" ca="1" si="21"/>
        <v>0</v>
      </c>
      <c r="AJ10" s="115" t="b">
        <f t="shared" ca="1" si="22"/>
        <v>1</v>
      </c>
      <c r="AK10" s="115" t="b">
        <f t="shared" si="23"/>
        <v>0</v>
      </c>
      <c r="AL10" s="113">
        <f t="shared" ca="1" si="24"/>
        <v>0</v>
      </c>
      <c r="AM10" s="113">
        <f t="shared" ca="1" si="25"/>
        <v>0.99930555555555556</v>
      </c>
      <c r="AN10" s="113">
        <f t="shared" ca="1" si="37"/>
        <v>0</v>
      </c>
      <c r="AO10" s="113">
        <f t="shared" ca="1" si="26"/>
        <v>0.99930555555555556</v>
      </c>
      <c r="AP10" s="115" t="b">
        <f t="shared" si="27"/>
        <v>1</v>
      </c>
      <c r="AQ10" s="115" t="b">
        <f t="shared" ca="1" si="28"/>
        <v>0</v>
      </c>
      <c r="AR10" s="115" t="b">
        <f t="shared" si="29"/>
        <v>1</v>
      </c>
      <c r="AS10" s="115" t="b">
        <f t="shared" ca="1" si="30"/>
        <v>0</v>
      </c>
      <c r="AT10" s="140">
        <f t="shared" si="31"/>
        <v>0</v>
      </c>
      <c r="AU10" s="342"/>
      <c r="AV10" s="342"/>
      <c r="AW10" s="342"/>
      <c r="AX10" s="342"/>
      <c r="AY10" s="342"/>
      <c r="AZ10" s="342"/>
      <c r="BA10" s="343"/>
      <c r="BB10" s="343"/>
      <c r="BC10" s="343"/>
    </row>
    <row r="11" spans="1:55" s="346" customFormat="1" ht="28.5" customHeight="1" x14ac:dyDescent="0.35">
      <c r="A11" s="397">
        <f t="shared" ca="1" si="0"/>
        <v>46238</v>
      </c>
      <c r="B11" s="77" t="str">
        <f t="shared" ca="1" si="1"/>
        <v>Di</v>
      </c>
      <c r="C11" s="76" t="str">
        <f t="shared" ca="1" si="2"/>
        <v xml:space="preserve"> </v>
      </c>
      <c r="D11" s="171"/>
      <c r="E11" s="126" t="str">
        <f t="shared" ca="1" si="32"/>
        <v>08:00-16:00</v>
      </c>
      <c r="F11" s="386">
        <f t="shared" ca="1" si="3"/>
        <v>0.33333333333333331</v>
      </c>
      <c r="G11" s="125">
        <f t="shared" ca="1" si="33"/>
        <v>0</v>
      </c>
      <c r="H11" s="127"/>
      <c r="I11" s="59"/>
      <c r="J11" s="141" t="str">
        <f t="shared" ca="1" si="4"/>
        <v/>
      </c>
      <c r="K11" s="388">
        <f t="shared" ca="1" si="5"/>
        <v>0</v>
      </c>
      <c r="L11" s="542"/>
      <c r="M11" s="543"/>
      <c r="N11" s="543"/>
      <c r="O11" s="543"/>
      <c r="P11" s="544"/>
      <c r="Q11" s="108">
        <f t="shared" ca="1" si="34"/>
        <v>46238</v>
      </c>
      <c r="R11" s="115" t="b">
        <f t="shared" ca="1" si="6"/>
        <v>1</v>
      </c>
      <c r="S11" s="109" t="str">
        <f t="shared" si="7"/>
        <v/>
      </c>
      <c r="T11" s="61" t="str">
        <f t="shared" ca="1" si="8"/>
        <v>A</v>
      </c>
      <c r="U11" s="61" t="str">
        <f t="shared" ca="1" si="9"/>
        <v>A</v>
      </c>
      <c r="V11" s="96">
        <f t="shared" si="35"/>
        <v>0</v>
      </c>
      <c r="W11" s="57">
        <f t="shared" ca="1" si="36"/>
        <v>-0.33333333333333298</v>
      </c>
      <c r="X11" s="164">
        <f t="shared" ca="1" si="10"/>
        <v>0</v>
      </c>
      <c r="Y11" s="115" t="b">
        <f t="shared" ca="1" si="11"/>
        <v>0</v>
      </c>
      <c r="Z11" s="115" t="b">
        <f t="shared" ca="1" si="12"/>
        <v>0</v>
      </c>
      <c r="AA11" s="115" t="b">
        <f t="shared" ca="1" si="13"/>
        <v>1</v>
      </c>
      <c r="AB11" s="78">
        <f t="shared" ca="1" si="14"/>
        <v>0</v>
      </c>
      <c r="AC11" s="85">
        <f t="shared" ca="1" si="15"/>
        <v>0.33333333333333331</v>
      </c>
      <c r="AD11" s="88">
        <f t="shared" ca="1" si="16"/>
        <v>0</v>
      </c>
      <c r="AE11" s="85">
        <f t="shared" ca="1" si="17"/>
        <v>0.66666666666666663</v>
      </c>
      <c r="AF11" s="82">
        <f t="shared" ca="1" si="18"/>
        <v>0.99930555555555556</v>
      </c>
      <c r="AG11" s="115" t="b">
        <f t="shared" si="19"/>
        <v>0</v>
      </c>
      <c r="AH11" s="115" t="b">
        <f t="shared" ca="1" si="20"/>
        <v>1</v>
      </c>
      <c r="AI11" s="115" t="b">
        <f t="shared" ca="1" si="21"/>
        <v>0</v>
      </c>
      <c r="AJ11" s="115" t="b">
        <f t="shared" ca="1" si="22"/>
        <v>1</v>
      </c>
      <c r="AK11" s="115" t="b">
        <f t="shared" si="23"/>
        <v>0</v>
      </c>
      <c r="AL11" s="113">
        <f t="shared" ca="1" si="24"/>
        <v>0</v>
      </c>
      <c r="AM11" s="113">
        <f t="shared" ca="1" si="25"/>
        <v>0.99930555555555556</v>
      </c>
      <c r="AN11" s="113">
        <f t="shared" ca="1" si="37"/>
        <v>0</v>
      </c>
      <c r="AO11" s="113">
        <f t="shared" ca="1" si="26"/>
        <v>0.99930555555555556</v>
      </c>
      <c r="AP11" s="115" t="b">
        <f t="shared" si="27"/>
        <v>1</v>
      </c>
      <c r="AQ11" s="115" t="b">
        <f t="shared" ca="1" si="28"/>
        <v>0</v>
      </c>
      <c r="AR11" s="115" t="b">
        <f t="shared" si="29"/>
        <v>1</v>
      </c>
      <c r="AS11" s="115" t="b">
        <f t="shared" ca="1" si="30"/>
        <v>0</v>
      </c>
      <c r="AT11" s="140">
        <f t="shared" si="31"/>
        <v>0</v>
      </c>
      <c r="AU11" s="342"/>
      <c r="AV11" s="342"/>
      <c r="AW11" s="342"/>
      <c r="AX11" s="342"/>
      <c r="AY11" s="342"/>
      <c r="AZ11" s="342"/>
      <c r="BA11" s="343"/>
      <c r="BB11" s="343"/>
      <c r="BC11" s="343"/>
    </row>
    <row r="12" spans="1:55" s="346" customFormat="1" ht="28.5" customHeight="1" x14ac:dyDescent="0.35">
      <c r="A12" s="397">
        <f t="shared" ca="1" si="0"/>
        <v>46239</v>
      </c>
      <c r="B12" s="77" t="str">
        <f t="shared" ca="1" si="1"/>
        <v>Mi</v>
      </c>
      <c r="C12" s="76" t="str">
        <f t="shared" ca="1" si="2"/>
        <v xml:space="preserve"> </v>
      </c>
      <c r="D12" s="171"/>
      <c r="E12" s="126" t="str">
        <f t="shared" ca="1" si="32"/>
        <v>08:00-16:00</v>
      </c>
      <c r="F12" s="386">
        <f t="shared" ca="1" si="3"/>
        <v>0.33333333333333331</v>
      </c>
      <c r="G12" s="125">
        <f t="shared" ca="1" si="33"/>
        <v>0</v>
      </c>
      <c r="H12" s="127"/>
      <c r="I12" s="59"/>
      <c r="J12" s="141" t="str">
        <f t="shared" ca="1" si="4"/>
        <v/>
      </c>
      <c r="K12" s="388">
        <f t="shared" ca="1" si="5"/>
        <v>0</v>
      </c>
      <c r="L12" s="542"/>
      <c r="M12" s="543"/>
      <c r="N12" s="543"/>
      <c r="O12" s="543"/>
      <c r="P12" s="544"/>
      <c r="Q12" s="108">
        <f t="shared" ca="1" si="34"/>
        <v>46239</v>
      </c>
      <c r="R12" s="115" t="b">
        <f t="shared" ca="1" si="6"/>
        <v>1</v>
      </c>
      <c r="S12" s="109" t="str">
        <f t="shared" si="7"/>
        <v/>
      </c>
      <c r="T12" s="61" t="str">
        <f t="shared" ca="1" si="8"/>
        <v>A</v>
      </c>
      <c r="U12" s="61" t="str">
        <f t="shared" ca="1" si="9"/>
        <v>A</v>
      </c>
      <c r="V12" s="96">
        <f t="shared" si="35"/>
        <v>0</v>
      </c>
      <c r="W12" s="57">
        <f t="shared" ca="1" si="36"/>
        <v>-0.33333333333333298</v>
      </c>
      <c r="X12" s="164">
        <f t="shared" ca="1" si="10"/>
        <v>0</v>
      </c>
      <c r="Y12" s="115" t="b">
        <f t="shared" ca="1" si="11"/>
        <v>0</v>
      </c>
      <c r="Z12" s="115" t="b">
        <f t="shared" ca="1" si="12"/>
        <v>0</v>
      </c>
      <c r="AA12" s="115" t="b">
        <f t="shared" ca="1" si="13"/>
        <v>1</v>
      </c>
      <c r="AB12" s="78">
        <f t="shared" ca="1" si="14"/>
        <v>0</v>
      </c>
      <c r="AC12" s="85">
        <f t="shared" ca="1" si="15"/>
        <v>0.33333333333333331</v>
      </c>
      <c r="AD12" s="88">
        <f t="shared" ca="1" si="16"/>
        <v>0</v>
      </c>
      <c r="AE12" s="85">
        <f t="shared" ca="1" si="17"/>
        <v>0.66666666666666663</v>
      </c>
      <c r="AF12" s="82">
        <f t="shared" ca="1" si="18"/>
        <v>0.99930555555555556</v>
      </c>
      <c r="AG12" s="115" t="b">
        <f t="shared" si="19"/>
        <v>0</v>
      </c>
      <c r="AH12" s="115" t="b">
        <f t="shared" ca="1" si="20"/>
        <v>1</v>
      </c>
      <c r="AI12" s="115" t="b">
        <f t="shared" ca="1" si="21"/>
        <v>0</v>
      </c>
      <c r="AJ12" s="115" t="b">
        <f t="shared" ca="1" si="22"/>
        <v>1</v>
      </c>
      <c r="AK12" s="115" t="b">
        <f t="shared" si="23"/>
        <v>0</v>
      </c>
      <c r="AL12" s="113">
        <f t="shared" ca="1" si="24"/>
        <v>0</v>
      </c>
      <c r="AM12" s="113">
        <f t="shared" ca="1" si="25"/>
        <v>0.99930555555555556</v>
      </c>
      <c r="AN12" s="113">
        <f t="shared" ca="1" si="37"/>
        <v>0</v>
      </c>
      <c r="AO12" s="113">
        <f t="shared" ca="1" si="26"/>
        <v>0.99930555555555556</v>
      </c>
      <c r="AP12" s="115" t="b">
        <f t="shared" si="27"/>
        <v>1</v>
      </c>
      <c r="AQ12" s="115" t="b">
        <f t="shared" ca="1" si="28"/>
        <v>0</v>
      </c>
      <c r="AR12" s="115" t="b">
        <f t="shared" si="29"/>
        <v>1</v>
      </c>
      <c r="AS12" s="115" t="b">
        <f t="shared" ca="1" si="30"/>
        <v>0</v>
      </c>
      <c r="AT12" s="140">
        <f t="shared" si="31"/>
        <v>0</v>
      </c>
      <c r="AU12" s="342"/>
      <c r="AV12" s="342"/>
      <c r="AW12" s="342"/>
      <c r="AX12" s="342"/>
      <c r="AY12" s="342"/>
      <c r="AZ12" s="342"/>
      <c r="BA12" s="343"/>
      <c r="BB12" s="343"/>
      <c r="BC12" s="343"/>
    </row>
    <row r="13" spans="1:55" s="346" customFormat="1" ht="28.5" customHeight="1" x14ac:dyDescent="0.35">
      <c r="A13" s="397">
        <f t="shared" ca="1" si="0"/>
        <v>46240</v>
      </c>
      <c r="B13" s="77" t="str">
        <f t="shared" ca="1" si="1"/>
        <v>Do</v>
      </c>
      <c r="C13" s="76" t="str">
        <f t="shared" ca="1" si="2"/>
        <v xml:space="preserve"> </v>
      </c>
      <c r="D13" s="171"/>
      <c r="E13" s="126" t="str">
        <f t="shared" ca="1" si="32"/>
        <v>08:00-16:00</v>
      </c>
      <c r="F13" s="386">
        <f t="shared" ca="1" si="3"/>
        <v>0.33333333333333331</v>
      </c>
      <c r="G13" s="125">
        <f t="shared" ca="1" si="33"/>
        <v>0</v>
      </c>
      <c r="H13" s="127"/>
      <c r="I13" s="59"/>
      <c r="J13" s="141" t="str">
        <f t="shared" ca="1" si="4"/>
        <v/>
      </c>
      <c r="K13" s="388">
        <f t="shared" ca="1" si="5"/>
        <v>0</v>
      </c>
      <c r="L13" s="542"/>
      <c r="M13" s="543"/>
      <c r="N13" s="543"/>
      <c r="O13" s="543"/>
      <c r="P13" s="544"/>
      <c r="Q13" s="108">
        <f t="shared" ca="1" si="34"/>
        <v>46240</v>
      </c>
      <c r="R13" s="115" t="b">
        <f t="shared" ca="1" si="6"/>
        <v>1</v>
      </c>
      <c r="S13" s="109" t="str">
        <f t="shared" si="7"/>
        <v/>
      </c>
      <c r="T13" s="61" t="str">
        <f t="shared" ca="1" si="8"/>
        <v>A</v>
      </c>
      <c r="U13" s="61" t="str">
        <f t="shared" ca="1" si="9"/>
        <v>A</v>
      </c>
      <c r="V13" s="96">
        <f t="shared" si="35"/>
        <v>0</v>
      </c>
      <c r="W13" s="57">
        <f t="shared" ca="1" si="36"/>
        <v>-0.33333333333333298</v>
      </c>
      <c r="X13" s="164">
        <f t="shared" ca="1" si="10"/>
        <v>0</v>
      </c>
      <c r="Y13" s="115" t="b">
        <f t="shared" ca="1" si="11"/>
        <v>0</v>
      </c>
      <c r="Z13" s="115" t="b">
        <f t="shared" ca="1" si="12"/>
        <v>0</v>
      </c>
      <c r="AA13" s="115" t="b">
        <f t="shared" ca="1" si="13"/>
        <v>1</v>
      </c>
      <c r="AB13" s="78">
        <f t="shared" ca="1" si="14"/>
        <v>0</v>
      </c>
      <c r="AC13" s="85">
        <f t="shared" ca="1" si="15"/>
        <v>0.33333333333333331</v>
      </c>
      <c r="AD13" s="88">
        <f t="shared" ca="1" si="16"/>
        <v>0</v>
      </c>
      <c r="AE13" s="85">
        <f t="shared" ca="1" si="17"/>
        <v>0.66666666666666663</v>
      </c>
      <c r="AF13" s="82">
        <f t="shared" ca="1" si="18"/>
        <v>0.99930555555555556</v>
      </c>
      <c r="AG13" s="115" t="b">
        <f t="shared" si="19"/>
        <v>0</v>
      </c>
      <c r="AH13" s="115" t="b">
        <f t="shared" ca="1" si="20"/>
        <v>1</v>
      </c>
      <c r="AI13" s="115" t="b">
        <f t="shared" ca="1" si="21"/>
        <v>0</v>
      </c>
      <c r="AJ13" s="115" t="b">
        <f t="shared" ca="1" si="22"/>
        <v>1</v>
      </c>
      <c r="AK13" s="115" t="b">
        <f t="shared" si="23"/>
        <v>0</v>
      </c>
      <c r="AL13" s="113">
        <f t="shared" ca="1" si="24"/>
        <v>0</v>
      </c>
      <c r="AM13" s="113">
        <f t="shared" ca="1" si="25"/>
        <v>0.99930555555555556</v>
      </c>
      <c r="AN13" s="113">
        <f t="shared" ca="1" si="37"/>
        <v>0</v>
      </c>
      <c r="AO13" s="113">
        <f t="shared" ca="1" si="26"/>
        <v>0.99930555555555556</v>
      </c>
      <c r="AP13" s="115" t="b">
        <f t="shared" si="27"/>
        <v>1</v>
      </c>
      <c r="AQ13" s="115" t="b">
        <f t="shared" ca="1" si="28"/>
        <v>0</v>
      </c>
      <c r="AR13" s="115" t="b">
        <f t="shared" si="29"/>
        <v>1</v>
      </c>
      <c r="AS13" s="115" t="b">
        <f t="shared" ca="1" si="30"/>
        <v>0</v>
      </c>
      <c r="AT13" s="140">
        <f t="shared" si="31"/>
        <v>0</v>
      </c>
      <c r="AU13" s="342"/>
      <c r="AV13" s="342"/>
      <c r="AW13" s="342"/>
      <c r="AX13" s="342"/>
      <c r="AY13" s="342"/>
      <c r="AZ13" s="342"/>
      <c r="BA13" s="343"/>
      <c r="BB13" s="343"/>
      <c r="BC13" s="343"/>
    </row>
    <row r="14" spans="1:55" s="346" customFormat="1" ht="28.5" customHeight="1" x14ac:dyDescent="0.35">
      <c r="A14" s="397">
        <f t="shared" ca="1" si="0"/>
        <v>46241</v>
      </c>
      <c r="B14" s="77" t="str">
        <f t="shared" ca="1" si="1"/>
        <v>Fr</v>
      </c>
      <c r="C14" s="76" t="str">
        <f t="shared" ca="1" si="2"/>
        <v xml:space="preserve"> </v>
      </c>
      <c r="D14" s="171"/>
      <c r="E14" s="126" t="str">
        <f t="shared" ca="1" si="32"/>
        <v>08:00-16:00</v>
      </c>
      <c r="F14" s="386">
        <f t="shared" ca="1" si="3"/>
        <v>0.33333333333333331</v>
      </c>
      <c r="G14" s="125">
        <f t="shared" ca="1" si="33"/>
        <v>0</v>
      </c>
      <c r="H14" s="127"/>
      <c r="I14" s="59"/>
      <c r="J14" s="141" t="str">
        <f t="shared" ca="1" si="4"/>
        <v/>
      </c>
      <c r="K14" s="388">
        <f t="shared" ca="1" si="5"/>
        <v>0</v>
      </c>
      <c r="L14" s="542"/>
      <c r="M14" s="543"/>
      <c r="N14" s="543"/>
      <c r="O14" s="543"/>
      <c r="P14" s="544"/>
      <c r="Q14" s="108">
        <f t="shared" ca="1" si="34"/>
        <v>46241</v>
      </c>
      <c r="R14" s="115" t="b">
        <f t="shared" ca="1" si="6"/>
        <v>1</v>
      </c>
      <c r="S14" s="109" t="str">
        <f t="shared" si="7"/>
        <v/>
      </c>
      <c r="T14" s="61" t="str">
        <f t="shared" ca="1" si="8"/>
        <v>A</v>
      </c>
      <c r="U14" s="61" t="str">
        <f t="shared" ca="1" si="9"/>
        <v>A</v>
      </c>
      <c r="V14" s="96">
        <f t="shared" si="35"/>
        <v>0</v>
      </c>
      <c r="W14" s="57">
        <f t="shared" ca="1" si="36"/>
        <v>-0.33333333333333298</v>
      </c>
      <c r="X14" s="164">
        <f t="shared" ca="1" si="10"/>
        <v>0</v>
      </c>
      <c r="Y14" s="115" t="b">
        <f t="shared" ca="1" si="11"/>
        <v>0</v>
      </c>
      <c r="Z14" s="115" t="b">
        <f t="shared" ca="1" si="12"/>
        <v>0</v>
      </c>
      <c r="AA14" s="115" t="b">
        <f t="shared" ca="1" si="13"/>
        <v>1</v>
      </c>
      <c r="AB14" s="78">
        <f t="shared" ca="1" si="14"/>
        <v>0</v>
      </c>
      <c r="AC14" s="85">
        <f t="shared" ca="1" si="15"/>
        <v>0.33333333333333331</v>
      </c>
      <c r="AD14" s="88">
        <f t="shared" ca="1" si="16"/>
        <v>0</v>
      </c>
      <c r="AE14" s="85">
        <f t="shared" ca="1" si="17"/>
        <v>0.66666666666666663</v>
      </c>
      <c r="AF14" s="82">
        <f t="shared" ca="1" si="18"/>
        <v>0.99930555555555556</v>
      </c>
      <c r="AG14" s="115" t="b">
        <f t="shared" si="19"/>
        <v>0</v>
      </c>
      <c r="AH14" s="115" t="b">
        <f t="shared" ca="1" si="20"/>
        <v>1</v>
      </c>
      <c r="AI14" s="115" t="b">
        <f t="shared" ca="1" si="21"/>
        <v>0</v>
      </c>
      <c r="AJ14" s="115" t="b">
        <f t="shared" ca="1" si="22"/>
        <v>1</v>
      </c>
      <c r="AK14" s="115" t="b">
        <f t="shared" si="23"/>
        <v>0</v>
      </c>
      <c r="AL14" s="113">
        <f t="shared" ca="1" si="24"/>
        <v>0</v>
      </c>
      <c r="AM14" s="113">
        <f t="shared" ca="1" si="25"/>
        <v>0.99930555555555556</v>
      </c>
      <c r="AN14" s="113">
        <f t="shared" ca="1" si="37"/>
        <v>0</v>
      </c>
      <c r="AO14" s="113">
        <f t="shared" ca="1" si="26"/>
        <v>0.99930555555555556</v>
      </c>
      <c r="AP14" s="115" t="b">
        <f t="shared" si="27"/>
        <v>1</v>
      </c>
      <c r="AQ14" s="115" t="b">
        <f t="shared" ca="1" si="28"/>
        <v>0</v>
      </c>
      <c r="AR14" s="115" t="b">
        <f t="shared" si="29"/>
        <v>1</v>
      </c>
      <c r="AS14" s="115" t="b">
        <f t="shared" ca="1" si="30"/>
        <v>0</v>
      </c>
      <c r="AT14" s="140">
        <f t="shared" si="31"/>
        <v>0</v>
      </c>
      <c r="AU14" s="342"/>
      <c r="AV14" s="342"/>
      <c r="AW14" s="342"/>
      <c r="AX14" s="342"/>
      <c r="AY14" s="342"/>
      <c r="AZ14" s="342"/>
      <c r="BA14" s="343"/>
      <c r="BB14" s="343"/>
      <c r="BC14" s="343"/>
    </row>
    <row r="15" spans="1:55" s="346" customFormat="1" ht="28.5" customHeight="1" x14ac:dyDescent="0.35">
      <c r="A15" s="397">
        <f t="shared" ca="1" si="0"/>
        <v>46242</v>
      </c>
      <c r="B15" s="77" t="str">
        <f t="shared" ca="1" si="1"/>
        <v>Sa</v>
      </c>
      <c r="C15" s="76" t="str">
        <f t="shared" ca="1" si="2"/>
        <v xml:space="preserve"> Wochenende</v>
      </c>
      <c r="D15" s="185"/>
      <c r="E15" s="126" t="str">
        <f t="shared" ca="1" si="32"/>
        <v/>
      </c>
      <c r="F15" s="386">
        <f t="shared" ca="1" si="3"/>
        <v>0</v>
      </c>
      <c r="G15" s="125">
        <f t="shared" ca="1" si="33"/>
        <v>0</v>
      </c>
      <c r="H15" s="127"/>
      <c r="I15" s="59"/>
      <c r="J15" s="141" t="str">
        <f t="shared" ca="1" si="4"/>
        <v/>
      </c>
      <c r="K15" s="388">
        <f t="shared" ca="1" si="5"/>
        <v>0</v>
      </c>
      <c r="L15" s="542"/>
      <c r="M15" s="543"/>
      <c r="N15" s="543"/>
      <c r="O15" s="543"/>
      <c r="P15" s="544"/>
      <c r="Q15" s="108">
        <f t="shared" ca="1" si="34"/>
        <v>46242</v>
      </c>
      <c r="R15" s="115" t="b">
        <f t="shared" ca="1" si="6"/>
        <v>1</v>
      </c>
      <c r="S15" s="109" t="str">
        <f t="shared" si="7"/>
        <v/>
      </c>
      <c r="T15" s="61" t="str">
        <f t="shared" ca="1" si="8"/>
        <v>F</v>
      </c>
      <c r="U15" s="61" t="str">
        <f t="shared" ca="1" si="9"/>
        <v>A</v>
      </c>
      <c r="V15" s="96">
        <f t="shared" si="35"/>
        <v>0</v>
      </c>
      <c r="W15" s="57">
        <f t="shared" ca="1" si="36"/>
        <v>0</v>
      </c>
      <c r="X15" s="164">
        <f t="shared" ca="1" si="10"/>
        <v>0</v>
      </c>
      <c r="Y15" s="115" t="b">
        <f t="shared" ca="1" si="11"/>
        <v>1</v>
      </c>
      <c r="Z15" s="115" t="b">
        <f t="shared" ca="1" si="12"/>
        <v>0</v>
      </c>
      <c r="AA15" s="115" t="b">
        <f t="shared" ca="1" si="13"/>
        <v>0</v>
      </c>
      <c r="AB15" s="78">
        <f t="shared" ca="1" si="14"/>
        <v>0</v>
      </c>
      <c r="AC15" s="85">
        <f t="shared" ca="1" si="15"/>
        <v>0</v>
      </c>
      <c r="AD15" s="88">
        <f t="shared" ca="1" si="16"/>
        <v>0</v>
      </c>
      <c r="AE15" s="85">
        <f t="shared" ca="1" si="17"/>
        <v>0</v>
      </c>
      <c r="AF15" s="82">
        <f t="shared" ca="1" si="18"/>
        <v>0.99930555555555556</v>
      </c>
      <c r="AG15" s="115" t="b">
        <f t="shared" si="19"/>
        <v>0</v>
      </c>
      <c r="AH15" s="115" t="b">
        <f t="shared" ca="1" si="20"/>
        <v>0</v>
      </c>
      <c r="AI15" s="115" t="b">
        <f t="shared" ca="1" si="21"/>
        <v>0</v>
      </c>
      <c r="AJ15" s="115" t="b">
        <f t="shared" ca="1" si="22"/>
        <v>1</v>
      </c>
      <c r="AK15" s="115" t="b">
        <f t="shared" si="23"/>
        <v>0</v>
      </c>
      <c r="AL15" s="113">
        <f t="shared" ca="1" si="24"/>
        <v>0</v>
      </c>
      <c r="AM15" s="113">
        <f t="shared" ca="1" si="25"/>
        <v>0.99930555555555556</v>
      </c>
      <c r="AN15" s="113">
        <f t="shared" ca="1" si="37"/>
        <v>0</v>
      </c>
      <c r="AO15" s="113">
        <f t="shared" ca="1" si="26"/>
        <v>0.99930555555555556</v>
      </c>
      <c r="AP15" s="115" t="b">
        <f t="shared" si="27"/>
        <v>1</v>
      </c>
      <c r="AQ15" s="115" t="b">
        <f t="shared" ca="1" si="28"/>
        <v>0</v>
      </c>
      <c r="AR15" s="115" t="b">
        <f t="shared" si="29"/>
        <v>1</v>
      </c>
      <c r="AS15" s="115" t="b">
        <f t="shared" ca="1" si="30"/>
        <v>0</v>
      </c>
      <c r="AT15" s="140">
        <f t="shared" si="31"/>
        <v>0</v>
      </c>
      <c r="AU15" s="342"/>
      <c r="AV15" s="342"/>
      <c r="AW15" s="342"/>
      <c r="AX15" s="342"/>
      <c r="AY15" s="342"/>
      <c r="AZ15" s="342"/>
      <c r="BA15" s="343"/>
      <c r="BB15" s="343"/>
      <c r="BC15" s="343"/>
    </row>
    <row r="16" spans="1:55" s="346" customFormat="1" ht="28.5" customHeight="1" x14ac:dyDescent="0.35">
      <c r="A16" s="397">
        <f t="shared" ca="1" si="0"/>
        <v>46243</v>
      </c>
      <c r="B16" s="77" t="str">
        <f t="shared" ca="1" si="1"/>
        <v>So</v>
      </c>
      <c r="C16" s="76" t="str">
        <f t="shared" ca="1" si="2"/>
        <v xml:space="preserve"> Wochenende</v>
      </c>
      <c r="D16" s="185"/>
      <c r="E16" s="126" t="str">
        <f t="shared" ca="1" si="32"/>
        <v/>
      </c>
      <c r="F16" s="386">
        <f t="shared" ca="1" si="3"/>
        <v>0</v>
      </c>
      <c r="G16" s="125">
        <f t="shared" ca="1" si="33"/>
        <v>0</v>
      </c>
      <c r="H16" s="184"/>
      <c r="I16" s="186"/>
      <c r="J16" s="141" t="str">
        <f t="shared" ca="1" si="4"/>
        <v/>
      </c>
      <c r="K16" s="388">
        <f t="shared" ca="1" si="5"/>
        <v>0</v>
      </c>
      <c r="L16" s="542"/>
      <c r="M16" s="543"/>
      <c r="N16" s="543"/>
      <c r="O16" s="543"/>
      <c r="P16" s="544"/>
      <c r="Q16" s="108">
        <f t="shared" ca="1" si="34"/>
        <v>46243</v>
      </c>
      <c r="R16" s="115" t="b">
        <f t="shared" ca="1" si="6"/>
        <v>1</v>
      </c>
      <c r="S16" s="109" t="str">
        <f t="shared" si="7"/>
        <v/>
      </c>
      <c r="T16" s="61" t="str">
        <f t="shared" ca="1" si="8"/>
        <v>F</v>
      </c>
      <c r="U16" s="61" t="str">
        <f t="shared" ca="1" si="9"/>
        <v>F</v>
      </c>
      <c r="V16" s="96">
        <f t="shared" si="35"/>
        <v>0</v>
      </c>
      <c r="W16" s="57">
        <f t="shared" ca="1" si="36"/>
        <v>0</v>
      </c>
      <c r="X16" s="164">
        <f t="shared" ca="1" si="10"/>
        <v>0</v>
      </c>
      <c r="Y16" s="115" t="b">
        <f t="shared" ca="1" si="11"/>
        <v>1</v>
      </c>
      <c r="Z16" s="115" t="b">
        <f t="shared" ca="1" si="12"/>
        <v>0</v>
      </c>
      <c r="AA16" s="115" t="b">
        <f t="shared" ca="1" si="13"/>
        <v>0</v>
      </c>
      <c r="AB16" s="78" t="str">
        <f t="shared" ca="1" si="14"/>
        <v/>
      </c>
      <c r="AC16" s="85" t="str">
        <f t="shared" ca="1" si="15"/>
        <v/>
      </c>
      <c r="AD16" s="88">
        <f t="shared" ca="1" si="16"/>
        <v>0</v>
      </c>
      <c r="AE16" s="85" t="str">
        <f t="shared" ca="1" si="17"/>
        <v/>
      </c>
      <c r="AF16" s="82" t="str">
        <f t="shared" ca="1" si="18"/>
        <v/>
      </c>
      <c r="AG16" s="115" t="b">
        <f t="shared" si="19"/>
        <v>0</v>
      </c>
      <c r="AH16" s="115" t="b">
        <f t="shared" ca="1" si="20"/>
        <v>0</v>
      </c>
      <c r="AI16" s="115" t="b">
        <f t="shared" ca="1" si="21"/>
        <v>0</v>
      </c>
      <c r="AJ16" s="115" t="b">
        <f t="shared" ca="1" si="22"/>
        <v>0</v>
      </c>
      <c r="AK16" s="115" t="b">
        <f t="shared" si="23"/>
        <v>0</v>
      </c>
      <c r="AL16" s="113" t="str">
        <f t="shared" ca="1" si="24"/>
        <v/>
      </c>
      <c r="AM16" s="113" t="str">
        <f t="shared" ca="1" si="25"/>
        <v/>
      </c>
      <c r="AN16" s="113" t="str">
        <f t="shared" ca="1" si="37"/>
        <v/>
      </c>
      <c r="AO16" s="113" t="str">
        <f t="shared" ca="1" si="26"/>
        <v/>
      </c>
      <c r="AP16" s="115" t="b">
        <f t="shared" si="27"/>
        <v>1</v>
      </c>
      <c r="AQ16" s="115" t="b">
        <f t="shared" ca="1" si="28"/>
        <v>0</v>
      </c>
      <c r="AR16" s="115" t="b">
        <f t="shared" si="29"/>
        <v>1</v>
      </c>
      <c r="AS16" s="115" t="b">
        <f t="shared" ca="1" si="30"/>
        <v>0</v>
      </c>
      <c r="AT16" s="140">
        <f t="shared" si="31"/>
        <v>0</v>
      </c>
      <c r="AU16" s="342"/>
      <c r="AV16" s="342"/>
      <c r="AW16" s="342"/>
      <c r="AX16" s="342"/>
      <c r="AY16" s="342"/>
      <c r="AZ16" s="342"/>
      <c r="BA16" s="343"/>
      <c r="BB16" s="343"/>
      <c r="BC16" s="343"/>
    </row>
    <row r="17" spans="1:55" s="346" customFormat="1" ht="28.5" customHeight="1" x14ac:dyDescent="0.35">
      <c r="A17" s="397">
        <f t="shared" ca="1" si="0"/>
        <v>46244</v>
      </c>
      <c r="B17" s="77" t="str">
        <f t="shared" ca="1" si="1"/>
        <v>Mo</v>
      </c>
      <c r="C17" s="76" t="str">
        <f t="shared" ca="1" si="2"/>
        <v xml:space="preserve"> </v>
      </c>
      <c r="D17" s="171"/>
      <c r="E17" s="126" t="str">
        <f t="shared" ca="1" si="32"/>
        <v>08:00-16:00</v>
      </c>
      <c r="F17" s="386">
        <f t="shared" ca="1" si="3"/>
        <v>0.33333333333333331</v>
      </c>
      <c r="G17" s="125">
        <f t="shared" ca="1" si="33"/>
        <v>0</v>
      </c>
      <c r="H17" s="127"/>
      <c r="I17" s="59"/>
      <c r="J17" s="141" t="str">
        <f t="shared" ca="1" si="4"/>
        <v/>
      </c>
      <c r="K17" s="388">
        <f t="shared" ca="1" si="5"/>
        <v>0</v>
      </c>
      <c r="L17" s="542"/>
      <c r="M17" s="543"/>
      <c r="N17" s="543"/>
      <c r="O17" s="543"/>
      <c r="P17" s="544"/>
      <c r="Q17" s="108">
        <f t="shared" ca="1" si="34"/>
        <v>46244</v>
      </c>
      <c r="R17" s="115" t="b">
        <f t="shared" ca="1" si="6"/>
        <v>1</v>
      </c>
      <c r="S17" s="109" t="str">
        <f t="shared" si="7"/>
        <v/>
      </c>
      <c r="T17" s="61" t="str">
        <f t="shared" ca="1" si="8"/>
        <v>A</v>
      </c>
      <c r="U17" s="61" t="str">
        <f t="shared" ca="1" si="9"/>
        <v>A</v>
      </c>
      <c r="V17" s="96">
        <f t="shared" si="35"/>
        <v>0</v>
      </c>
      <c r="W17" s="57">
        <f t="shared" ca="1" si="36"/>
        <v>-0.33333333333333298</v>
      </c>
      <c r="X17" s="164">
        <f t="shared" ca="1" si="10"/>
        <v>0</v>
      </c>
      <c r="Y17" s="115" t="b">
        <f t="shared" ca="1" si="11"/>
        <v>0</v>
      </c>
      <c r="Z17" s="115" t="b">
        <f t="shared" ca="1" si="12"/>
        <v>0</v>
      </c>
      <c r="AA17" s="115" t="b">
        <f t="shared" ca="1" si="13"/>
        <v>1</v>
      </c>
      <c r="AB17" s="78">
        <f t="shared" ca="1" si="14"/>
        <v>0</v>
      </c>
      <c r="AC17" s="85">
        <f t="shared" ca="1" si="15"/>
        <v>0.33333333333333331</v>
      </c>
      <c r="AD17" s="88">
        <f t="shared" ca="1" si="16"/>
        <v>0</v>
      </c>
      <c r="AE17" s="85">
        <f t="shared" ca="1" si="17"/>
        <v>0.66666666666666663</v>
      </c>
      <c r="AF17" s="82">
        <f t="shared" ca="1" si="18"/>
        <v>0.99930555555555556</v>
      </c>
      <c r="AG17" s="115" t="b">
        <f t="shared" si="19"/>
        <v>0</v>
      </c>
      <c r="AH17" s="115" t="b">
        <f t="shared" ca="1" si="20"/>
        <v>1</v>
      </c>
      <c r="AI17" s="115" t="b">
        <f t="shared" ca="1" si="21"/>
        <v>0</v>
      </c>
      <c r="AJ17" s="115" t="b">
        <f t="shared" ca="1" si="22"/>
        <v>1</v>
      </c>
      <c r="AK17" s="115" t="b">
        <f t="shared" si="23"/>
        <v>0</v>
      </c>
      <c r="AL17" s="113">
        <f t="shared" ca="1" si="24"/>
        <v>0</v>
      </c>
      <c r="AM17" s="113">
        <f t="shared" ca="1" si="25"/>
        <v>0.99930555555555556</v>
      </c>
      <c r="AN17" s="113">
        <f t="shared" ca="1" si="37"/>
        <v>0</v>
      </c>
      <c r="AO17" s="113">
        <f t="shared" ca="1" si="26"/>
        <v>0.99930555555555556</v>
      </c>
      <c r="AP17" s="115" t="b">
        <f t="shared" si="27"/>
        <v>1</v>
      </c>
      <c r="AQ17" s="115" t="b">
        <f t="shared" ca="1" si="28"/>
        <v>0</v>
      </c>
      <c r="AR17" s="115" t="b">
        <f t="shared" si="29"/>
        <v>1</v>
      </c>
      <c r="AS17" s="115" t="b">
        <f t="shared" ca="1" si="30"/>
        <v>0</v>
      </c>
      <c r="AT17" s="140">
        <f t="shared" si="31"/>
        <v>0</v>
      </c>
      <c r="AU17" s="342"/>
      <c r="AV17" s="342"/>
      <c r="AW17" s="342"/>
      <c r="AX17" s="342"/>
      <c r="AY17" s="342"/>
      <c r="AZ17" s="342"/>
      <c r="BA17" s="343"/>
      <c r="BB17" s="343"/>
      <c r="BC17" s="343"/>
    </row>
    <row r="18" spans="1:55" s="346" customFormat="1" ht="28.5" customHeight="1" x14ac:dyDescent="0.35">
      <c r="A18" s="397">
        <f t="shared" ca="1" si="0"/>
        <v>46245</v>
      </c>
      <c r="B18" s="77" t="str">
        <f t="shared" ca="1" si="1"/>
        <v>Di</v>
      </c>
      <c r="C18" s="76" t="str">
        <f t="shared" ca="1" si="2"/>
        <v xml:space="preserve"> </v>
      </c>
      <c r="D18" s="171"/>
      <c r="E18" s="126" t="str">
        <f t="shared" ca="1" si="32"/>
        <v>08:00-16:00</v>
      </c>
      <c r="F18" s="386">
        <f t="shared" ca="1" si="3"/>
        <v>0.33333333333333331</v>
      </c>
      <c r="G18" s="125">
        <f t="shared" ca="1" si="33"/>
        <v>0</v>
      </c>
      <c r="H18" s="127"/>
      <c r="I18" s="59"/>
      <c r="J18" s="141" t="str">
        <f t="shared" ca="1" si="4"/>
        <v/>
      </c>
      <c r="K18" s="388">
        <f t="shared" ca="1" si="5"/>
        <v>0</v>
      </c>
      <c r="L18" s="542"/>
      <c r="M18" s="543"/>
      <c r="N18" s="543"/>
      <c r="O18" s="543"/>
      <c r="P18" s="544"/>
      <c r="Q18" s="108">
        <f t="shared" ca="1" si="34"/>
        <v>46245</v>
      </c>
      <c r="R18" s="115" t="b">
        <f t="shared" ca="1" si="6"/>
        <v>1</v>
      </c>
      <c r="S18" s="109" t="str">
        <f t="shared" si="7"/>
        <v/>
      </c>
      <c r="T18" s="61" t="str">
        <f t="shared" ca="1" si="8"/>
        <v>A</v>
      </c>
      <c r="U18" s="61" t="str">
        <f t="shared" ca="1" si="9"/>
        <v>A</v>
      </c>
      <c r="V18" s="96">
        <f t="shared" si="35"/>
        <v>0</v>
      </c>
      <c r="W18" s="57">
        <f t="shared" ca="1" si="36"/>
        <v>-0.33333333333333298</v>
      </c>
      <c r="X18" s="164">
        <f t="shared" ca="1" si="10"/>
        <v>0</v>
      </c>
      <c r="Y18" s="115" t="b">
        <f t="shared" ca="1" si="11"/>
        <v>0</v>
      </c>
      <c r="Z18" s="115" t="b">
        <f t="shared" ca="1" si="12"/>
        <v>0</v>
      </c>
      <c r="AA18" s="115" t="b">
        <f t="shared" ca="1" si="13"/>
        <v>1</v>
      </c>
      <c r="AB18" s="78">
        <f t="shared" ca="1" si="14"/>
        <v>0</v>
      </c>
      <c r="AC18" s="85">
        <f t="shared" ca="1" si="15"/>
        <v>0.33333333333333331</v>
      </c>
      <c r="AD18" s="88">
        <f t="shared" ca="1" si="16"/>
        <v>0</v>
      </c>
      <c r="AE18" s="85">
        <f t="shared" ca="1" si="17"/>
        <v>0.66666666666666663</v>
      </c>
      <c r="AF18" s="82">
        <f t="shared" ca="1" si="18"/>
        <v>0.99930555555555556</v>
      </c>
      <c r="AG18" s="115" t="b">
        <f t="shared" si="19"/>
        <v>0</v>
      </c>
      <c r="AH18" s="115" t="b">
        <f t="shared" ca="1" si="20"/>
        <v>1</v>
      </c>
      <c r="AI18" s="115" t="b">
        <f t="shared" ca="1" si="21"/>
        <v>0</v>
      </c>
      <c r="AJ18" s="115" t="b">
        <f t="shared" ca="1" si="22"/>
        <v>1</v>
      </c>
      <c r="AK18" s="115" t="b">
        <f t="shared" si="23"/>
        <v>0</v>
      </c>
      <c r="AL18" s="113">
        <f t="shared" ca="1" si="24"/>
        <v>0</v>
      </c>
      <c r="AM18" s="113">
        <f t="shared" ca="1" si="25"/>
        <v>0.99930555555555556</v>
      </c>
      <c r="AN18" s="113">
        <f t="shared" ca="1" si="37"/>
        <v>0</v>
      </c>
      <c r="AO18" s="113">
        <f t="shared" ca="1" si="26"/>
        <v>0.99930555555555556</v>
      </c>
      <c r="AP18" s="115" t="b">
        <f t="shared" si="27"/>
        <v>1</v>
      </c>
      <c r="AQ18" s="115" t="b">
        <f t="shared" ca="1" si="28"/>
        <v>0</v>
      </c>
      <c r="AR18" s="115" t="b">
        <f t="shared" si="29"/>
        <v>1</v>
      </c>
      <c r="AS18" s="115" t="b">
        <f t="shared" ca="1" si="30"/>
        <v>0</v>
      </c>
      <c r="AT18" s="140">
        <f t="shared" si="31"/>
        <v>0</v>
      </c>
      <c r="AU18" s="342"/>
      <c r="AV18" s="342"/>
      <c r="AW18" s="342"/>
      <c r="AX18" s="342"/>
      <c r="AY18" s="342"/>
      <c r="AZ18" s="342"/>
      <c r="BA18" s="343"/>
      <c r="BB18" s="343"/>
      <c r="BC18" s="343"/>
    </row>
    <row r="19" spans="1:55" s="346" customFormat="1" ht="28.5" customHeight="1" x14ac:dyDescent="0.35">
      <c r="A19" s="397">
        <f t="shared" ca="1" si="0"/>
        <v>46246</v>
      </c>
      <c r="B19" s="77" t="str">
        <f t="shared" ca="1" si="1"/>
        <v>Mi</v>
      </c>
      <c r="C19" s="76" t="str">
        <f t="shared" ca="1" si="2"/>
        <v xml:space="preserve"> </v>
      </c>
      <c r="D19" s="171"/>
      <c r="E19" s="126" t="str">
        <f t="shared" ca="1" si="32"/>
        <v>08:00-16:00</v>
      </c>
      <c r="F19" s="386">
        <f t="shared" ca="1" si="3"/>
        <v>0.33333333333333331</v>
      </c>
      <c r="G19" s="125">
        <f t="shared" ca="1" si="33"/>
        <v>0</v>
      </c>
      <c r="H19" s="127"/>
      <c r="I19" s="59"/>
      <c r="J19" s="141" t="str">
        <f t="shared" ca="1" si="4"/>
        <v/>
      </c>
      <c r="K19" s="388">
        <f t="shared" ca="1" si="5"/>
        <v>0</v>
      </c>
      <c r="L19" s="542"/>
      <c r="M19" s="543"/>
      <c r="N19" s="543"/>
      <c r="O19" s="543"/>
      <c r="P19" s="544"/>
      <c r="Q19" s="108">
        <f t="shared" ca="1" si="34"/>
        <v>46246</v>
      </c>
      <c r="R19" s="115" t="b">
        <f t="shared" ca="1" si="6"/>
        <v>1</v>
      </c>
      <c r="S19" s="109" t="str">
        <f t="shared" si="7"/>
        <v/>
      </c>
      <c r="T19" s="61" t="str">
        <f t="shared" ca="1" si="8"/>
        <v>A</v>
      </c>
      <c r="U19" s="61" t="str">
        <f t="shared" ca="1" si="9"/>
        <v>A</v>
      </c>
      <c r="V19" s="96">
        <f t="shared" si="35"/>
        <v>0</v>
      </c>
      <c r="W19" s="57">
        <f t="shared" ca="1" si="36"/>
        <v>-0.33333333333333298</v>
      </c>
      <c r="X19" s="164">
        <f t="shared" ca="1" si="10"/>
        <v>0</v>
      </c>
      <c r="Y19" s="115" t="b">
        <f t="shared" ca="1" si="11"/>
        <v>0</v>
      </c>
      <c r="Z19" s="115" t="b">
        <f t="shared" ca="1" si="12"/>
        <v>0</v>
      </c>
      <c r="AA19" s="115" t="b">
        <f t="shared" ca="1" si="13"/>
        <v>1</v>
      </c>
      <c r="AB19" s="78">
        <f t="shared" ca="1" si="14"/>
        <v>0</v>
      </c>
      <c r="AC19" s="85">
        <f t="shared" ca="1" si="15"/>
        <v>0.33333333333333331</v>
      </c>
      <c r="AD19" s="88">
        <f t="shared" ca="1" si="16"/>
        <v>0</v>
      </c>
      <c r="AE19" s="85">
        <f t="shared" ca="1" si="17"/>
        <v>0.66666666666666663</v>
      </c>
      <c r="AF19" s="82">
        <f t="shared" ca="1" si="18"/>
        <v>0.99930555555555556</v>
      </c>
      <c r="AG19" s="115" t="b">
        <f t="shared" si="19"/>
        <v>0</v>
      </c>
      <c r="AH19" s="115" t="b">
        <f t="shared" ca="1" si="20"/>
        <v>1</v>
      </c>
      <c r="AI19" s="115" t="b">
        <f t="shared" ca="1" si="21"/>
        <v>0</v>
      </c>
      <c r="AJ19" s="115" t="b">
        <f t="shared" ca="1" si="22"/>
        <v>1</v>
      </c>
      <c r="AK19" s="115" t="b">
        <f t="shared" si="23"/>
        <v>0</v>
      </c>
      <c r="AL19" s="113">
        <f t="shared" ca="1" si="24"/>
        <v>0</v>
      </c>
      <c r="AM19" s="113">
        <f t="shared" ca="1" si="25"/>
        <v>0.99930555555555556</v>
      </c>
      <c r="AN19" s="113">
        <f t="shared" ca="1" si="37"/>
        <v>0</v>
      </c>
      <c r="AO19" s="113">
        <f t="shared" ca="1" si="26"/>
        <v>0.99930555555555556</v>
      </c>
      <c r="AP19" s="115" t="b">
        <f t="shared" si="27"/>
        <v>1</v>
      </c>
      <c r="AQ19" s="115" t="b">
        <f t="shared" ca="1" si="28"/>
        <v>0</v>
      </c>
      <c r="AR19" s="115" t="b">
        <f t="shared" si="29"/>
        <v>1</v>
      </c>
      <c r="AS19" s="115" t="b">
        <f t="shared" ca="1" si="30"/>
        <v>0</v>
      </c>
      <c r="AT19" s="140">
        <f t="shared" si="31"/>
        <v>0</v>
      </c>
      <c r="AU19" s="342"/>
      <c r="AV19" s="342"/>
      <c r="AW19" s="342"/>
      <c r="AX19" s="342"/>
      <c r="AY19" s="342"/>
      <c r="AZ19" s="342"/>
      <c r="BA19" s="343"/>
      <c r="BB19" s="343"/>
      <c r="BC19" s="343"/>
    </row>
    <row r="20" spans="1:55" s="346" customFormat="1" ht="28.5" customHeight="1" x14ac:dyDescent="0.35">
      <c r="A20" s="397">
        <f t="shared" ca="1" si="0"/>
        <v>46247</v>
      </c>
      <c r="B20" s="77" t="str">
        <f t="shared" ca="1" si="1"/>
        <v>Do</v>
      </c>
      <c r="C20" s="76" t="str">
        <f t="shared" ca="1" si="2"/>
        <v xml:space="preserve"> </v>
      </c>
      <c r="D20" s="171"/>
      <c r="E20" s="126" t="str">
        <f t="shared" ca="1" si="32"/>
        <v>08:00-16:00</v>
      </c>
      <c r="F20" s="386">
        <f t="shared" ca="1" si="3"/>
        <v>0.33333333333333331</v>
      </c>
      <c r="G20" s="125">
        <f t="shared" ca="1" si="33"/>
        <v>0</v>
      </c>
      <c r="H20" s="127"/>
      <c r="I20" s="59"/>
      <c r="J20" s="141" t="str">
        <f t="shared" ca="1" si="4"/>
        <v/>
      </c>
      <c r="K20" s="388">
        <f t="shared" ca="1" si="5"/>
        <v>0</v>
      </c>
      <c r="L20" s="542"/>
      <c r="M20" s="543"/>
      <c r="N20" s="543"/>
      <c r="O20" s="543"/>
      <c r="P20" s="544"/>
      <c r="Q20" s="108">
        <f t="shared" ca="1" si="34"/>
        <v>46247</v>
      </c>
      <c r="R20" s="115" t="b">
        <f t="shared" ca="1" si="6"/>
        <v>1</v>
      </c>
      <c r="S20" s="109" t="str">
        <f t="shared" si="7"/>
        <v/>
      </c>
      <c r="T20" s="61" t="str">
        <f t="shared" ca="1" si="8"/>
        <v>A</v>
      </c>
      <c r="U20" s="61" t="str">
        <f t="shared" ca="1" si="9"/>
        <v>A</v>
      </c>
      <c r="V20" s="96">
        <f t="shared" si="35"/>
        <v>0</v>
      </c>
      <c r="W20" s="57">
        <f t="shared" ca="1" si="36"/>
        <v>-0.33333333333333298</v>
      </c>
      <c r="X20" s="164">
        <f t="shared" ca="1" si="10"/>
        <v>0</v>
      </c>
      <c r="Y20" s="115" t="b">
        <f t="shared" ca="1" si="11"/>
        <v>0</v>
      </c>
      <c r="Z20" s="115" t="b">
        <f t="shared" ca="1" si="12"/>
        <v>0</v>
      </c>
      <c r="AA20" s="115" t="b">
        <f t="shared" ca="1" si="13"/>
        <v>1</v>
      </c>
      <c r="AB20" s="78">
        <f t="shared" ca="1" si="14"/>
        <v>0</v>
      </c>
      <c r="AC20" s="85">
        <f t="shared" ca="1" si="15"/>
        <v>0.33333333333333331</v>
      </c>
      <c r="AD20" s="88">
        <f t="shared" ca="1" si="16"/>
        <v>0</v>
      </c>
      <c r="AE20" s="85">
        <f t="shared" ca="1" si="17"/>
        <v>0.66666666666666663</v>
      </c>
      <c r="AF20" s="82">
        <f t="shared" ca="1" si="18"/>
        <v>0.99930555555555556</v>
      </c>
      <c r="AG20" s="115" t="b">
        <f t="shared" si="19"/>
        <v>0</v>
      </c>
      <c r="AH20" s="115" t="b">
        <f t="shared" ca="1" si="20"/>
        <v>1</v>
      </c>
      <c r="AI20" s="115" t="b">
        <f t="shared" ca="1" si="21"/>
        <v>0</v>
      </c>
      <c r="AJ20" s="115" t="b">
        <f t="shared" ca="1" si="22"/>
        <v>1</v>
      </c>
      <c r="AK20" s="115" t="b">
        <f t="shared" si="23"/>
        <v>0</v>
      </c>
      <c r="AL20" s="113">
        <f t="shared" ca="1" si="24"/>
        <v>0</v>
      </c>
      <c r="AM20" s="113">
        <f t="shared" ca="1" si="25"/>
        <v>0.99930555555555556</v>
      </c>
      <c r="AN20" s="113">
        <f t="shared" ca="1" si="37"/>
        <v>0</v>
      </c>
      <c r="AO20" s="113">
        <f t="shared" ca="1" si="26"/>
        <v>0.99930555555555556</v>
      </c>
      <c r="AP20" s="115" t="b">
        <f t="shared" si="27"/>
        <v>1</v>
      </c>
      <c r="AQ20" s="115" t="b">
        <f t="shared" ca="1" si="28"/>
        <v>0</v>
      </c>
      <c r="AR20" s="115" t="b">
        <f t="shared" si="29"/>
        <v>1</v>
      </c>
      <c r="AS20" s="115" t="b">
        <f t="shared" ca="1" si="30"/>
        <v>0</v>
      </c>
      <c r="AT20" s="140">
        <f t="shared" si="31"/>
        <v>0</v>
      </c>
      <c r="AU20" s="342"/>
      <c r="AV20" s="342"/>
      <c r="AW20" s="342"/>
      <c r="AX20" s="342"/>
      <c r="AY20" s="342"/>
      <c r="AZ20" s="342"/>
      <c r="BA20" s="343"/>
      <c r="BB20" s="343"/>
      <c r="BC20" s="343"/>
    </row>
    <row r="21" spans="1:55" s="346" customFormat="1" ht="28.5" customHeight="1" x14ac:dyDescent="0.35">
      <c r="A21" s="397">
        <f t="shared" ca="1" si="0"/>
        <v>46248</v>
      </c>
      <c r="B21" s="77" t="str">
        <f t="shared" ca="1" si="1"/>
        <v>Fr</v>
      </c>
      <c r="C21" s="76" t="str">
        <f t="shared" ca="1" si="2"/>
        <v xml:space="preserve"> </v>
      </c>
      <c r="D21" s="171"/>
      <c r="E21" s="126" t="str">
        <f t="shared" ca="1" si="32"/>
        <v>08:00-16:00</v>
      </c>
      <c r="F21" s="386">
        <f t="shared" ca="1" si="3"/>
        <v>0.33333333333333331</v>
      </c>
      <c r="G21" s="125">
        <f t="shared" ca="1" si="33"/>
        <v>0</v>
      </c>
      <c r="H21" s="127"/>
      <c r="I21" s="59"/>
      <c r="J21" s="141" t="str">
        <f t="shared" ca="1" si="4"/>
        <v/>
      </c>
      <c r="K21" s="388">
        <f t="shared" ca="1" si="5"/>
        <v>0</v>
      </c>
      <c r="L21" s="542"/>
      <c r="M21" s="543"/>
      <c r="N21" s="543"/>
      <c r="O21" s="543"/>
      <c r="P21" s="544"/>
      <c r="Q21" s="108">
        <f t="shared" ca="1" si="34"/>
        <v>46248</v>
      </c>
      <c r="R21" s="115" t="b">
        <f t="shared" ca="1" si="6"/>
        <v>1</v>
      </c>
      <c r="S21" s="109" t="str">
        <f t="shared" si="7"/>
        <v/>
      </c>
      <c r="T21" s="61" t="str">
        <f t="shared" ca="1" si="8"/>
        <v>A</v>
      </c>
      <c r="U21" s="61" t="str">
        <f t="shared" ca="1" si="9"/>
        <v>A</v>
      </c>
      <c r="V21" s="96">
        <f t="shared" si="35"/>
        <v>0</v>
      </c>
      <c r="W21" s="57">
        <f t="shared" ca="1" si="36"/>
        <v>-0.33333333333333298</v>
      </c>
      <c r="X21" s="164">
        <f t="shared" ca="1" si="10"/>
        <v>0</v>
      </c>
      <c r="Y21" s="115" t="b">
        <f t="shared" ca="1" si="11"/>
        <v>0</v>
      </c>
      <c r="Z21" s="115" t="b">
        <f t="shared" ca="1" si="12"/>
        <v>0</v>
      </c>
      <c r="AA21" s="115" t="b">
        <f t="shared" ca="1" si="13"/>
        <v>1</v>
      </c>
      <c r="AB21" s="78">
        <f t="shared" ca="1" si="14"/>
        <v>0</v>
      </c>
      <c r="AC21" s="85">
        <f t="shared" ca="1" si="15"/>
        <v>0.33333333333333331</v>
      </c>
      <c r="AD21" s="88">
        <f t="shared" ca="1" si="16"/>
        <v>0</v>
      </c>
      <c r="AE21" s="85">
        <f t="shared" ca="1" si="17"/>
        <v>0.66666666666666663</v>
      </c>
      <c r="AF21" s="82">
        <f t="shared" ca="1" si="18"/>
        <v>0.99930555555555556</v>
      </c>
      <c r="AG21" s="115" t="b">
        <f t="shared" si="19"/>
        <v>0</v>
      </c>
      <c r="AH21" s="115" t="b">
        <f t="shared" ca="1" si="20"/>
        <v>1</v>
      </c>
      <c r="AI21" s="115" t="b">
        <f t="shared" ca="1" si="21"/>
        <v>0</v>
      </c>
      <c r="AJ21" s="115" t="b">
        <f t="shared" ca="1" si="22"/>
        <v>1</v>
      </c>
      <c r="AK21" s="115" t="b">
        <f t="shared" si="23"/>
        <v>0</v>
      </c>
      <c r="AL21" s="113">
        <f t="shared" ca="1" si="24"/>
        <v>0</v>
      </c>
      <c r="AM21" s="113">
        <f t="shared" ca="1" si="25"/>
        <v>0.99930555555555556</v>
      </c>
      <c r="AN21" s="113">
        <f t="shared" ca="1" si="37"/>
        <v>0</v>
      </c>
      <c r="AO21" s="113">
        <f t="shared" ca="1" si="26"/>
        <v>0.99930555555555556</v>
      </c>
      <c r="AP21" s="115" t="b">
        <f t="shared" si="27"/>
        <v>1</v>
      </c>
      <c r="AQ21" s="115" t="b">
        <f t="shared" ca="1" si="28"/>
        <v>0</v>
      </c>
      <c r="AR21" s="115" t="b">
        <f t="shared" si="29"/>
        <v>1</v>
      </c>
      <c r="AS21" s="115" t="b">
        <f t="shared" ca="1" si="30"/>
        <v>0</v>
      </c>
      <c r="AT21" s="140">
        <f t="shared" si="31"/>
        <v>0</v>
      </c>
      <c r="AU21" s="342"/>
      <c r="AV21" s="342"/>
      <c r="AW21" s="342"/>
      <c r="AX21" s="342"/>
      <c r="AY21" s="342"/>
      <c r="AZ21" s="342"/>
      <c r="BA21" s="343"/>
      <c r="BB21" s="343"/>
      <c r="BC21" s="343"/>
    </row>
    <row r="22" spans="1:55" s="346" customFormat="1" ht="28.5" customHeight="1" x14ac:dyDescent="0.35">
      <c r="A22" s="397">
        <f t="shared" ca="1" si="0"/>
        <v>46249</v>
      </c>
      <c r="B22" s="77" t="str">
        <f t="shared" ca="1" si="1"/>
        <v>Sa</v>
      </c>
      <c r="C22" s="76" t="str">
        <f t="shared" ca="1" si="2"/>
        <v xml:space="preserve"> Maria Himmelfahrt</v>
      </c>
      <c r="D22" s="185"/>
      <c r="E22" s="126" t="str">
        <f t="shared" ca="1" si="32"/>
        <v/>
      </c>
      <c r="F22" s="386">
        <f t="shared" ca="1" si="3"/>
        <v>0</v>
      </c>
      <c r="G22" s="125">
        <f t="shared" ca="1" si="33"/>
        <v>0</v>
      </c>
      <c r="H22" s="184"/>
      <c r="I22" s="186"/>
      <c r="J22" s="141" t="str">
        <f t="shared" ca="1" si="4"/>
        <v/>
      </c>
      <c r="K22" s="388">
        <f t="shared" ca="1" si="5"/>
        <v>0</v>
      </c>
      <c r="L22" s="542"/>
      <c r="M22" s="543"/>
      <c r="N22" s="543"/>
      <c r="O22" s="543"/>
      <c r="P22" s="544"/>
      <c r="Q22" s="108">
        <f t="shared" ca="1" si="34"/>
        <v>46249</v>
      </c>
      <c r="R22" s="115" t="b">
        <f t="shared" ca="1" si="6"/>
        <v>1</v>
      </c>
      <c r="S22" s="109" t="str">
        <f t="shared" si="7"/>
        <v/>
      </c>
      <c r="T22" s="61" t="str">
        <f t="shared" ca="1" si="8"/>
        <v>F</v>
      </c>
      <c r="U22" s="61" t="str">
        <f t="shared" ca="1" si="9"/>
        <v>F</v>
      </c>
      <c r="V22" s="96">
        <f t="shared" si="35"/>
        <v>0</v>
      </c>
      <c r="W22" s="57">
        <f t="shared" ca="1" si="36"/>
        <v>0</v>
      </c>
      <c r="X22" s="164">
        <f t="shared" ca="1" si="10"/>
        <v>0</v>
      </c>
      <c r="Y22" s="115" t="b">
        <f t="shared" ca="1" si="11"/>
        <v>1</v>
      </c>
      <c r="Z22" s="115" t="b">
        <f t="shared" ca="1" si="12"/>
        <v>0</v>
      </c>
      <c r="AA22" s="115" t="b">
        <f t="shared" ca="1" si="13"/>
        <v>0</v>
      </c>
      <c r="AB22" s="78" t="str">
        <f t="shared" ca="1" si="14"/>
        <v/>
      </c>
      <c r="AC22" s="85" t="str">
        <f t="shared" ca="1" si="15"/>
        <v/>
      </c>
      <c r="AD22" s="88">
        <f t="shared" ca="1" si="16"/>
        <v>0</v>
      </c>
      <c r="AE22" s="85" t="str">
        <f t="shared" ca="1" si="17"/>
        <v/>
      </c>
      <c r="AF22" s="82" t="str">
        <f t="shared" ca="1" si="18"/>
        <v/>
      </c>
      <c r="AG22" s="115" t="b">
        <f t="shared" si="19"/>
        <v>0</v>
      </c>
      <c r="AH22" s="115" t="b">
        <f t="shared" ca="1" si="20"/>
        <v>0</v>
      </c>
      <c r="AI22" s="115" t="b">
        <f t="shared" ca="1" si="21"/>
        <v>0</v>
      </c>
      <c r="AJ22" s="115" t="b">
        <f t="shared" ca="1" si="22"/>
        <v>0</v>
      </c>
      <c r="AK22" s="115" t="b">
        <f t="shared" si="23"/>
        <v>0</v>
      </c>
      <c r="AL22" s="113" t="str">
        <f t="shared" ca="1" si="24"/>
        <v/>
      </c>
      <c r="AM22" s="113" t="str">
        <f t="shared" ca="1" si="25"/>
        <v/>
      </c>
      <c r="AN22" s="113" t="str">
        <f t="shared" ca="1" si="37"/>
        <v/>
      </c>
      <c r="AO22" s="113" t="str">
        <f t="shared" ca="1" si="26"/>
        <v/>
      </c>
      <c r="AP22" s="115" t="b">
        <f t="shared" si="27"/>
        <v>1</v>
      </c>
      <c r="AQ22" s="115" t="b">
        <f t="shared" ca="1" si="28"/>
        <v>0</v>
      </c>
      <c r="AR22" s="115" t="b">
        <f t="shared" si="29"/>
        <v>1</v>
      </c>
      <c r="AS22" s="115" t="b">
        <f t="shared" ca="1" si="30"/>
        <v>0</v>
      </c>
      <c r="AT22" s="140">
        <f t="shared" si="31"/>
        <v>0</v>
      </c>
      <c r="AU22" s="342"/>
      <c r="AV22" s="342"/>
      <c r="AW22" s="342"/>
      <c r="AX22" s="342"/>
      <c r="AY22" s="342"/>
      <c r="AZ22" s="342"/>
      <c r="BA22" s="343"/>
      <c r="BB22" s="343"/>
      <c r="BC22" s="343"/>
    </row>
    <row r="23" spans="1:55" s="346" customFormat="1" ht="28.5" customHeight="1" x14ac:dyDescent="0.35">
      <c r="A23" s="397">
        <f t="shared" ca="1" si="0"/>
        <v>46250</v>
      </c>
      <c r="B23" s="77" t="str">
        <f t="shared" ca="1" si="1"/>
        <v>So</v>
      </c>
      <c r="C23" s="76" t="str">
        <f t="shared" ca="1" si="2"/>
        <v xml:space="preserve"> Wochenende</v>
      </c>
      <c r="D23" s="185"/>
      <c r="E23" s="126" t="str">
        <f t="shared" ca="1" si="32"/>
        <v/>
      </c>
      <c r="F23" s="386">
        <f t="shared" ca="1" si="3"/>
        <v>0</v>
      </c>
      <c r="G23" s="125">
        <f t="shared" ca="1" si="33"/>
        <v>0</v>
      </c>
      <c r="H23" s="184"/>
      <c r="I23" s="186"/>
      <c r="J23" s="141" t="str">
        <f t="shared" ca="1" si="4"/>
        <v/>
      </c>
      <c r="K23" s="388">
        <f t="shared" ca="1" si="5"/>
        <v>0</v>
      </c>
      <c r="L23" s="542"/>
      <c r="M23" s="543"/>
      <c r="N23" s="543"/>
      <c r="O23" s="543"/>
      <c r="P23" s="544"/>
      <c r="Q23" s="108">
        <f t="shared" ca="1" si="34"/>
        <v>46250</v>
      </c>
      <c r="R23" s="115" t="b">
        <f t="shared" ca="1" si="6"/>
        <v>1</v>
      </c>
      <c r="S23" s="109" t="str">
        <f t="shared" si="7"/>
        <v/>
      </c>
      <c r="T23" s="61" t="str">
        <f t="shared" ca="1" si="8"/>
        <v>F</v>
      </c>
      <c r="U23" s="61" t="str">
        <f t="shared" ca="1" si="9"/>
        <v>F</v>
      </c>
      <c r="V23" s="96">
        <f t="shared" si="35"/>
        <v>0</v>
      </c>
      <c r="W23" s="57">
        <f t="shared" ca="1" si="36"/>
        <v>0</v>
      </c>
      <c r="X23" s="164">
        <f t="shared" ca="1" si="10"/>
        <v>0</v>
      </c>
      <c r="Y23" s="115" t="b">
        <f t="shared" ca="1" si="11"/>
        <v>1</v>
      </c>
      <c r="Z23" s="115" t="b">
        <f t="shared" ca="1" si="12"/>
        <v>0</v>
      </c>
      <c r="AA23" s="115" t="b">
        <f t="shared" ca="1" si="13"/>
        <v>0</v>
      </c>
      <c r="AB23" s="78" t="str">
        <f t="shared" ca="1" si="14"/>
        <v/>
      </c>
      <c r="AC23" s="85" t="str">
        <f t="shared" ca="1" si="15"/>
        <v/>
      </c>
      <c r="AD23" s="88">
        <f t="shared" ca="1" si="16"/>
        <v>0</v>
      </c>
      <c r="AE23" s="85" t="str">
        <f t="shared" ca="1" si="17"/>
        <v/>
      </c>
      <c r="AF23" s="82" t="str">
        <f t="shared" ca="1" si="18"/>
        <v/>
      </c>
      <c r="AG23" s="115" t="b">
        <f t="shared" si="19"/>
        <v>0</v>
      </c>
      <c r="AH23" s="115" t="b">
        <f t="shared" ca="1" si="20"/>
        <v>0</v>
      </c>
      <c r="AI23" s="115" t="b">
        <f t="shared" ca="1" si="21"/>
        <v>0</v>
      </c>
      <c r="AJ23" s="115" t="b">
        <f t="shared" ca="1" si="22"/>
        <v>0</v>
      </c>
      <c r="AK23" s="115" t="b">
        <f t="shared" si="23"/>
        <v>0</v>
      </c>
      <c r="AL23" s="113" t="str">
        <f t="shared" ca="1" si="24"/>
        <v/>
      </c>
      <c r="AM23" s="113" t="str">
        <f t="shared" ca="1" si="25"/>
        <v/>
      </c>
      <c r="AN23" s="113" t="str">
        <f t="shared" ca="1" si="37"/>
        <v/>
      </c>
      <c r="AO23" s="113" t="str">
        <f t="shared" ca="1" si="26"/>
        <v/>
      </c>
      <c r="AP23" s="115" t="b">
        <f t="shared" si="27"/>
        <v>1</v>
      </c>
      <c r="AQ23" s="115" t="b">
        <f t="shared" ca="1" si="28"/>
        <v>0</v>
      </c>
      <c r="AR23" s="115" t="b">
        <f t="shared" si="29"/>
        <v>1</v>
      </c>
      <c r="AS23" s="115" t="b">
        <f t="shared" ca="1" si="30"/>
        <v>0</v>
      </c>
      <c r="AT23" s="140">
        <f t="shared" si="31"/>
        <v>0</v>
      </c>
      <c r="AU23" s="342"/>
      <c r="AV23" s="342"/>
      <c r="AW23" s="342"/>
      <c r="AX23" s="342"/>
      <c r="AY23" s="342"/>
      <c r="AZ23" s="342"/>
      <c r="BA23" s="343"/>
      <c r="BB23" s="343"/>
      <c r="BC23" s="343"/>
    </row>
    <row r="24" spans="1:55" s="346" customFormat="1" ht="28.5" customHeight="1" x14ac:dyDescent="0.35">
      <c r="A24" s="397">
        <f t="shared" ca="1" si="0"/>
        <v>46251</v>
      </c>
      <c r="B24" s="77" t="str">
        <f t="shared" ca="1" si="1"/>
        <v>Mo</v>
      </c>
      <c r="C24" s="76" t="str">
        <f t="shared" ca="1" si="2"/>
        <v xml:space="preserve"> </v>
      </c>
      <c r="D24" s="171"/>
      <c r="E24" s="126" t="str">
        <f t="shared" ca="1" si="32"/>
        <v>08:00-16:00</v>
      </c>
      <c r="F24" s="386">
        <f t="shared" ca="1" si="3"/>
        <v>0.33333333333333331</v>
      </c>
      <c r="G24" s="125">
        <f t="shared" ca="1" si="33"/>
        <v>0</v>
      </c>
      <c r="H24" s="127"/>
      <c r="I24" s="59"/>
      <c r="J24" s="141" t="str">
        <f t="shared" ca="1" si="4"/>
        <v/>
      </c>
      <c r="K24" s="388">
        <f t="shared" ca="1" si="5"/>
        <v>0</v>
      </c>
      <c r="L24" s="542"/>
      <c r="M24" s="543"/>
      <c r="N24" s="543"/>
      <c r="O24" s="543"/>
      <c r="P24" s="544"/>
      <c r="Q24" s="108">
        <f t="shared" ca="1" si="34"/>
        <v>46251</v>
      </c>
      <c r="R24" s="115" t="b">
        <f t="shared" ca="1" si="6"/>
        <v>1</v>
      </c>
      <c r="S24" s="109" t="str">
        <f t="shared" si="7"/>
        <v/>
      </c>
      <c r="T24" s="61" t="str">
        <f t="shared" ca="1" si="8"/>
        <v>A</v>
      </c>
      <c r="U24" s="61" t="str">
        <f t="shared" ca="1" si="9"/>
        <v>A</v>
      </c>
      <c r="V24" s="96">
        <f t="shared" si="35"/>
        <v>0</v>
      </c>
      <c r="W24" s="57">
        <f t="shared" ca="1" si="36"/>
        <v>-0.33333333333333298</v>
      </c>
      <c r="X24" s="164">
        <f t="shared" ca="1" si="10"/>
        <v>0</v>
      </c>
      <c r="Y24" s="115" t="b">
        <f t="shared" ca="1" si="11"/>
        <v>0</v>
      </c>
      <c r="Z24" s="115" t="b">
        <f t="shared" ca="1" si="12"/>
        <v>0</v>
      </c>
      <c r="AA24" s="115" t="b">
        <f t="shared" ca="1" si="13"/>
        <v>1</v>
      </c>
      <c r="AB24" s="78">
        <f t="shared" ca="1" si="14"/>
        <v>0</v>
      </c>
      <c r="AC24" s="85">
        <f t="shared" ca="1" si="15"/>
        <v>0.33333333333333331</v>
      </c>
      <c r="AD24" s="88">
        <f t="shared" ca="1" si="16"/>
        <v>0</v>
      </c>
      <c r="AE24" s="85">
        <f t="shared" ca="1" si="17"/>
        <v>0.66666666666666663</v>
      </c>
      <c r="AF24" s="82">
        <f t="shared" ca="1" si="18"/>
        <v>0.99930555555555556</v>
      </c>
      <c r="AG24" s="115" t="b">
        <f t="shared" si="19"/>
        <v>0</v>
      </c>
      <c r="AH24" s="115" t="b">
        <f t="shared" ca="1" si="20"/>
        <v>1</v>
      </c>
      <c r="AI24" s="115" t="b">
        <f t="shared" ca="1" si="21"/>
        <v>0</v>
      </c>
      <c r="AJ24" s="115" t="b">
        <f t="shared" ca="1" si="22"/>
        <v>1</v>
      </c>
      <c r="AK24" s="115" t="b">
        <f t="shared" si="23"/>
        <v>0</v>
      </c>
      <c r="AL24" s="113">
        <f t="shared" ca="1" si="24"/>
        <v>0</v>
      </c>
      <c r="AM24" s="113">
        <f t="shared" ca="1" si="25"/>
        <v>0.99930555555555556</v>
      </c>
      <c r="AN24" s="113">
        <f t="shared" ca="1" si="37"/>
        <v>0</v>
      </c>
      <c r="AO24" s="113">
        <f t="shared" ca="1" si="26"/>
        <v>0.99930555555555556</v>
      </c>
      <c r="AP24" s="115" t="b">
        <f t="shared" si="27"/>
        <v>1</v>
      </c>
      <c r="AQ24" s="115" t="b">
        <f t="shared" ca="1" si="28"/>
        <v>0</v>
      </c>
      <c r="AR24" s="115" t="b">
        <f t="shared" si="29"/>
        <v>1</v>
      </c>
      <c r="AS24" s="115" t="b">
        <f t="shared" ca="1" si="30"/>
        <v>0</v>
      </c>
      <c r="AT24" s="140">
        <f t="shared" si="31"/>
        <v>0</v>
      </c>
      <c r="AU24" s="342"/>
      <c r="AV24" s="342"/>
      <c r="AW24" s="342"/>
      <c r="AX24" s="342"/>
      <c r="AY24" s="342"/>
      <c r="AZ24" s="342"/>
      <c r="BA24" s="343"/>
      <c r="BB24" s="343"/>
      <c r="BC24" s="343"/>
    </row>
    <row r="25" spans="1:55" s="346" customFormat="1" ht="28.5" customHeight="1" x14ac:dyDescent="0.35">
      <c r="A25" s="397">
        <f t="shared" ca="1" si="0"/>
        <v>46252</v>
      </c>
      <c r="B25" s="77" t="str">
        <f t="shared" ca="1" si="1"/>
        <v>Di</v>
      </c>
      <c r="C25" s="76" t="str">
        <f t="shared" ca="1" si="2"/>
        <v xml:space="preserve"> </v>
      </c>
      <c r="D25" s="171"/>
      <c r="E25" s="126" t="str">
        <f t="shared" ca="1" si="32"/>
        <v>08:00-16:00</v>
      </c>
      <c r="F25" s="386">
        <f t="shared" ca="1" si="3"/>
        <v>0.33333333333333331</v>
      </c>
      <c r="G25" s="125">
        <f t="shared" ca="1" si="33"/>
        <v>0</v>
      </c>
      <c r="H25" s="127"/>
      <c r="I25" s="59"/>
      <c r="J25" s="141" t="str">
        <f t="shared" ca="1" si="4"/>
        <v/>
      </c>
      <c r="K25" s="388">
        <f t="shared" ca="1" si="5"/>
        <v>0</v>
      </c>
      <c r="L25" s="542"/>
      <c r="M25" s="543"/>
      <c r="N25" s="543"/>
      <c r="O25" s="543"/>
      <c r="P25" s="544"/>
      <c r="Q25" s="108">
        <f t="shared" ca="1" si="34"/>
        <v>46252</v>
      </c>
      <c r="R25" s="115" t="b">
        <f t="shared" ca="1" si="6"/>
        <v>1</v>
      </c>
      <c r="S25" s="109" t="str">
        <f t="shared" si="7"/>
        <v/>
      </c>
      <c r="T25" s="61" t="str">
        <f t="shared" ca="1" si="8"/>
        <v>A</v>
      </c>
      <c r="U25" s="61" t="str">
        <f t="shared" ca="1" si="9"/>
        <v>A</v>
      </c>
      <c r="V25" s="96">
        <f t="shared" si="35"/>
        <v>0</v>
      </c>
      <c r="W25" s="57">
        <f t="shared" ca="1" si="36"/>
        <v>-0.33333333333333298</v>
      </c>
      <c r="X25" s="164">
        <f t="shared" ca="1" si="10"/>
        <v>0</v>
      </c>
      <c r="Y25" s="115" t="b">
        <f t="shared" ca="1" si="11"/>
        <v>0</v>
      </c>
      <c r="Z25" s="115" t="b">
        <f t="shared" ca="1" si="12"/>
        <v>0</v>
      </c>
      <c r="AA25" s="115" t="b">
        <f t="shared" ca="1" si="13"/>
        <v>1</v>
      </c>
      <c r="AB25" s="78">
        <f t="shared" ca="1" si="14"/>
        <v>0</v>
      </c>
      <c r="AC25" s="85">
        <f t="shared" ca="1" si="15"/>
        <v>0.33333333333333331</v>
      </c>
      <c r="AD25" s="88">
        <f t="shared" ca="1" si="16"/>
        <v>0</v>
      </c>
      <c r="AE25" s="85">
        <f t="shared" ca="1" si="17"/>
        <v>0.66666666666666663</v>
      </c>
      <c r="AF25" s="82">
        <f t="shared" ca="1" si="18"/>
        <v>0.99930555555555556</v>
      </c>
      <c r="AG25" s="115" t="b">
        <f t="shared" si="19"/>
        <v>0</v>
      </c>
      <c r="AH25" s="115" t="b">
        <f t="shared" ca="1" si="20"/>
        <v>1</v>
      </c>
      <c r="AI25" s="115" t="b">
        <f t="shared" ca="1" si="21"/>
        <v>0</v>
      </c>
      <c r="AJ25" s="115" t="b">
        <f t="shared" ca="1" si="22"/>
        <v>1</v>
      </c>
      <c r="AK25" s="115" t="b">
        <f t="shared" si="23"/>
        <v>0</v>
      </c>
      <c r="AL25" s="113">
        <f t="shared" ca="1" si="24"/>
        <v>0</v>
      </c>
      <c r="AM25" s="113">
        <f t="shared" ca="1" si="25"/>
        <v>0.99930555555555556</v>
      </c>
      <c r="AN25" s="113">
        <f t="shared" ca="1" si="37"/>
        <v>0</v>
      </c>
      <c r="AO25" s="113">
        <f t="shared" ca="1" si="26"/>
        <v>0.99930555555555556</v>
      </c>
      <c r="AP25" s="115" t="b">
        <f t="shared" si="27"/>
        <v>1</v>
      </c>
      <c r="AQ25" s="115" t="b">
        <f t="shared" ca="1" si="28"/>
        <v>0</v>
      </c>
      <c r="AR25" s="115" t="b">
        <f t="shared" si="29"/>
        <v>1</v>
      </c>
      <c r="AS25" s="115" t="b">
        <f t="shared" ca="1" si="30"/>
        <v>0</v>
      </c>
      <c r="AT25" s="140">
        <f t="shared" si="31"/>
        <v>0</v>
      </c>
      <c r="AU25" s="342"/>
      <c r="AV25" s="342"/>
      <c r="AW25" s="342"/>
      <c r="AX25" s="342"/>
      <c r="AY25" s="342"/>
      <c r="AZ25" s="342"/>
      <c r="BA25" s="343"/>
      <c r="BB25" s="343"/>
      <c r="BC25" s="343"/>
    </row>
    <row r="26" spans="1:55" s="346" customFormat="1" ht="28.5" customHeight="1" x14ac:dyDescent="0.35">
      <c r="A26" s="397">
        <f t="shared" ca="1" si="0"/>
        <v>46253</v>
      </c>
      <c r="B26" s="77" t="str">
        <f t="shared" ca="1" si="1"/>
        <v>Mi</v>
      </c>
      <c r="C26" s="76" t="str">
        <f t="shared" ca="1" si="2"/>
        <v xml:space="preserve"> </v>
      </c>
      <c r="D26" s="171"/>
      <c r="E26" s="126" t="str">
        <f t="shared" ca="1" si="32"/>
        <v>08:00-16:00</v>
      </c>
      <c r="F26" s="386">
        <f t="shared" ca="1" si="3"/>
        <v>0.33333333333333331</v>
      </c>
      <c r="G26" s="125">
        <f t="shared" ca="1" si="33"/>
        <v>0</v>
      </c>
      <c r="H26" s="127"/>
      <c r="I26" s="59"/>
      <c r="J26" s="141" t="str">
        <f t="shared" ca="1" si="4"/>
        <v/>
      </c>
      <c r="K26" s="388">
        <f t="shared" ca="1" si="5"/>
        <v>0</v>
      </c>
      <c r="L26" s="542"/>
      <c r="M26" s="543"/>
      <c r="N26" s="543"/>
      <c r="O26" s="543"/>
      <c r="P26" s="544"/>
      <c r="Q26" s="108">
        <f t="shared" ca="1" si="34"/>
        <v>46253</v>
      </c>
      <c r="R26" s="115" t="b">
        <f t="shared" ca="1" si="6"/>
        <v>1</v>
      </c>
      <c r="S26" s="109" t="str">
        <f t="shared" si="7"/>
        <v/>
      </c>
      <c r="T26" s="61" t="str">
        <f t="shared" ca="1" si="8"/>
        <v>A</v>
      </c>
      <c r="U26" s="61" t="str">
        <f t="shared" ca="1" si="9"/>
        <v>A</v>
      </c>
      <c r="V26" s="96">
        <f t="shared" si="35"/>
        <v>0</v>
      </c>
      <c r="W26" s="57">
        <f t="shared" ca="1" si="36"/>
        <v>-0.33333333333333298</v>
      </c>
      <c r="X26" s="164">
        <f t="shared" ca="1" si="10"/>
        <v>0</v>
      </c>
      <c r="Y26" s="115" t="b">
        <f t="shared" ca="1" si="11"/>
        <v>0</v>
      </c>
      <c r="Z26" s="115" t="b">
        <f t="shared" ca="1" si="12"/>
        <v>0</v>
      </c>
      <c r="AA26" s="115" t="b">
        <f t="shared" ca="1" si="13"/>
        <v>1</v>
      </c>
      <c r="AB26" s="78">
        <f t="shared" ca="1" si="14"/>
        <v>0</v>
      </c>
      <c r="AC26" s="85">
        <f t="shared" ca="1" si="15"/>
        <v>0.33333333333333331</v>
      </c>
      <c r="AD26" s="88">
        <f t="shared" ca="1" si="16"/>
        <v>0</v>
      </c>
      <c r="AE26" s="85">
        <f t="shared" ca="1" si="17"/>
        <v>0.66666666666666663</v>
      </c>
      <c r="AF26" s="82">
        <f t="shared" ca="1" si="18"/>
        <v>0.99930555555555556</v>
      </c>
      <c r="AG26" s="115" t="b">
        <f t="shared" si="19"/>
        <v>0</v>
      </c>
      <c r="AH26" s="115" t="b">
        <f t="shared" ca="1" si="20"/>
        <v>1</v>
      </c>
      <c r="AI26" s="115" t="b">
        <f t="shared" ca="1" si="21"/>
        <v>0</v>
      </c>
      <c r="AJ26" s="115" t="b">
        <f t="shared" ca="1" si="22"/>
        <v>1</v>
      </c>
      <c r="AK26" s="115" t="b">
        <f t="shared" si="23"/>
        <v>0</v>
      </c>
      <c r="AL26" s="113">
        <f t="shared" ca="1" si="24"/>
        <v>0</v>
      </c>
      <c r="AM26" s="113">
        <f t="shared" ca="1" si="25"/>
        <v>0.99930555555555556</v>
      </c>
      <c r="AN26" s="113">
        <f t="shared" ca="1" si="37"/>
        <v>0</v>
      </c>
      <c r="AO26" s="113">
        <f t="shared" ca="1" si="26"/>
        <v>0.99930555555555556</v>
      </c>
      <c r="AP26" s="115" t="b">
        <f t="shared" si="27"/>
        <v>1</v>
      </c>
      <c r="AQ26" s="115" t="b">
        <f t="shared" ca="1" si="28"/>
        <v>0</v>
      </c>
      <c r="AR26" s="115" t="b">
        <f t="shared" si="29"/>
        <v>1</v>
      </c>
      <c r="AS26" s="115" t="b">
        <f t="shared" ca="1" si="30"/>
        <v>0</v>
      </c>
      <c r="AT26" s="140">
        <f t="shared" si="31"/>
        <v>0</v>
      </c>
      <c r="AU26" s="342"/>
      <c r="AV26" s="342"/>
      <c r="AW26" s="342"/>
      <c r="AX26" s="342"/>
      <c r="AY26" s="342"/>
      <c r="AZ26" s="342"/>
      <c r="BA26" s="343"/>
      <c r="BB26" s="343"/>
      <c r="BC26" s="343"/>
    </row>
    <row r="27" spans="1:55" s="346" customFormat="1" ht="28.5" customHeight="1" x14ac:dyDescent="0.35">
      <c r="A27" s="397">
        <f t="shared" ca="1" si="0"/>
        <v>46254</v>
      </c>
      <c r="B27" s="77" t="str">
        <f t="shared" ca="1" si="1"/>
        <v>Do</v>
      </c>
      <c r="C27" s="76" t="str">
        <f t="shared" ca="1" si="2"/>
        <v xml:space="preserve"> </v>
      </c>
      <c r="D27" s="171"/>
      <c r="E27" s="126" t="str">
        <f t="shared" ca="1" si="32"/>
        <v>08:00-16:00</v>
      </c>
      <c r="F27" s="386">
        <f t="shared" ca="1" si="3"/>
        <v>0.33333333333333331</v>
      </c>
      <c r="G27" s="125">
        <f t="shared" ca="1" si="33"/>
        <v>0</v>
      </c>
      <c r="H27" s="127"/>
      <c r="I27" s="59"/>
      <c r="J27" s="141" t="str">
        <f t="shared" ca="1" si="4"/>
        <v/>
      </c>
      <c r="K27" s="388">
        <f t="shared" ca="1" si="5"/>
        <v>0</v>
      </c>
      <c r="L27" s="542"/>
      <c r="M27" s="543"/>
      <c r="N27" s="543"/>
      <c r="O27" s="543"/>
      <c r="P27" s="544"/>
      <c r="Q27" s="108">
        <f t="shared" ca="1" si="34"/>
        <v>46254</v>
      </c>
      <c r="R27" s="115" t="b">
        <f t="shared" ca="1" si="6"/>
        <v>1</v>
      </c>
      <c r="S27" s="109" t="str">
        <f t="shared" si="7"/>
        <v/>
      </c>
      <c r="T27" s="61" t="str">
        <f t="shared" ca="1" si="8"/>
        <v>A</v>
      </c>
      <c r="U27" s="61" t="str">
        <f t="shared" ca="1" si="9"/>
        <v>A</v>
      </c>
      <c r="V27" s="96">
        <f t="shared" si="35"/>
        <v>0</v>
      </c>
      <c r="W27" s="57">
        <f t="shared" ca="1" si="36"/>
        <v>-0.33333333333333298</v>
      </c>
      <c r="X27" s="164">
        <f t="shared" ca="1" si="10"/>
        <v>0</v>
      </c>
      <c r="Y27" s="115" t="b">
        <f t="shared" ca="1" si="11"/>
        <v>0</v>
      </c>
      <c r="Z27" s="115" t="b">
        <f t="shared" ca="1" si="12"/>
        <v>0</v>
      </c>
      <c r="AA27" s="115" t="b">
        <f t="shared" ca="1" si="13"/>
        <v>1</v>
      </c>
      <c r="AB27" s="78">
        <f t="shared" ca="1" si="14"/>
        <v>0</v>
      </c>
      <c r="AC27" s="85">
        <f t="shared" ca="1" si="15"/>
        <v>0.33333333333333331</v>
      </c>
      <c r="AD27" s="88">
        <f t="shared" ca="1" si="16"/>
        <v>0</v>
      </c>
      <c r="AE27" s="85">
        <f t="shared" ca="1" si="17"/>
        <v>0.66666666666666663</v>
      </c>
      <c r="AF27" s="82">
        <f t="shared" ca="1" si="18"/>
        <v>0.99930555555555556</v>
      </c>
      <c r="AG27" s="115" t="b">
        <f t="shared" si="19"/>
        <v>0</v>
      </c>
      <c r="AH27" s="115" t="b">
        <f t="shared" ca="1" si="20"/>
        <v>1</v>
      </c>
      <c r="AI27" s="115" t="b">
        <f t="shared" ca="1" si="21"/>
        <v>0</v>
      </c>
      <c r="AJ27" s="115" t="b">
        <f t="shared" ca="1" si="22"/>
        <v>1</v>
      </c>
      <c r="AK27" s="115" t="b">
        <f t="shared" si="23"/>
        <v>0</v>
      </c>
      <c r="AL27" s="113">
        <f t="shared" ca="1" si="24"/>
        <v>0</v>
      </c>
      <c r="AM27" s="113">
        <f t="shared" ca="1" si="25"/>
        <v>0.99930555555555556</v>
      </c>
      <c r="AN27" s="113">
        <f t="shared" ca="1" si="37"/>
        <v>0</v>
      </c>
      <c r="AO27" s="113">
        <f t="shared" ca="1" si="26"/>
        <v>0.99930555555555556</v>
      </c>
      <c r="AP27" s="115" t="b">
        <f t="shared" si="27"/>
        <v>1</v>
      </c>
      <c r="AQ27" s="115" t="b">
        <f t="shared" ca="1" si="28"/>
        <v>0</v>
      </c>
      <c r="AR27" s="115" t="b">
        <f t="shared" si="29"/>
        <v>1</v>
      </c>
      <c r="AS27" s="115" t="b">
        <f t="shared" ca="1" si="30"/>
        <v>0</v>
      </c>
      <c r="AT27" s="140">
        <f t="shared" si="31"/>
        <v>0</v>
      </c>
      <c r="AU27" s="342"/>
      <c r="AV27" s="342"/>
      <c r="AW27" s="342"/>
      <c r="AX27" s="342"/>
      <c r="AY27" s="342"/>
      <c r="AZ27" s="342"/>
      <c r="BA27" s="343"/>
      <c r="BB27" s="343"/>
      <c r="BC27" s="343"/>
    </row>
    <row r="28" spans="1:55" s="346" customFormat="1" ht="28.5" customHeight="1" x14ac:dyDescent="0.35">
      <c r="A28" s="397">
        <f t="shared" ca="1" si="0"/>
        <v>46255</v>
      </c>
      <c r="B28" s="77" t="str">
        <f t="shared" ca="1" si="1"/>
        <v>Fr</v>
      </c>
      <c r="C28" s="76" t="str">
        <f t="shared" ca="1" si="2"/>
        <v xml:space="preserve"> </v>
      </c>
      <c r="D28" s="171"/>
      <c r="E28" s="126" t="str">
        <f t="shared" ca="1" si="32"/>
        <v>08:00-16:00</v>
      </c>
      <c r="F28" s="386">
        <f t="shared" ca="1" si="3"/>
        <v>0.33333333333333331</v>
      </c>
      <c r="G28" s="125">
        <f t="shared" ca="1" si="33"/>
        <v>0</v>
      </c>
      <c r="H28" s="127"/>
      <c r="I28" s="59"/>
      <c r="J28" s="141" t="str">
        <f t="shared" ca="1" si="4"/>
        <v/>
      </c>
      <c r="K28" s="388">
        <f t="shared" ca="1" si="5"/>
        <v>0</v>
      </c>
      <c r="L28" s="542"/>
      <c r="M28" s="543"/>
      <c r="N28" s="543"/>
      <c r="O28" s="543"/>
      <c r="P28" s="544"/>
      <c r="Q28" s="108">
        <f t="shared" ca="1" si="34"/>
        <v>46255</v>
      </c>
      <c r="R28" s="115" t="b">
        <f t="shared" ca="1" si="6"/>
        <v>1</v>
      </c>
      <c r="S28" s="109" t="str">
        <f t="shared" si="7"/>
        <v/>
      </c>
      <c r="T28" s="61" t="str">
        <f t="shared" ca="1" si="8"/>
        <v>A</v>
      </c>
      <c r="U28" s="61" t="str">
        <f t="shared" ca="1" si="9"/>
        <v>A</v>
      </c>
      <c r="V28" s="96">
        <f t="shared" si="35"/>
        <v>0</v>
      </c>
      <c r="W28" s="57">
        <f t="shared" ca="1" si="36"/>
        <v>-0.33333333333333298</v>
      </c>
      <c r="X28" s="164">
        <f t="shared" ca="1" si="10"/>
        <v>0</v>
      </c>
      <c r="Y28" s="115" t="b">
        <f t="shared" ca="1" si="11"/>
        <v>0</v>
      </c>
      <c r="Z28" s="115" t="b">
        <f t="shared" ca="1" si="12"/>
        <v>0</v>
      </c>
      <c r="AA28" s="115" t="b">
        <f t="shared" ca="1" si="13"/>
        <v>1</v>
      </c>
      <c r="AB28" s="78">
        <f t="shared" ca="1" si="14"/>
        <v>0</v>
      </c>
      <c r="AC28" s="85">
        <f t="shared" ca="1" si="15"/>
        <v>0.33333333333333331</v>
      </c>
      <c r="AD28" s="88">
        <f t="shared" ca="1" si="16"/>
        <v>0</v>
      </c>
      <c r="AE28" s="85">
        <f t="shared" ca="1" si="17"/>
        <v>0.66666666666666663</v>
      </c>
      <c r="AF28" s="82">
        <f t="shared" ca="1" si="18"/>
        <v>0.99930555555555556</v>
      </c>
      <c r="AG28" s="115" t="b">
        <f t="shared" si="19"/>
        <v>0</v>
      </c>
      <c r="AH28" s="115" t="b">
        <f t="shared" ca="1" si="20"/>
        <v>1</v>
      </c>
      <c r="AI28" s="115" t="b">
        <f t="shared" ca="1" si="21"/>
        <v>0</v>
      </c>
      <c r="AJ28" s="115" t="b">
        <f t="shared" ca="1" si="22"/>
        <v>1</v>
      </c>
      <c r="AK28" s="115" t="b">
        <f t="shared" si="23"/>
        <v>0</v>
      </c>
      <c r="AL28" s="113">
        <f t="shared" ca="1" si="24"/>
        <v>0</v>
      </c>
      <c r="AM28" s="113">
        <f t="shared" ca="1" si="25"/>
        <v>0.99930555555555556</v>
      </c>
      <c r="AN28" s="113">
        <f t="shared" ca="1" si="37"/>
        <v>0</v>
      </c>
      <c r="AO28" s="113">
        <f t="shared" ca="1" si="26"/>
        <v>0.99930555555555556</v>
      </c>
      <c r="AP28" s="115" t="b">
        <f t="shared" si="27"/>
        <v>1</v>
      </c>
      <c r="AQ28" s="115" t="b">
        <f t="shared" ca="1" si="28"/>
        <v>0</v>
      </c>
      <c r="AR28" s="115" t="b">
        <f t="shared" si="29"/>
        <v>1</v>
      </c>
      <c r="AS28" s="115" t="b">
        <f t="shared" ca="1" si="30"/>
        <v>0</v>
      </c>
      <c r="AT28" s="140">
        <f t="shared" si="31"/>
        <v>0</v>
      </c>
      <c r="AU28" s="342"/>
      <c r="AV28" s="342"/>
      <c r="AW28" s="342"/>
      <c r="AX28" s="342"/>
      <c r="AY28" s="342"/>
      <c r="AZ28" s="342"/>
      <c r="BA28" s="343"/>
      <c r="BB28" s="343"/>
      <c r="BC28" s="343"/>
    </row>
    <row r="29" spans="1:55" s="346" customFormat="1" ht="28.5" customHeight="1" x14ac:dyDescent="0.35">
      <c r="A29" s="397">
        <f t="shared" ca="1" si="0"/>
        <v>46256</v>
      </c>
      <c r="B29" s="77" t="str">
        <f t="shared" ca="1" si="1"/>
        <v>Sa</v>
      </c>
      <c r="C29" s="76" t="str">
        <f t="shared" ca="1" si="2"/>
        <v xml:space="preserve"> Wochenende</v>
      </c>
      <c r="D29" s="185"/>
      <c r="E29" s="126" t="str">
        <f t="shared" ca="1" si="32"/>
        <v/>
      </c>
      <c r="F29" s="386">
        <f t="shared" ca="1" si="3"/>
        <v>0</v>
      </c>
      <c r="G29" s="125">
        <f t="shared" ca="1" si="33"/>
        <v>0</v>
      </c>
      <c r="H29" s="127"/>
      <c r="I29" s="59"/>
      <c r="J29" s="141" t="str">
        <f t="shared" ca="1" si="4"/>
        <v/>
      </c>
      <c r="K29" s="388">
        <f t="shared" ca="1" si="5"/>
        <v>0</v>
      </c>
      <c r="L29" s="542"/>
      <c r="M29" s="543"/>
      <c r="N29" s="543"/>
      <c r="O29" s="543"/>
      <c r="P29" s="544"/>
      <c r="Q29" s="108">
        <f t="shared" ca="1" si="34"/>
        <v>46256</v>
      </c>
      <c r="R29" s="115" t="b">
        <f t="shared" ca="1" si="6"/>
        <v>1</v>
      </c>
      <c r="S29" s="109" t="str">
        <f t="shared" si="7"/>
        <v/>
      </c>
      <c r="T29" s="61" t="str">
        <f t="shared" ca="1" si="8"/>
        <v>F</v>
      </c>
      <c r="U29" s="61" t="str">
        <f t="shared" ca="1" si="9"/>
        <v>A</v>
      </c>
      <c r="V29" s="96">
        <f t="shared" si="35"/>
        <v>0</v>
      </c>
      <c r="W29" s="57">
        <f t="shared" ca="1" si="36"/>
        <v>0</v>
      </c>
      <c r="X29" s="164">
        <f t="shared" ca="1" si="10"/>
        <v>0</v>
      </c>
      <c r="Y29" s="115" t="b">
        <f t="shared" ca="1" si="11"/>
        <v>1</v>
      </c>
      <c r="Z29" s="115" t="b">
        <f t="shared" ca="1" si="12"/>
        <v>0</v>
      </c>
      <c r="AA29" s="115" t="b">
        <f t="shared" ca="1" si="13"/>
        <v>0</v>
      </c>
      <c r="AB29" s="78">
        <f t="shared" ca="1" si="14"/>
        <v>0</v>
      </c>
      <c r="AC29" s="85">
        <f t="shared" ca="1" si="15"/>
        <v>0</v>
      </c>
      <c r="AD29" s="88">
        <f t="shared" ca="1" si="16"/>
        <v>0</v>
      </c>
      <c r="AE29" s="85">
        <f t="shared" ca="1" si="17"/>
        <v>0</v>
      </c>
      <c r="AF29" s="82">
        <f t="shared" ca="1" si="18"/>
        <v>0.99930555555555556</v>
      </c>
      <c r="AG29" s="115" t="b">
        <f t="shared" si="19"/>
        <v>0</v>
      </c>
      <c r="AH29" s="115" t="b">
        <f t="shared" ca="1" si="20"/>
        <v>0</v>
      </c>
      <c r="AI29" s="115" t="b">
        <f t="shared" ca="1" si="21"/>
        <v>0</v>
      </c>
      <c r="AJ29" s="115" t="b">
        <f t="shared" ca="1" si="22"/>
        <v>1</v>
      </c>
      <c r="AK29" s="115" t="b">
        <f t="shared" si="23"/>
        <v>0</v>
      </c>
      <c r="AL29" s="113">
        <f t="shared" ca="1" si="24"/>
        <v>0</v>
      </c>
      <c r="AM29" s="113">
        <f t="shared" ca="1" si="25"/>
        <v>0.99930555555555556</v>
      </c>
      <c r="AN29" s="113">
        <f t="shared" ca="1" si="37"/>
        <v>0</v>
      </c>
      <c r="AO29" s="113">
        <f t="shared" ca="1" si="26"/>
        <v>0.99930555555555556</v>
      </c>
      <c r="AP29" s="115" t="b">
        <f t="shared" si="27"/>
        <v>1</v>
      </c>
      <c r="AQ29" s="115" t="b">
        <f t="shared" ca="1" si="28"/>
        <v>0</v>
      </c>
      <c r="AR29" s="115" t="b">
        <f t="shared" si="29"/>
        <v>1</v>
      </c>
      <c r="AS29" s="115" t="b">
        <f t="shared" ca="1" si="30"/>
        <v>0</v>
      </c>
      <c r="AT29" s="140">
        <f t="shared" si="31"/>
        <v>0</v>
      </c>
      <c r="AU29" s="342"/>
      <c r="AV29" s="342"/>
      <c r="AW29" s="342"/>
      <c r="AX29" s="342"/>
      <c r="AY29" s="342"/>
      <c r="AZ29" s="342"/>
      <c r="BA29" s="343"/>
      <c r="BB29" s="343"/>
      <c r="BC29" s="343"/>
    </row>
    <row r="30" spans="1:55" s="346" customFormat="1" ht="28.5" customHeight="1" x14ac:dyDescent="0.35">
      <c r="A30" s="397">
        <f t="shared" ca="1" si="0"/>
        <v>46257</v>
      </c>
      <c r="B30" s="77" t="str">
        <f t="shared" ca="1" si="1"/>
        <v>So</v>
      </c>
      <c r="C30" s="76" t="str">
        <f t="shared" ca="1" si="2"/>
        <v xml:space="preserve"> Wochenende</v>
      </c>
      <c r="D30" s="185"/>
      <c r="E30" s="126" t="str">
        <f t="shared" ca="1" si="32"/>
        <v/>
      </c>
      <c r="F30" s="386">
        <f t="shared" ca="1" si="3"/>
        <v>0</v>
      </c>
      <c r="G30" s="125">
        <f t="shared" ca="1" si="33"/>
        <v>0</v>
      </c>
      <c r="H30" s="184"/>
      <c r="I30" s="186"/>
      <c r="J30" s="141" t="str">
        <f t="shared" ca="1" si="4"/>
        <v/>
      </c>
      <c r="K30" s="388">
        <f t="shared" ca="1" si="5"/>
        <v>0</v>
      </c>
      <c r="L30" s="542"/>
      <c r="M30" s="543"/>
      <c r="N30" s="543"/>
      <c r="O30" s="543"/>
      <c r="P30" s="544"/>
      <c r="Q30" s="108">
        <f t="shared" ca="1" si="34"/>
        <v>46257</v>
      </c>
      <c r="R30" s="115" t="b">
        <f t="shared" ca="1" si="6"/>
        <v>1</v>
      </c>
      <c r="S30" s="109" t="str">
        <f t="shared" si="7"/>
        <v/>
      </c>
      <c r="T30" s="61" t="str">
        <f t="shared" ca="1" si="8"/>
        <v>F</v>
      </c>
      <c r="U30" s="61" t="str">
        <f t="shared" ca="1" si="9"/>
        <v>F</v>
      </c>
      <c r="V30" s="96">
        <f t="shared" si="35"/>
        <v>0</v>
      </c>
      <c r="W30" s="57">
        <f t="shared" ca="1" si="36"/>
        <v>0</v>
      </c>
      <c r="X30" s="164">
        <f t="shared" ca="1" si="10"/>
        <v>0</v>
      </c>
      <c r="Y30" s="115" t="b">
        <f t="shared" ca="1" si="11"/>
        <v>1</v>
      </c>
      <c r="Z30" s="115" t="b">
        <f t="shared" ca="1" si="12"/>
        <v>0</v>
      </c>
      <c r="AA30" s="115" t="b">
        <f t="shared" ca="1" si="13"/>
        <v>0</v>
      </c>
      <c r="AB30" s="78" t="str">
        <f t="shared" ca="1" si="14"/>
        <v/>
      </c>
      <c r="AC30" s="85" t="str">
        <f t="shared" ca="1" si="15"/>
        <v/>
      </c>
      <c r="AD30" s="88">
        <f t="shared" ca="1" si="16"/>
        <v>0</v>
      </c>
      <c r="AE30" s="85" t="str">
        <f t="shared" ca="1" si="17"/>
        <v/>
      </c>
      <c r="AF30" s="82" t="str">
        <f t="shared" ca="1" si="18"/>
        <v/>
      </c>
      <c r="AG30" s="115" t="b">
        <f t="shared" si="19"/>
        <v>0</v>
      </c>
      <c r="AH30" s="115" t="b">
        <f t="shared" ca="1" si="20"/>
        <v>0</v>
      </c>
      <c r="AI30" s="115" t="b">
        <f t="shared" ca="1" si="21"/>
        <v>0</v>
      </c>
      <c r="AJ30" s="115" t="b">
        <f t="shared" ca="1" si="22"/>
        <v>0</v>
      </c>
      <c r="AK30" s="115" t="b">
        <f t="shared" si="23"/>
        <v>0</v>
      </c>
      <c r="AL30" s="113" t="str">
        <f t="shared" ca="1" si="24"/>
        <v/>
      </c>
      <c r="AM30" s="113" t="str">
        <f t="shared" ca="1" si="25"/>
        <v/>
      </c>
      <c r="AN30" s="113" t="str">
        <f t="shared" ca="1" si="37"/>
        <v/>
      </c>
      <c r="AO30" s="113" t="str">
        <f t="shared" ca="1" si="26"/>
        <v/>
      </c>
      <c r="AP30" s="115" t="b">
        <f t="shared" si="27"/>
        <v>1</v>
      </c>
      <c r="AQ30" s="115" t="b">
        <f t="shared" ca="1" si="28"/>
        <v>0</v>
      </c>
      <c r="AR30" s="115" t="b">
        <f t="shared" si="29"/>
        <v>1</v>
      </c>
      <c r="AS30" s="115" t="b">
        <f t="shared" ca="1" si="30"/>
        <v>0</v>
      </c>
      <c r="AT30" s="140">
        <f t="shared" si="31"/>
        <v>0</v>
      </c>
      <c r="AU30" s="342"/>
      <c r="AV30" s="342"/>
      <c r="AW30" s="342"/>
      <c r="AX30" s="342"/>
      <c r="AY30" s="342"/>
      <c r="AZ30" s="342"/>
      <c r="BA30" s="343"/>
      <c r="BB30" s="343"/>
      <c r="BC30" s="343"/>
    </row>
    <row r="31" spans="1:55" s="346" customFormat="1" ht="28.5" customHeight="1" x14ac:dyDescent="0.35">
      <c r="A31" s="397">
        <f t="shared" ca="1" si="0"/>
        <v>46258</v>
      </c>
      <c r="B31" s="77" t="str">
        <f t="shared" ca="1" si="1"/>
        <v>Mo</v>
      </c>
      <c r="C31" s="76" t="str">
        <f t="shared" ca="1" si="2"/>
        <v xml:space="preserve"> </v>
      </c>
      <c r="D31" s="171"/>
      <c r="E31" s="126" t="str">
        <f t="shared" ca="1" si="32"/>
        <v>08:00-16:00</v>
      </c>
      <c r="F31" s="386">
        <f t="shared" ca="1" si="3"/>
        <v>0.33333333333333331</v>
      </c>
      <c r="G31" s="125">
        <f t="shared" ca="1" si="33"/>
        <v>0</v>
      </c>
      <c r="H31" s="127"/>
      <c r="I31" s="59"/>
      <c r="J31" s="141" t="str">
        <f t="shared" ca="1" si="4"/>
        <v/>
      </c>
      <c r="K31" s="388">
        <f t="shared" ca="1" si="5"/>
        <v>0</v>
      </c>
      <c r="L31" s="542"/>
      <c r="M31" s="543"/>
      <c r="N31" s="543"/>
      <c r="O31" s="543"/>
      <c r="P31" s="544"/>
      <c r="Q31" s="108">
        <f t="shared" ca="1" si="34"/>
        <v>46258</v>
      </c>
      <c r="R31" s="115" t="b">
        <f t="shared" ca="1" si="6"/>
        <v>1</v>
      </c>
      <c r="S31" s="109" t="str">
        <f t="shared" si="7"/>
        <v/>
      </c>
      <c r="T31" s="61" t="str">
        <f t="shared" ca="1" si="8"/>
        <v>A</v>
      </c>
      <c r="U31" s="61" t="str">
        <f t="shared" ca="1" si="9"/>
        <v>A</v>
      </c>
      <c r="V31" s="96">
        <f t="shared" si="35"/>
        <v>0</v>
      </c>
      <c r="W31" s="57">
        <f t="shared" ca="1" si="36"/>
        <v>-0.33333333333333298</v>
      </c>
      <c r="X31" s="164">
        <f t="shared" ca="1" si="10"/>
        <v>0</v>
      </c>
      <c r="Y31" s="115" t="b">
        <f t="shared" ca="1" si="11"/>
        <v>0</v>
      </c>
      <c r="Z31" s="115" t="b">
        <f t="shared" ca="1" si="12"/>
        <v>0</v>
      </c>
      <c r="AA31" s="115" t="b">
        <f t="shared" ca="1" si="13"/>
        <v>1</v>
      </c>
      <c r="AB31" s="78">
        <f t="shared" ca="1" si="14"/>
        <v>0</v>
      </c>
      <c r="AC31" s="85">
        <f t="shared" ca="1" si="15"/>
        <v>0.33333333333333331</v>
      </c>
      <c r="AD31" s="88">
        <f t="shared" ca="1" si="16"/>
        <v>0</v>
      </c>
      <c r="AE31" s="85">
        <f t="shared" ca="1" si="17"/>
        <v>0.66666666666666663</v>
      </c>
      <c r="AF31" s="82">
        <f t="shared" ca="1" si="18"/>
        <v>0.99930555555555556</v>
      </c>
      <c r="AG31" s="115" t="b">
        <f t="shared" si="19"/>
        <v>0</v>
      </c>
      <c r="AH31" s="115" t="b">
        <f t="shared" ca="1" si="20"/>
        <v>1</v>
      </c>
      <c r="AI31" s="115" t="b">
        <f t="shared" ca="1" si="21"/>
        <v>0</v>
      </c>
      <c r="AJ31" s="115" t="b">
        <f t="shared" ca="1" si="22"/>
        <v>1</v>
      </c>
      <c r="AK31" s="115" t="b">
        <f t="shared" si="23"/>
        <v>0</v>
      </c>
      <c r="AL31" s="113">
        <f t="shared" ca="1" si="24"/>
        <v>0</v>
      </c>
      <c r="AM31" s="113">
        <f t="shared" ca="1" si="25"/>
        <v>0.99930555555555556</v>
      </c>
      <c r="AN31" s="113">
        <f t="shared" ca="1" si="37"/>
        <v>0</v>
      </c>
      <c r="AO31" s="113">
        <f t="shared" ca="1" si="26"/>
        <v>0.99930555555555556</v>
      </c>
      <c r="AP31" s="115" t="b">
        <f t="shared" si="27"/>
        <v>1</v>
      </c>
      <c r="AQ31" s="115" t="b">
        <f t="shared" ca="1" si="28"/>
        <v>0</v>
      </c>
      <c r="AR31" s="115" t="b">
        <f t="shared" si="29"/>
        <v>1</v>
      </c>
      <c r="AS31" s="115" t="b">
        <f t="shared" ca="1" si="30"/>
        <v>0</v>
      </c>
      <c r="AT31" s="140">
        <f t="shared" si="31"/>
        <v>0</v>
      </c>
      <c r="AU31" s="342"/>
      <c r="AV31" s="342"/>
      <c r="AW31" s="342"/>
      <c r="AX31" s="342"/>
      <c r="AY31" s="342"/>
      <c r="AZ31" s="342"/>
      <c r="BA31" s="343"/>
      <c r="BB31" s="343"/>
      <c r="BC31" s="343"/>
    </row>
    <row r="32" spans="1:55" s="346" customFormat="1" ht="28.5" customHeight="1" x14ac:dyDescent="0.35">
      <c r="A32" s="397">
        <f t="shared" ca="1" si="0"/>
        <v>46259</v>
      </c>
      <c r="B32" s="77" t="str">
        <f t="shared" ca="1" si="1"/>
        <v>Di</v>
      </c>
      <c r="C32" s="76" t="str">
        <f t="shared" ca="1" si="2"/>
        <v xml:space="preserve"> </v>
      </c>
      <c r="D32" s="171"/>
      <c r="E32" s="126" t="str">
        <f t="shared" ca="1" si="32"/>
        <v>08:00-16:00</v>
      </c>
      <c r="F32" s="386">
        <f t="shared" ca="1" si="3"/>
        <v>0.33333333333333331</v>
      </c>
      <c r="G32" s="125">
        <f t="shared" ca="1" si="33"/>
        <v>0</v>
      </c>
      <c r="H32" s="127"/>
      <c r="I32" s="59"/>
      <c r="J32" s="141" t="str">
        <f t="shared" ca="1" si="4"/>
        <v/>
      </c>
      <c r="K32" s="388">
        <f t="shared" ca="1" si="5"/>
        <v>0</v>
      </c>
      <c r="L32" s="542"/>
      <c r="M32" s="543"/>
      <c r="N32" s="543"/>
      <c r="O32" s="543"/>
      <c r="P32" s="544"/>
      <c r="Q32" s="108">
        <f t="shared" ca="1" si="34"/>
        <v>46259</v>
      </c>
      <c r="R32" s="115" t="b">
        <f t="shared" ca="1" si="6"/>
        <v>1</v>
      </c>
      <c r="S32" s="109" t="str">
        <f t="shared" si="7"/>
        <v/>
      </c>
      <c r="T32" s="61" t="str">
        <f t="shared" ca="1" si="8"/>
        <v>A</v>
      </c>
      <c r="U32" s="61" t="str">
        <f t="shared" ca="1" si="9"/>
        <v>A</v>
      </c>
      <c r="V32" s="96">
        <f t="shared" si="35"/>
        <v>0</v>
      </c>
      <c r="W32" s="57">
        <f t="shared" ca="1" si="36"/>
        <v>-0.33333333333333298</v>
      </c>
      <c r="X32" s="164">
        <f t="shared" ca="1" si="10"/>
        <v>0</v>
      </c>
      <c r="Y32" s="115" t="b">
        <f t="shared" ca="1" si="11"/>
        <v>0</v>
      </c>
      <c r="Z32" s="115" t="b">
        <f t="shared" ca="1" si="12"/>
        <v>0</v>
      </c>
      <c r="AA32" s="115" t="b">
        <f t="shared" ca="1" si="13"/>
        <v>1</v>
      </c>
      <c r="AB32" s="78">
        <f t="shared" ca="1" si="14"/>
        <v>0</v>
      </c>
      <c r="AC32" s="85">
        <f t="shared" ca="1" si="15"/>
        <v>0.33333333333333331</v>
      </c>
      <c r="AD32" s="88">
        <f t="shared" ca="1" si="16"/>
        <v>0</v>
      </c>
      <c r="AE32" s="85">
        <f t="shared" ca="1" si="17"/>
        <v>0.66666666666666663</v>
      </c>
      <c r="AF32" s="82">
        <f t="shared" ca="1" si="18"/>
        <v>0.99930555555555556</v>
      </c>
      <c r="AG32" s="115" t="b">
        <f t="shared" si="19"/>
        <v>0</v>
      </c>
      <c r="AH32" s="115" t="b">
        <f t="shared" ca="1" si="20"/>
        <v>1</v>
      </c>
      <c r="AI32" s="115" t="b">
        <f t="shared" ca="1" si="21"/>
        <v>0</v>
      </c>
      <c r="AJ32" s="115" t="b">
        <f t="shared" ca="1" si="22"/>
        <v>1</v>
      </c>
      <c r="AK32" s="115" t="b">
        <f t="shared" si="23"/>
        <v>0</v>
      </c>
      <c r="AL32" s="113">
        <f t="shared" ca="1" si="24"/>
        <v>0</v>
      </c>
      <c r="AM32" s="113">
        <f t="shared" ca="1" si="25"/>
        <v>0.99930555555555556</v>
      </c>
      <c r="AN32" s="113">
        <f t="shared" ca="1" si="37"/>
        <v>0</v>
      </c>
      <c r="AO32" s="113">
        <f t="shared" ca="1" si="26"/>
        <v>0.99930555555555556</v>
      </c>
      <c r="AP32" s="115" t="b">
        <f t="shared" si="27"/>
        <v>1</v>
      </c>
      <c r="AQ32" s="115" t="b">
        <f t="shared" ca="1" si="28"/>
        <v>0</v>
      </c>
      <c r="AR32" s="115" t="b">
        <f t="shared" si="29"/>
        <v>1</v>
      </c>
      <c r="AS32" s="115" t="b">
        <f t="shared" ca="1" si="30"/>
        <v>0</v>
      </c>
      <c r="AT32" s="140">
        <f t="shared" si="31"/>
        <v>0</v>
      </c>
      <c r="AU32" s="342"/>
      <c r="AV32" s="342"/>
      <c r="AW32" s="342"/>
      <c r="AX32" s="342"/>
      <c r="AY32" s="342"/>
      <c r="AZ32" s="342"/>
      <c r="BA32" s="343"/>
      <c r="BB32" s="343"/>
      <c r="BC32" s="343"/>
    </row>
    <row r="33" spans="1:55" s="346" customFormat="1" ht="28.5" customHeight="1" x14ac:dyDescent="0.35">
      <c r="A33" s="397">
        <f t="shared" ca="1" si="0"/>
        <v>46260</v>
      </c>
      <c r="B33" s="77" t="str">
        <f t="shared" ca="1" si="1"/>
        <v>Mi</v>
      </c>
      <c r="C33" s="76" t="str">
        <f t="shared" ca="1" si="2"/>
        <v xml:space="preserve"> </v>
      </c>
      <c r="D33" s="171"/>
      <c r="E33" s="126" t="str">
        <f t="shared" ca="1" si="32"/>
        <v>08:00-16:00</v>
      </c>
      <c r="F33" s="386">
        <f t="shared" ca="1" si="3"/>
        <v>0.33333333333333331</v>
      </c>
      <c r="G33" s="125">
        <f t="shared" ca="1" si="33"/>
        <v>0</v>
      </c>
      <c r="H33" s="127"/>
      <c r="I33" s="59"/>
      <c r="J33" s="141" t="str">
        <f t="shared" ca="1" si="4"/>
        <v/>
      </c>
      <c r="K33" s="388">
        <f t="shared" ca="1" si="5"/>
        <v>0</v>
      </c>
      <c r="L33" s="542"/>
      <c r="M33" s="543"/>
      <c r="N33" s="543"/>
      <c r="O33" s="543"/>
      <c r="P33" s="544"/>
      <c r="Q33" s="108">
        <f t="shared" ca="1" si="34"/>
        <v>46260</v>
      </c>
      <c r="R33" s="115" t="b">
        <f t="shared" ca="1" si="6"/>
        <v>1</v>
      </c>
      <c r="S33" s="109" t="str">
        <f t="shared" si="7"/>
        <v/>
      </c>
      <c r="T33" s="61" t="str">
        <f t="shared" ca="1" si="8"/>
        <v>A</v>
      </c>
      <c r="U33" s="61" t="str">
        <f t="shared" ca="1" si="9"/>
        <v>A</v>
      </c>
      <c r="V33" s="96">
        <f t="shared" si="35"/>
        <v>0</v>
      </c>
      <c r="W33" s="57">
        <f t="shared" ca="1" si="36"/>
        <v>-0.33333333333333298</v>
      </c>
      <c r="X33" s="164">
        <f t="shared" ca="1" si="10"/>
        <v>0</v>
      </c>
      <c r="Y33" s="115" t="b">
        <f t="shared" ca="1" si="11"/>
        <v>0</v>
      </c>
      <c r="Z33" s="115" t="b">
        <f t="shared" ca="1" si="12"/>
        <v>0</v>
      </c>
      <c r="AA33" s="115" t="b">
        <f t="shared" ca="1" si="13"/>
        <v>1</v>
      </c>
      <c r="AB33" s="78">
        <f t="shared" ca="1" si="14"/>
        <v>0</v>
      </c>
      <c r="AC33" s="85">
        <f t="shared" ca="1" si="15"/>
        <v>0.33333333333333331</v>
      </c>
      <c r="AD33" s="88">
        <f t="shared" ca="1" si="16"/>
        <v>0</v>
      </c>
      <c r="AE33" s="85">
        <f t="shared" ca="1" si="17"/>
        <v>0.66666666666666663</v>
      </c>
      <c r="AF33" s="82">
        <f t="shared" ca="1" si="18"/>
        <v>0.99930555555555556</v>
      </c>
      <c r="AG33" s="115" t="b">
        <f t="shared" si="19"/>
        <v>0</v>
      </c>
      <c r="AH33" s="115" t="b">
        <f t="shared" ca="1" si="20"/>
        <v>1</v>
      </c>
      <c r="AI33" s="115" t="b">
        <f t="shared" ca="1" si="21"/>
        <v>0</v>
      </c>
      <c r="AJ33" s="115" t="b">
        <f t="shared" ca="1" si="22"/>
        <v>1</v>
      </c>
      <c r="AK33" s="115" t="b">
        <f t="shared" si="23"/>
        <v>0</v>
      </c>
      <c r="AL33" s="113">
        <f t="shared" ca="1" si="24"/>
        <v>0</v>
      </c>
      <c r="AM33" s="113">
        <f t="shared" ca="1" si="25"/>
        <v>0.99930555555555556</v>
      </c>
      <c r="AN33" s="113">
        <f t="shared" ca="1" si="37"/>
        <v>0</v>
      </c>
      <c r="AO33" s="113">
        <f t="shared" ca="1" si="26"/>
        <v>0.99930555555555556</v>
      </c>
      <c r="AP33" s="115" t="b">
        <f t="shared" si="27"/>
        <v>1</v>
      </c>
      <c r="AQ33" s="115" t="b">
        <f t="shared" ca="1" si="28"/>
        <v>0</v>
      </c>
      <c r="AR33" s="115" t="b">
        <f t="shared" si="29"/>
        <v>1</v>
      </c>
      <c r="AS33" s="115" t="b">
        <f t="shared" ca="1" si="30"/>
        <v>0</v>
      </c>
      <c r="AT33" s="140">
        <f t="shared" si="31"/>
        <v>0</v>
      </c>
      <c r="AU33" s="342"/>
      <c r="AV33" s="342"/>
      <c r="AW33" s="342"/>
      <c r="AX33" s="342"/>
      <c r="AY33" s="342"/>
      <c r="AZ33" s="342"/>
      <c r="BA33" s="343"/>
      <c r="BB33" s="343"/>
      <c r="BC33" s="343"/>
    </row>
    <row r="34" spans="1:55" s="346" customFormat="1" ht="28.5" customHeight="1" x14ac:dyDescent="0.35">
      <c r="A34" s="397">
        <f t="shared" ca="1" si="0"/>
        <v>46261</v>
      </c>
      <c r="B34" s="77" t="str">
        <f t="shared" ca="1" si="1"/>
        <v>Do</v>
      </c>
      <c r="C34" s="76" t="str">
        <f t="shared" ca="1" si="2"/>
        <v xml:space="preserve"> </v>
      </c>
      <c r="D34" s="171"/>
      <c r="E34" s="126" t="str">
        <f t="shared" ca="1" si="32"/>
        <v>08:00-16:00</v>
      </c>
      <c r="F34" s="386">
        <f t="shared" ca="1" si="3"/>
        <v>0.33333333333333331</v>
      </c>
      <c r="G34" s="125">
        <f t="shared" ca="1" si="33"/>
        <v>0</v>
      </c>
      <c r="H34" s="127"/>
      <c r="I34" s="59"/>
      <c r="J34" s="141" t="str">
        <f t="shared" ca="1" si="4"/>
        <v/>
      </c>
      <c r="K34" s="388">
        <f t="shared" ca="1" si="5"/>
        <v>0</v>
      </c>
      <c r="L34" s="542"/>
      <c r="M34" s="543"/>
      <c r="N34" s="543"/>
      <c r="O34" s="543"/>
      <c r="P34" s="544"/>
      <c r="Q34" s="108">
        <f t="shared" ca="1" si="34"/>
        <v>46261</v>
      </c>
      <c r="R34" s="115" t="b">
        <f t="shared" ca="1" si="6"/>
        <v>1</v>
      </c>
      <c r="S34" s="109" t="str">
        <f t="shared" si="7"/>
        <v/>
      </c>
      <c r="T34" s="61" t="str">
        <f t="shared" ca="1" si="8"/>
        <v>A</v>
      </c>
      <c r="U34" s="61" t="str">
        <f t="shared" ca="1" si="9"/>
        <v>A</v>
      </c>
      <c r="V34" s="96">
        <f t="shared" si="35"/>
        <v>0</v>
      </c>
      <c r="W34" s="57">
        <f t="shared" ca="1" si="36"/>
        <v>-0.33333333333333298</v>
      </c>
      <c r="X34" s="164">
        <f t="shared" ca="1" si="10"/>
        <v>0</v>
      </c>
      <c r="Y34" s="115" t="b">
        <f t="shared" ca="1" si="11"/>
        <v>0</v>
      </c>
      <c r="Z34" s="115" t="b">
        <f t="shared" ca="1" si="12"/>
        <v>0</v>
      </c>
      <c r="AA34" s="115" t="b">
        <f t="shared" ca="1" si="13"/>
        <v>1</v>
      </c>
      <c r="AB34" s="78">
        <f t="shared" ca="1" si="14"/>
        <v>0</v>
      </c>
      <c r="AC34" s="85">
        <f t="shared" ca="1" si="15"/>
        <v>0.33333333333333331</v>
      </c>
      <c r="AD34" s="88">
        <f t="shared" ca="1" si="16"/>
        <v>0</v>
      </c>
      <c r="AE34" s="85">
        <f t="shared" ca="1" si="17"/>
        <v>0.66666666666666663</v>
      </c>
      <c r="AF34" s="82">
        <f t="shared" ca="1" si="18"/>
        <v>0.99930555555555556</v>
      </c>
      <c r="AG34" s="115" t="b">
        <f t="shared" si="19"/>
        <v>0</v>
      </c>
      <c r="AH34" s="115" t="b">
        <f t="shared" ca="1" si="20"/>
        <v>1</v>
      </c>
      <c r="AI34" s="115" t="b">
        <f t="shared" ca="1" si="21"/>
        <v>0</v>
      </c>
      <c r="AJ34" s="115" t="b">
        <f t="shared" ca="1" si="22"/>
        <v>1</v>
      </c>
      <c r="AK34" s="115" t="b">
        <f t="shared" si="23"/>
        <v>0</v>
      </c>
      <c r="AL34" s="113">
        <f t="shared" ca="1" si="24"/>
        <v>0</v>
      </c>
      <c r="AM34" s="113">
        <f t="shared" ca="1" si="25"/>
        <v>0.99930555555555556</v>
      </c>
      <c r="AN34" s="113">
        <f t="shared" ca="1" si="37"/>
        <v>0</v>
      </c>
      <c r="AO34" s="113">
        <f t="shared" ca="1" si="26"/>
        <v>0.99930555555555556</v>
      </c>
      <c r="AP34" s="115" t="b">
        <f t="shared" si="27"/>
        <v>1</v>
      </c>
      <c r="AQ34" s="115" t="b">
        <f t="shared" ca="1" si="28"/>
        <v>0</v>
      </c>
      <c r="AR34" s="115" t="b">
        <f t="shared" si="29"/>
        <v>1</v>
      </c>
      <c r="AS34" s="115" t="b">
        <f t="shared" ca="1" si="30"/>
        <v>0</v>
      </c>
      <c r="AT34" s="140">
        <f t="shared" si="31"/>
        <v>0</v>
      </c>
      <c r="AU34" s="342"/>
      <c r="AV34" s="342"/>
      <c r="AW34" s="342"/>
      <c r="AX34" s="342"/>
      <c r="AY34" s="342"/>
      <c r="AZ34" s="342"/>
      <c r="BA34" s="343"/>
      <c r="BB34" s="343"/>
      <c r="BC34" s="343"/>
    </row>
    <row r="35" spans="1:55" s="346" customFormat="1" ht="28.5" customHeight="1" x14ac:dyDescent="0.35">
      <c r="A35" s="397">
        <f t="shared" ca="1" si="0"/>
        <v>46262</v>
      </c>
      <c r="B35" s="77" t="str">
        <f t="shared" ca="1" si="1"/>
        <v>Fr</v>
      </c>
      <c r="C35" s="76" t="str">
        <f t="shared" ca="1" si="2"/>
        <v xml:space="preserve"> </v>
      </c>
      <c r="D35" s="171"/>
      <c r="E35" s="126" t="str">
        <f t="shared" ca="1" si="32"/>
        <v>08:00-16:00</v>
      </c>
      <c r="F35" s="386">
        <f t="shared" ca="1" si="3"/>
        <v>0.33333333333333331</v>
      </c>
      <c r="G35" s="125">
        <f t="shared" ca="1" si="33"/>
        <v>0</v>
      </c>
      <c r="H35" s="127"/>
      <c r="I35" s="59"/>
      <c r="J35" s="141" t="str">
        <f t="shared" ca="1" si="4"/>
        <v/>
      </c>
      <c r="K35" s="388">
        <f t="shared" ca="1" si="5"/>
        <v>0</v>
      </c>
      <c r="L35" s="542"/>
      <c r="M35" s="543"/>
      <c r="N35" s="543"/>
      <c r="O35" s="543"/>
      <c r="P35" s="544"/>
      <c r="Q35" s="108">
        <f t="shared" ca="1" si="34"/>
        <v>46262</v>
      </c>
      <c r="R35" s="115" t="b">
        <f t="shared" ca="1" si="6"/>
        <v>1</v>
      </c>
      <c r="S35" s="109" t="str">
        <f t="shared" si="7"/>
        <v/>
      </c>
      <c r="T35" s="61" t="str">
        <f t="shared" ca="1" si="8"/>
        <v>A</v>
      </c>
      <c r="U35" s="61" t="str">
        <f t="shared" ca="1" si="9"/>
        <v>A</v>
      </c>
      <c r="V35" s="96">
        <f t="shared" si="35"/>
        <v>0</v>
      </c>
      <c r="W35" s="57">
        <f t="shared" ca="1" si="36"/>
        <v>-0.33333333333333298</v>
      </c>
      <c r="X35" s="164">
        <f t="shared" ca="1" si="10"/>
        <v>0</v>
      </c>
      <c r="Y35" s="115" t="b">
        <f t="shared" ca="1" si="11"/>
        <v>0</v>
      </c>
      <c r="Z35" s="115" t="b">
        <f t="shared" ca="1" si="12"/>
        <v>0</v>
      </c>
      <c r="AA35" s="115" t="b">
        <f t="shared" ca="1" si="13"/>
        <v>1</v>
      </c>
      <c r="AB35" s="78">
        <f t="shared" ca="1" si="14"/>
        <v>0</v>
      </c>
      <c r="AC35" s="85">
        <f t="shared" ca="1" si="15"/>
        <v>0.33333333333333331</v>
      </c>
      <c r="AD35" s="88">
        <f t="shared" ca="1" si="16"/>
        <v>0</v>
      </c>
      <c r="AE35" s="85">
        <f t="shared" ca="1" si="17"/>
        <v>0.66666666666666663</v>
      </c>
      <c r="AF35" s="82">
        <f t="shared" ca="1" si="18"/>
        <v>0.99930555555555556</v>
      </c>
      <c r="AG35" s="115" t="b">
        <f t="shared" si="19"/>
        <v>0</v>
      </c>
      <c r="AH35" s="115" t="b">
        <f t="shared" ca="1" si="20"/>
        <v>1</v>
      </c>
      <c r="AI35" s="115" t="b">
        <f t="shared" ca="1" si="21"/>
        <v>0</v>
      </c>
      <c r="AJ35" s="115" t="b">
        <f t="shared" ca="1" si="22"/>
        <v>1</v>
      </c>
      <c r="AK35" s="115" t="b">
        <f t="shared" si="23"/>
        <v>0</v>
      </c>
      <c r="AL35" s="113">
        <f t="shared" ca="1" si="24"/>
        <v>0</v>
      </c>
      <c r="AM35" s="113">
        <f t="shared" ca="1" si="25"/>
        <v>0.99930555555555556</v>
      </c>
      <c r="AN35" s="113">
        <f t="shared" ca="1" si="37"/>
        <v>0</v>
      </c>
      <c r="AO35" s="113">
        <f t="shared" ca="1" si="26"/>
        <v>0.99930555555555556</v>
      </c>
      <c r="AP35" s="115" t="b">
        <f t="shared" si="27"/>
        <v>1</v>
      </c>
      <c r="AQ35" s="115" t="b">
        <f t="shared" ca="1" si="28"/>
        <v>0</v>
      </c>
      <c r="AR35" s="115" t="b">
        <f t="shared" si="29"/>
        <v>1</v>
      </c>
      <c r="AS35" s="115" t="b">
        <f t="shared" ca="1" si="30"/>
        <v>0</v>
      </c>
      <c r="AT35" s="140">
        <f t="shared" si="31"/>
        <v>0</v>
      </c>
      <c r="AU35" s="342"/>
      <c r="AV35" s="342"/>
      <c r="AW35" s="342"/>
      <c r="AX35" s="342"/>
      <c r="AY35" s="342"/>
      <c r="AZ35" s="342"/>
      <c r="BA35" s="343"/>
      <c r="BB35" s="343"/>
      <c r="BC35" s="343"/>
    </row>
    <row r="36" spans="1:55" s="346" customFormat="1" ht="28.5" customHeight="1" x14ac:dyDescent="0.35">
      <c r="A36" s="397">
        <f t="shared" ca="1" si="0"/>
        <v>46263</v>
      </c>
      <c r="B36" s="77" t="str">
        <f t="shared" ca="1" si="1"/>
        <v>Sa</v>
      </c>
      <c r="C36" s="76" t="str">
        <f t="shared" ca="1" si="2"/>
        <v xml:space="preserve"> Wochenende</v>
      </c>
      <c r="D36" s="185"/>
      <c r="E36" s="126" t="str">
        <f t="shared" ca="1" si="32"/>
        <v/>
      </c>
      <c r="F36" s="386">
        <f t="shared" ca="1" si="3"/>
        <v>0</v>
      </c>
      <c r="G36" s="125">
        <f t="shared" ca="1" si="33"/>
        <v>0</v>
      </c>
      <c r="H36" s="127"/>
      <c r="I36" s="59"/>
      <c r="J36" s="141" t="str">
        <f t="shared" ca="1" si="4"/>
        <v/>
      </c>
      <c r="K36" s="388">
        <f t="shared" ca="1" si="5"/>
        <v>0</v>
      </c>
      <c r="L36" s="542"/>
      <c r="M36" s="543"/>
      <c r="N36" s="543"/>
      <c r="O36" s="543"/>
      <c r="P36" s="544"/>
      <c r="Q36" s="108">
        <f t="shared" ca="1" si="34"/>
        <v>46263</v>
      </c>
      <c r="R36" s="115" t="b">
        <f t="shared" ca="1" si="6"/>
        <v>1</v>
      </c>
      <c r="S36" s="109" t="str">
        <f t="shared" si="7"/>
        <v/>
      </c>
      <c r="T36" s="61" t="str">
        <f t="shared" ca="1" si="8"/>
        <v>F</v>
      </c>
      <c r="U36" s="61" t="str">
        <f t="shared" ca="1" si="9"/>
        <v>A</v>
      </c>
      <c r="V36" s="96">
        <f t="shared" si="35"/>
        <v>0</v>
      </c>
      <c r="W36" s="57">
        <f t="shared" ca="1" si="36"/>
        <v>0</v>
      </c>
      <c r="X36" s="164">
        <f t="shared" ca="1" si="10"/>
        <v>0</v>
      </c>
      <c r="Y36" s="115" t="b">
        <f t="shared" ca="1" si="11"/>
        <v>1</v>
      </c>
      <c r="Z36" s="115" t="b">
        <f t="shared" ca="1" si="12"/>
        <v>0</v>
      </c>
      <c r="AA36" s="115" t="b">
        <f t="shared" ca="1" si="13"/>
        <v>0</v>
      </c>
      <c r="AB36" s="78">
        <f t="shared" ca="1" si="14"/>
        <v>0</v>
      </c>
      <c r="AC36" s="85">
        <f t="shared" ca="1" si="15"/>
        <v>0</v>
      </c>
      <c r="AD36" s="88">
        <f t="shared" ca="1" si="16"/>
        <v>0</v>
      </c>
      <c r="AE36" s="85">
        <f t="shared" ca="1" si="17"/>
        <v>0</v>
      </c>
      <c r="AF36" s="82">
        <f t="shared" ca="1" si="18"/>
        <v>0.99930555555555556</v>
      </c>
      <c r="AG36" s="115" t="b">
        <f t="shared" si="19"/>
        <v>0</v>
      </c>
      <c r="AH36" s="115" t="b">
        <f t="shared" ca="1" si="20"/>
        <v>0</v>
      </c>
      <c r="AI36" s="115" t="b">
        <f t="shared" ca="1" si="21"/>
        <v>0</v>
      </c>
      <c r="AJ36" s="115" t="b">
        <f t="shared" ca="1" si="22"/>
        <v>1</v>
      </c>
      <c r="AK36" s="115" t="b">
        <f t="shared" si="23"/>
        <v>0</v>
      </c>
      <c r="AL36" s="113">
        <f t="shared" ca="1" si="24"/>
        <v>0</v>
      </c>
      <c r="AM36" s="113">
        <f t="shared" ca="1" si="25"/>
        <v>0.99930555555555556</v>
      </c>
      <c r="AN36" s="113">
        <f t="shared" ca="1" si="37"/>
        <v>0</v>
      </c>
      <c r="AO36" s="113">
        <f t="shared" ca="1" si="26"/>
        <v>0.99930555555555556</v>
      </c>
      <c r="AP36" s="115" t="b">
        <f t="shared" si="27"/>
        <v>1</v>
      </c>
      <c r="AQ36" s="115" t="b">
        <f t="shared" ca="1" si="28"/>
        <v>0</v>
      </c>
      <c r="AR36" s="115" t="b">
        <f t="shared" si="29"/>
        <v>1</v>
      </c>
      <c r="AS36" s="115" t="b">
        <f t="shared" ca="1" si="30"/>
        <v>0</v>
      </c>
      <c r="AT36" s="140">
        <f t="shared" si="31"/>
        <v>0</v>
      </c>
      <c r="AU36" s="342"/>
      <c r="AV36" s="342"/>
      <c r="AW36" s="342"/>
      <c r="AX36" s="342"/>
      <c r="AY36" s="342"/>
      <c r="AZ36" s="342"/>
      <c r="BA36" s="343"/>
      <c r="BB36" s="343"/>
      <c r="BC36" s="343"/>
    </row>
    <row r="37" spans="1:55" s="346" customFormat="1" ht="28.5" customHeight="1" x14ac:dyDescent="0.35">
      <c r="A37" s="397">
        <f t="shared" ca="1" si="0"/>
        <v>46264</v>
      </c>
      <c r="B37" s="77" t="str">
        <f t="shared" ca="1" si="1"/>
        <v>So</v>
      </c>
      <c r="C37" s="76" t="str">
        <f t="shared" ca="1" si="2"/>
        <v xml:space="preserve"> Wochenende</v>
      </c>
      <c r="D37" s="185"/>
      <c r="E37" s="126" t="str">
        <f t="shared" ca="1" si="32"/>
        <v/>
      </c>
      <c r="F37" s="386">
        <f t="shared" ca="1" si="3"/>
        <v>0</v>
      </c>
      <c r="G37" s="125">
        <f t="shared" ca="1" si="33"/>
        <v>0</v>
      </c>
      <c r="H37" s="184"/>
      <c r="I37" s="186"/>
      <c r="J37" s="141" t="str">
        <f t="shared" ca="1" si="4"/>
        <v/>
      </c>
      <c r="K37" s="388">
        <f t="shared" ca="1" si="5"/>
        <v>0</v>
      </c>
      <c r="L37" s="542"/>
      <c r="M37" s="543"/>
      <c r="N37" s="543"/>
      <c r="O37" s="543"/>
      <c r="P37" s="544"/>
      <c r="Q37" s="108">
        <f t="shared" ca="1" si="34"/>
        <v>46264</v>
      </c>
      <c r="R37" s="115" t="b">
        <f t="shared" ca="1" si="6"/>
        <v>1</v>
      </c>
      <c r="S37" s="109" t="str">
        <f t="shared" si="7"/>
        <v/>
      </c>
      <c r="T37" s="61" t="str">
        <f t="shared" ca="1" si="8"/>
        <v>F</v>
      </c>
      <c r="U37" s="61" t="str">
        <f t="shared" ca="1" si="9"/>
        <v>F</v>
      </c>
      <c r="V37" s="96">
        <f t="shared" si="35"/>
        <v>0</v>
      </c>
      <c r="W37" s="57">
        <f t="shared" ca="1" si="36"/>
        <v>0</v>
      </c>
      <c r="X37" s="164">
        <f t="shared" ca="1" si="10"/>
        <v>0</v>
      </c>
      <c r="Y37" s="115" t="b">
        <f t="shared" ca="1" si="11"/>
        <v>1</v>
      </c>
      <c r="Z37" s="115" t="b">
        <f t="shared" ca="1" si="12"/>
        <v>0</v>
      </c>
      <c r="AA37" s="115" t="b">
        <f t="shared" ca="1" si="13"/>
        <v>0</v>
      </c>
      <c r="AB37" s="78" t="str">
        <f t="shared" ca="1" si="14"/>
        <v/>
      </c>
      <c r="AC37" s="85" t="str">
        <f t="shared" ca="1" si="15"/>
        <v/>
      </c>
      <c r="AD37" s="88">
        <f t="shared" ca="1" si="16"/>
        <v>0</v>
      </c>
      <c r="AE37" s="85" t="str">
        <f t="shared" ca="1" si="17"/>
        <v/>
      </c>
      <c r="AF37" s="82" t="str">
        <f t="shared" ca="1" si="18"/>
        <v/>
      </c>
      <c r="AG37" s="115" t="b">
        <f t="shared" si="19"/>
        <v>0</v>
      </c>
      <c r="AH37" s="115" t="b">
        <f t="shared" ca="1" si="20"/>
        <v>0</v>
      </c>
      <c r="AI37" s="115" t="b">
        <f t="shared" ca="1" si="21"/>
        <v>0</v>
      </c>
      <c r="AJ37" s="115" t="b">
        <f t="shared" ca="1" si="22"/>
        <v>0</v>
      </c>
      <c r="AK37" s="115" t="b">
        <f t="shared" si="23"/>
        <v>0</v>
      </c>
      <c r="AL37" s="113" t="str">
        <f t="shared" ca="1" si="24"/>
        <v/>
      </c>
      <c r="AM37" s="113" t="str">
        <f t="shared" ca="1" si="25"/>
        <v/>
      </c>
      <c r="AN37" s="113" t="str">
        <f t="shared" ca="1" si="37"/>
        <v/>
      </c>
      <c r="AO37" s="113" t="str">
        <f t="shared" ca="1" si="26"/>
        <v/>
      </c>
      <c r="AP37" s="115" t="b">
        <f t="shared" si="27"/>
        <v>1</v>
      </c>
      <c r="AQ37" s="115" t="b">
        <f t="shared" ca="1" si="28"/>
        <v>0</v>
      </c>
      <c r="AR37" s="115" t="b">
        <f t="shared" si="29"/>
        <v>1</v>
      </c>
      <c r="AS37" s="115" t="b">
        <f t="shared" ca="1" si="30"/>
        <v>0</v>
      </c>
      <c r="AT37" s="140">
        <f t="shared" si="31"/>
        <v>0</v>
      </c>
      <c r="AU37" s="342"/>
      <c r="AV37" s="342"/>
      <c r="AW37" s="342"/>
      <c r="AX37" s="342"/>
      <c r="AY37" s="342"/>
      <c r="AZ37" s="342"/>
      <c r="BA37" s="343"/>
      <c r="BB37" s="343"/>
      <c r="BC37" s="343"/>
    </row>
    <row r="38" spans="1:55" s="346" customFormat="1" ht="28.5" customHeight="1" thickBot="1" x14ac:dyDescent="0.4">
      <c r="A38" s="397">
        <f t="shared" ca="1" si="0"/>
        <v>46265</v>
      </c>
      <c r="B38" s="77" t="str">
        <f t="shared" ca="1" si="1"/>
        <v>Mo</v>
      </c>
      <c r="C38" s="76" t="str">
        <f t="shared" ca="1" si="2"/>
        <v xml:space="preserve"> </v>
      </c>
      <c r="D38" s="171"/>
      <c r="E38" s="126" t="str">
        <f t="shared" ca="1" si="32"/>
        <v>08:00-16:00</v>
      </c>
      <c r="F38" s="387">
        <f t="shared" ca="1" si="3"/>
        <v>0.33333333333333331</v>
      </c>
      <c r="G38" s="125">
        <f t="shared" ca="1" si="33"/>
        <v>0</v>
      </c>
      <c r="H38" s="392"/>
      <c r="I38" s="393"/>
      <c r="J38" s="142" t="str">
        <f t="shared" ca="1" si="4"/>
        <v/>
      </c>
      <c r="K38" s="388">
        <f t="shared" ca="1" si="5"/>
        <v>0</v>
      </c>
      <c r="L38" s="542"/>
      <c r="M38" s="543"/>
      <c r="N38" s="543"/>
      <c r="O38" s="543"/>
      <c r="P38" s="544"/>
      <c r="Q38" s="110">
        <f t="shared" ca="1" si="34"/>
        <v>46265</v>
      </c>
      <c r="R38" s="115" t="b">
        <f t="shared" ca="1" si="6"/>
        <v>1</v>
      </c>
      <c r="S38" s="111" t="str">
        <f t="shared" si="7"/>
        <v/>
      </c>
      <c r="T38" s="62" t="str">
        <f t="shared" ca="1" si="8"/>
        <v>A</v>
      </c>
      <c r="U38" s="62" t="str">
        <f t="shared" ca="1" si="9"/>
        <v>A</v>
      </c>
      <c r="V38" s="97">
        <f t="shared" si="35"/>
        <v>0</v>
      </c>
      <c r="W38" s="58">
        <f t="shared" ca="1" si="36"/>
        <v>-0.33333333333333298</v>
      </c>
      <c r="X38" s="165">
        <f t="shared" ca="1" si="10"/>
        <v>0</v>
      </c>
      <c r="Y38" s="116" t="b">
        <f t="shared" ca="1" si="11"/>
        <v>0</v>
      </c>
      <c r="Z38" s="116" t="b">
        <f t="shared" ca="1" si="12"/>
        <v>0</v>
      </c>
      <c r="AA38" s="116" t="b">
        <f t="shared" ca="1" si="13"/>
        <v>1</v>
      </c>
      <c r="AB38" s="79">
        <f t="shared" ca="1" si="14"/>
        <v>0</v>
      </c>
      <c r="AC38" s="86">
        <f t="shared" ca="1" si="15"/>
        <v>0.33333333333333331</v>
      </c>
      <c r="AD38" s="89">
        <f t="shared" ca="1" si="16"/>
        <v>0</v>
      </c>
      <c r="AE38" s="86">
        <f t="shared" ca="1" si="17"/>
        <v>0.66666666666666663</v>
      </c>
      <c r="AF38" s="83">
        <f t="shared" ca="1" si="18"/>
        <v>0.99930555555555556</v>
      </c>
      <c r="AG38" s="116" t="b">
        <f t="shared" si="19"/>
        <v>0</v>
      </c>
      <c r="AH38" s="116" t="b">
        <f t="shared" ca="1" si="20"/>
        <v>1</v>
      </c>
      <c r="AI38" s="116" t="b">
        <f t="shared" ca="1" si="21"/>
        <v>0</v>
      </c>
      <c r="AJ38" s="116" t="b">
        <f t="shared" ca="1" si="22"/>
        <v>1</v>
      </c>
      <c r="AK38" s="116" t="b">
        <f t="shared" si="23"/>
        <v>0</v>
      </c>
      <c r="AL38" s="114">
        <f t="shared" ca="1" si="24"/>
        <v>0</v>
      </c>
      <c r="AM38" s="114">
        <f t="shared" ca="1" si="25"/>
        <v>0.99930555555555556</v>
      </c>
      <c r="AN38" s="114">
        <f t="shared" ca="1" si="37"/>
        <v>0</v>
      </c>
      <c r="AO38" s="114">
        <f t="shared" ca="1" si="26"/>
        <v>0.99930555555555556</v>
      </c>
      <c r="AP38" s="116" t="b">
        <f t="shared" si="27"/>
        <v>1</v>
      </c>
      <c r="AQ38" s="116" t="b">
        <f t="shared" ca="1" si="28"/>
        <v>0</v>
      </c>
      <c r="AR38" s="116" t="b">
        <f t="shared" si="29"/>
        <v>1</v>
      </c>
      <c r="AS38" s="116" t="b">
        <f t="shared" ca="1" si="30"/>
        <v>0</v>
      </c>
      <c r="AT38" s="208">
        <f t="shared" si="31"/>
        <v>0</v>
      </c>
      <c r="AU38" s="342"/>
      <c r="AV38" s="342"/>
      <c r="AW38" s="342"/>
      <c r="AX38" s="342"/>
      <c r="AY38" s="342"/>
      <c r="AZ38" s="342"/>
      <c r="BA38" s="343"/>
      <c r="BB38" s="343"/>
      <c r="BC38" s="343"/>
    </row>
    <row r="39" spans="1:55" s="346" customFormat="1" ht="29.25" customHeight="1" thickTop="1" thickBot="1" x14ac:dyDescent="0.4">
      <c r="A39" s="310" t="s">
        <v>62</v>
      </c>
      <c r="B39" s="56">
        <f ca="1">COUNTIF(T$8:T$38,"A")</f>
        <v>21</v>
      </c>
      <c r="C39" s="569"/>
      <c r="D39" s="570"/>
      <c r="E39" s="575" t="str">
        <f>"Monat Std.-Saldo (~15min) &gt; "</f>
        <v xml:space="preserve">Monat Std.-Saldo (~15min) &gt; </v>
      </c>
      <c r="F39" s="576"/>
      <c r="G39" s="576"/>
      <c r="H39" s="576"/>
      <c r="I39" s="577"/>
      <c r="J39" s="144">
        <f ca="1">ROUND(SUM(J8:J38)*4,0)/4</f>
        <v>0</v>
      </c>
      <c r="K39" s="578"/>
      <c r="L39" s="579"/>
      <c r="M39" s="579"/>
      <c r="N39" s="579"/>
      <c r="O39" s="579"/>
      <c r="P39" s="580"/>
      <c r="Q39" s="389"/>
      <c r="R39" s="352"/>
      <c r="S39" s="352"/>
      <c r="T39" s="353"/>
      <c r="U39" s="354"/>
      <c r="V39" s="372"/>
      <c r="W39" s="355"/>
      <c r="X39" s="355"/>
      <c r="Y39" s="356"/>
      <c r="Z39" s="10"/>
      <c r="AA39" s="10"/>
      <c r="AB39" s="357"/>
      <c r="AC39" s="357"/>
      <c r="AD39" s="357"/>
      <c r="AE39" s="357"/>
      <c r="AF39" s="357"/>
      <c r="AG39" s="356"/>
      <c r="AH39" s="358"/>
      <c r="AI39" s="358"/>
      <c r="AJ39" s="359"/>
      <c r="AK39" s="356"/>
      <c r="AL39" s="359"/>
      <c r="AM39" s="359"/>
      <c r="AN39" s="359"/>
      <c r="AO39" s="359"/>
      <c r="AP39" s="359"/>
      <c r="AQ39" s="359"/>
      <c r="AR39" s="359"/>
      <c r="AS39" s="359"/>
      <c r="AT39" s="359"/>
      <c r="AU39" s="342"/>
      <c r="AV39" s="342"/>
      <c r="AW39" s="342"/>
      <c r="AX39" s="342"/>
      <c r="AY39" s="342"/>
      <c r="AZ39" s="342"/>
      <c r="BA39" s="343"/>
      <c r="BB39" s="343"/>
      <c r="BC39" s="343"/>
    </row>
    <row r="40" spans="1:55" s="346" customFormat="1" ht="29.25" customHeight="1" thickTop="1" thickBot="1" x14ac:dyDescent="0.4">
      <c r="A40" s="311" t="s">
        <v>59</v>
      </c>
      <c r="B40" s="124">
        <f>COUNTIF(D$8:D$38,"Z")</f>
        <v>0</v>
      </c>
      <c r="C40" s="571"/>
      <c r="D40" s="572"/>
      <c r="E40" s="587" t="s">
        <v>105</v>
      </c>
      <c r="F40" s="588"/>
      <c r="G40" s="588"/>
      <c r="H40" s="588"/>
      <c r="I40" s="589"/>
      <c r="J40" s="143">
        <f ca="1">$K5</f>
        <v>0</v>
      </c>
      <c r="K40" s="581"/>
      <c r="L40" s="582"/>
      <c r="M40" s="582"/>
      <c r="N40" s="582"/>
      <c r="O40" s="582"/>
      <c r="P40" s="583"/>
      <c r="Q40" s="188" t="s">
        <v>147</v>
      </c>
      <c r="R40" s="367"/>
      <c r="S40" s="368"/>
      <c r="T40" s="360"/>
      <c r="U40" s="361"/>
      <c r="V40" s="362"/>
      <c r="W40" s="363"/>
      <c r="X40" s="363"/>
      <c r="Y40" s="10"/>
      <c r="Z40" s="10"/>
      <c r="AA40" s="364"/>
      <c r="AB40" s="365"/>
      <c r="AC40" s="365"/>
      <c r="AD40" s="365"/>
      <c r="AE40" s="365"/>
      <c r="AF40" s="365"/>
      <c r="AG40" s="356"/>
      <c r="AH40" s="366"/>
      <c r="AI40" s="366"/>
      <c r="AJ40" s="359"/>
      <c r="AK40" s="356"/>
      <c r="AL40" s="359"/>
      <c r="AM40" s="359"/>
      <c r="AN40" s="359"/>
      <c r="AO40" s="359"/>
      <c r="AP40" s="359"/>
      <c r="AQ40" s="359"/>
      <c r="AR40" s="359"/>
      <c r="AS40" s="359"/>
      <c r="AT40" s="359"/>
      <c r="AU40" s="342"/>
      <c r="AV40" s="342"/>
      <c r="AW40" s="342"/>
      <c r="AX40" s="342"/>
      <c r="AY40" s="342"/>
      <c r="AZ40" s="342"/>
      <c r="BA40" s="343"/>
      <c r="BB40" s="343"/>
      <c r="BC40" s="343"/>
    </row>
    <row r="41" spans="1:55" s="346" customFormat="1" ht="29.25" customHeight="1" thickTop="1" thickBot="1" x14ac:dyDescent="0.4">
      <c r="A41" s="312" t="s">
        <v>58</v>
      </c>
      <c r="B41" s="130">
        <f>COUNTIF(D$8:D$38,"U")</f>
        <v>0</v>
      </c>
      <c r="C41" s="571"/>
      <c r="D41" s="572"/>
      <c r="E41" s="590" t="s">
        <v>106</v>
      </c>
      <c r="F41" s="591"/>
      <c r="G41" s="591"/>
      <c r="H41" s="591"/>
      <c r="I41" s="592"/>
      <c r="J41" s="187">
        <f ca="1">$J39+$J40</f>
        <v>0</v>
      </c>
      <c r="K41" s="584"/>
      <c r="L41" s="585"/>
      <c r="M41" s="585"/>
      <c r="N41" s="585"/>
      <c r="O41" s="585"/>
      <c r="P41" s="586"/>
      <c r="Q41" s="189" t="b">
        <f ca="1">AND($K$41&gt;=0,$K$41&lt;=$J$41,MOD($K$41,0.25)=0)</f>
        <v>1</v>
      </c>
      <c r="R41" s="369"/>
      <c r="S41" s="368"/>
      <c r="T41" s="360"/>
      <c r="U41" s="361"/>
      <c r="V41" s="362"/>
      <c r="W41" s="363"/>
      <c r="X41" s="363"/>
      <c r="Y41" s="10"/>
      <c r="Z41" s="10"/>
      <c r="AA41" s="364"/>
      <c r="AB41" s="365"/>
      <c r="AC41" s="365"/>
      <c r="AD41" s="365"/>
      <c r="AE41" s="365"/>
      <c r="AF41" s="365"/>
      <c r="AG41" s="356"/>
      <c r="AH41" s="366"/>
      <c r="AI41" s="366"/>
      <c r="AJ41" s="359"/>
      <c r="AK41" s="356"/>
      <c r="AL41" s="359"/>
      <c r="AM41" s="359"/>
      <c r="AN41" s="359"/>
      <c r="AO41" s="359"/>
      <c r="AP41" s="359"/>
      <c r="AQ41" s="359"/>
      <c r="AR41" s="359"/>
      <c r="AS41" s="359"/>
      <c r="AT41" s="359"/>
      <c r="AU41" s="342"/>
      <c r="AV41" s="342"/>
      <c r="AW41" s="342"/>
      <c r="AX41" s="342"/>
      <c r="AY41" s="342"/>
      <c r="AZ41" s="342"/>
      <c r="BA41" s="343"/>
      <c r="BB41" s="343"/>
      <c r="BC41" s="343"/>
    </row>
    <row r="42" spans="1:55" s="346" customFormat="1" ht="29.25" customHeight="1" thickTop="1" thickBot="1" x14ac:dyDescent="0.4">
      <c r="A42" s="312" t="s">
        <v>56</v>
      </c>
      <c r="B42" s="130">
        <f>COUNTIF(D$8:D$38,"K")</f>
        <v>0</v>
      </c>
      <c r="C42" s="573"/>
      <c r="D42" s="574"/>
      <c r="E42" s="593" t="s">
        <v>146</v>
      </c>
      <c r="F42" s="594"/>
      <c r="G42" s="594"/>
      <c r="H42" s="594"/>
      <c r="I42" s="595"/>
      <c r="J42" s="191">
        <f ca="1">$J41</f>
        <v>0</v>
      </c>
      <c r="K42" s="596" t="str">
        <f ca="1">" &lt; Dieser Stunden-Saldo wird in das nächste "&amp;IF($Q$3="Dezember","Jahr","Monat")&amp;" übertragen"</f>
        <v xml:space="preserve"> &lt; Dieser Stunden-Saldo wird in das nächste Monat übertragen</v>
      </c>
      <c r="L42" s="596"/>
      <c r="M42" s="596"/>
      <c r="N42" s="596"/>
      <c r="O42" s="596"/>
      <c r="P42" s="597"/>
      <c r="Q42" s="371"/>
      <c r="R42" s="368"/>
      <c r="S42" s="368"/>
      <c r="T42" s="360"/>
      <c r="U42" s="361"/>
      <c r="V42" s="362"/>
      <c r="W42" s="363"/>
      <c r="X42" s="363"/>
      <c r="Y42" s="10"/>
      <c r="Z42" s="10"/>
      <c r="AA42" s="364"/>
      <c r="AB42" s="365"/>
      <c r="AC42" s="365"/>
      <c r="AD42" s="365"/>
      <c r="AE42" s="365"/>
      <c r="AF42" s="365"/>
      <c r="AG42" s="356"/>
      <c r="AH42" s="366"/>
      <c r="AI42" s="366"/>
      <c r="AJ42" s="359"/>
      <c r="AK42" s="356"/>
      <c r="AL42" s="359"/>
      <c r="AM42" s="359"/>
      <c r="AN42" s="359"/>
      <c r="AO42" s="359"/>
      <c r="AP42" s="359"/>
      <c r="AQ42" s="359"/>
      <c r="AR42" s="359"/>
      <c r="AS42" s="359"/>
      <c r="AT42" s="359"/>
      <c r="AU42" s="342"/>
      <c r="AV42" s="342"/>
      <c r="AW42" s="342"/>
      <c r="AX42" s="342"/>
      <c r="AY42" s="342"/>
      <c r="AZ42" s="342"/>
      <c r="BA42" s="343"/>
      <c r="BB42" s="343"/>
      <c r="BC42" s="343"/>
    </row>
    <row r="43" spans="1:55" s="346" customFormat="1" ht="26.15" customHeight="1" thickTop="1" x14ac:dyDescent="0.35">
      <c r="A43" s="131"/>
      <c r="B43" s="132"/>
      <c r="C43" s="131"/>
      <c r="D43" s="290" t="s">
        <v>47</v>
      </c>
      <c r="E43" s="566"/>
      <c r="F43" s="566"/>
      <c r="G43" s="566"/>
      <c r="H43" s="566"/>
      <c r="I43" s="566"/>
      <c r="J43" s="133"/>
      <c r="K43" s="134"/>
      <c r="L43" s="134"/>
      <c r="M43" s="134"/>
      <c r="N43" s="134"/>
      <c r="O43" s="134"/>
      <c r="P43" s="134"/>
      <c r="Q43" s="128"/>
      <c r="R43" s="368"/>
      <c r="S43" s="368"/>
      <c r="T43" s="361"/>
      <c r="U43" s="361"/>
      <c r="V43" s="362"/>
      <c r="W43" s="363"/>
      <c r="X43" s="363"/>
      <c r="Y43" s="10"/>
      <c r="Z43" s="10"/>
      <c r="AA43" s="364"/>
      <c r="AB43" s="365"/>
      <c r="AC43" s="365"/>
      <c r="AD43" s="365"/>
      <c r="AE43" s="365"/>
      <c r="AF43" s="365"/>
      <c r="AG43" s="356"/>
      <c r="AH43" s="366"/>
      <c r="AI43" s="366"/>
      <c r="AJ43" s="359"/>
      <c r="AK43" s="356"/>
      <c r="AL43" s="359"/>
      <c r="AM43" s="359"/>
      <c r="AN43" s="359"/>
      <c r="AO43" s="359"/>
      <c r="AP43" s="359"/>
      <c r="AQ43" s="359"/>
      <c r="AR43" s="359"/>
      <c r="AS43" s="359"/>
      <c r="AT43" s="359"/>
      <c r="AU43" s="342"/>
      <c r="AV43" s="342"/>
      <c r="AW43" s="342"/>
      <c r="AX43" s="342"/>
      <c r="AY43" s="342"/>
      <c r="AZ43" s="342"/>
      <c r="BA43" s="343"/>
      <c r="BB43" s="343"/>
      <c r="BC43" s="343"/>
    </row>
    <row r="44" spans="1:55" ht="33" customHeight="1" x14ac:dyDescent="0.25">
      <c r="A44" s="4"/>
      <c r="B44" s="4"/>
      <c r="C44" s="4"/>
      <c r="D44" s="4"/>
      <c r="E44" s="567"/>
      <c r="F44" s="567"/>
      <c r="G44" s="567"/>
      <c r="H44" s="567"/>
      <c r="I44" s="567"/>
      <c r="J44" s="129"/>
      <c r="K44" s="5"/>
      <c r="L44" s="5"/>
      <c r="M44" s="5"/>
      <c r="N44" s="5"/>
      <c r="O44" s="5"/>
      <c r="V44" s="98"/>
      <c r="W44" s="355"/>
      <c r="X44" s="355"/>
      <c r="Y44" s="356"/>
      <c r="Z44" s="10"/>
      <c r="AA44" s="10"/>
      <c r="AB44" s="11"/>
      <c r="AC44" s="11"/>
      <c r="AD44" s="11"/>
      <c r="AE44" s="11"/>
      <c r="AF44" s="11"/>
      <c r="AG44" s="356"/>
      <c r="AH44" s="366"/>
      <c r="AI44" s="366"/>
      <c r="AJ44" s="359"/>
      <c r="AK44" s="356"/>
      <c r="AL44" s="359"/>
      <c r="AM44" s="359"/>
      <c r="AN44" s="359"/>
      <c r="AO44" s="359"/>
      <c r="AP44" s="359"/>
      <c r="AQ44" s="359"/>
      <c r="AR44" s="359"/>
      <c r="AS44" s="359"/>
      <c r="AT44" s="359"/>
    </row>
    <row r="45" spans="1:55" ht="17.25" customHeight="1" x14ac:dyDescent="0.35">
      <c r="A45" s="568" t="str">
        <f>"Unterschrift von "&amp;Vorgesetzter</f>
        <v>Unterschrift von Vorname Nachname</v>
      </c>
      <c r="B45" s="568"/>
      <c r="C45" s="568"/>
      <c r="D45" s="568"/>
      <c r="E45" s="55"/>
      <c r="F45" s="55"/>
      <c r="G45" s="55"/>
      <c r="H45" s="55"/>
      <c r="I45" s="9"/>
      <c r="J45" s="5"/>
      <c r="K45" s="5"/>
      <c r="L45" s="12"/>
      <c r="M45" s="568" t="str">
        <f>"Unterschrift von "&amp;Name</f>
        <v>Unterschrift von Vorname Nachname</v>
      </c>
      <c r="N45" s="568"/>
      <c r="O45" s="568"/>
      <c r="P45" s="568"/>
      <c r="Q45" s="24"/>
      <c r="R45" s="24"/>
      <c r="S45" s="24"/>
      <c r="T45" s="24"/>
      <c r="U45" s="24"/>
      <c r="V45" s="98"/>
      <c r="W45" s="355"/>
      <c r="X45" s="355"/>
      <c r="Y45" s="356"/>
      <c r="Z45" s="370"/>
      <c r="AA45" s="10"/>
      <c r="AB45" s="357"/>
      <c r="AC45" s="357"/>
      <c r="AD45" s="357"/>
      <c r="AE45" s="357"/>
      <c r="AF45" s="357"/>
      <c r="AG45" s="356"/>
      <c r="AH45" s="366"/>
      <c r="AI45" s="366"/>
      <c r="AJ45" s="359"/>
      <c r="AK45" s="356"/>
      <c r="AL45" s="359"/>
      <c r="AM45" s="359"/>
      <c r="AN45" s="359"/>
      <c r="AO45" s="359"/>
      <c r="AP45" s="359"/>
      <c r="AQ45" s="359"/>
      <c r="AR45" s="359"/>
      <c r="AS45" s="359"/>
      <c r="AT45" s="359"/>
    </row>
    <row r="46" spans="1:55" x14ac:dyDescent="0.25">
      <c r="A46" s="4"/>
      <c r="B46" s="4"/>
      <c r="C46" s="4"/>
      <c r="D46" s="4"/>
      <c r="E46" s="4"/>
      <c r="F46" s="5"/>
      <c r="G46" s="5"/>
      <c r="H46" s="5"/>
      <c r="I46" s="5"/>
      <c r="J46" s="5"/>
      <c r="K46" s="5"/>
      <c r="L46" s="5"/>
      <c r="M46" s="5"/>
      <c r="N46" s="5"/>
      <c r="O46" s="5"/>
      <c r="V46" s="98"/>
      <c r="W46" s="355"/>
      <c r="X46" s="355"/>
      <c r="Y46" s="356"/>
      <c r="Z46" s="10"/>
      <c r="AA46" s="10"/>
      <c r="AB46" s="11"/>
      <c r="AC46" s="11"/>
      <c r="AD46" s="11"/>
      <c r="AE46" s="11"/>
      <c r="AF46" s="11"/>
      <c r="AG46" s="356"/>
      <c r="AH46" s="366"/>
      <c r="AI46" s="366"/>
      <c r="AJ46" s="359"/>
      <c r="AK46" s="356"/>
      <c r="AL46" s="359"/>
      <c r="AM46" s="359"/>
      <c r="AN46" s="359"/>
      <c r="AO46" s="359"/>
      <c r="AP46" s="359"/>
      <c r="AQ46" s="359"/>
      <c r="AR46" s="359"/>
      <c r="AS46" s="359"/>
      <c r="AT46" s="359"/>
    </row>
    <row r="47" spans="1:55" x14ac:dyDescent="0.25">
      <c r="A47" s="4"/>
      <c r="B47" s="4"/>
      <c r="C47" s="4"/>
      <c r="D47" s="4"/>
      <c r="E47" s="4"/>
      <c r="F47" s="5"/>
      <c r="G47" s="5"/>
      <c r="H47" s="5"/>
      <c r="I47" s="5"/>
      <c r="J47" s="5"/>
      <c r="K47" s="5"/>
      <c r="L47" s="5"/>
      <c r="M47" s="5"/>
      <c r="N47" s="5"/>
      <c r="O47" s="5"/>
      <c r="V47" s="98"/>
      <c r="W47" s="355"/>
      <c r="X47" s="355"/>
      <c r="Y47" s="356"/>
      <c r="Z47" s="10"/>
      <c r="AA47" s="10"/>
      <c r="AB47" s="11"/>
      <c r="AC47" s="11"/>
      <c r="AD47" s="11"/>
      <c r="AE47" s="11"/>
      <c r="AF47" s="11"/>
      <c r="AG47" s="356"/>
      <c r="AH47" s="366"/>
      <c r="AI47" s="366"/>
      <c r="AJ47" s="359"/>
      <c r="AK47" s="356"/>
      <c r="AL47" s="359"/>
      <c r="AM47" s="359"/>
      <c r="AN47" s="359"/>
      <c r="AO47" s="359"/>
      <c r="AP47" s="359"/>
      <c r="AQ47" s="359"/>
      <c r="AR47" s="359"/>
      <c r="AS47" s="359"/>
      <c r="AT47" s="359"/>
    </row>
    <row r="48" spans="1:55" x14ac:dyDescent="0.25">
      <c r="A48" s="4"/>
      <c r="B48" s="4"/>
      <c r="C48" s="4"/>
      <c r="D48" s="4"/>
      <c r="E48" s="4"/>
      <c r="F48" s="5"/>
      <c r="G48" s="5"/>
      <c r="H48" s="5"/>
      <c r="I48" s="5"/>
      <c r="J48" s="5"/>
      <c r="K48" s="5"/>
      <c r="L48" s="5"/>
      <c r="M48" s="5"/>
      <c r="N48" s="5"/>
      <c r="O48" s="5"/>
      <c r="V48" s="98"/>
      <c r="W48" s="355"/>
      <c r="X48" s="355"/>
      <c r="Y48" s="356"/>
      <c r="Z48" s="10"/>
      <c r="AA48" s="10"/>
      <c r="AB48" s="11"/>
      <c r="AC48" s="11"/>
      <c r="AD48" s="11"/>
      <c r="AE48" s="11"/>
      <c r="AF48" s="11"/>
      <c r="AG48" s="356"/>
      <c r="AH48" s="366"/>
      <c r="AI48" s="366"/>
      <c r="AJ48" s="359"/>
      <c r="AK48" s="356"/>
      <c r="AL48" s="359"/>
      <c r="AM48" s="359"/>
      <c r="AN48" s="359"/>
      <c r="AO48" s="359"/>
      <c r="AP48" s="359"/>
      <c r="AQ48" s="359"/>
      <c r="AR48" s="359"/>
      <c r="AS48" s="359"/>
      <c r="AT48" s="359"/>
    </row>
    <row r="49" spans="1:46" x14ac:dyDescent="0.25">
      <c r="A49" s="6"/>
      <c r="B49" s="6"/>
      <c r="C49" s="6"/>
      <c r="D49" s="6"/>
      <c r="E49" s="6"/>
      <c r="F49" s="7"/>
      <c r="G49" s="7"/>
      <c r="H49" s="7"/>
      <c r="I49" s="7"/>
      <c r="J49" s="7"/>
      <c r="K49" s="7"/>
      <c r="L49" s="7"/>
      <c r="M49" s="7"/>
      <c r="N49" s="7"/>
      <c r="O49" s="7"/>
      <c r="V49" s="99"/>
      <c r="W49" s="11"/>
      <c r="X49" s="11"/>
      <c r="Y49" s="10"/>
      <c r="Z49" s="10"/>
      <c r="AA49" s="10"/>
      <c r="AB49" s="11"/>
      <c r="AC49" s="11"/>
      <c r="AD49" s="11"/>
      <c r="AE49" s="11"/>
      <c r="AF49" s="11"/>
      <c r="AG49" s="10"/>
      <c r="AH49" s="366"/>
      <c r="AI49" s="366"/>
      <c r="AJ49" s="359"/>
      <c r="AK49" s="10"/>
      <c r="AL49" s="359"/>
      <c r="AM49" s="359"/>
      <c r="AN49" s="359"/>
      <c r="AO49" s="359"/>
      <c r="AP49" s="359"/>
      <c r="AQ49" s="359"/>
      <c r="AR49" s="359"/>
      <c r="AS49" s="359"/>
      <c r="AT49" s="359"/>
    </row>
    <row r="50" spans="1:46" x14ac:dyDescent="0.25">
      <c r="A50" s="6"/>
      <c r="B50" s="6"/>
      <c r="C50" s="6"/>
      <c r="D50" s="6"/>
      <c r="E50" s="6"/>
      <c r="F50" s="7"/>
      <c r="G50" s="7"/>
      <c r="H50" s="7"/>
      <c r="I50" s="7"/>
      <c r="J50" s="7"/>
      <c r="K50" s="7"/>
      <c r="L50" s="7"/>
      <c r="M50" s="7"/>
      <c r="N50" s="7"/>
      <c r="O50" s="7"/>
      <c r="V50" s="99"/>
      <c r="W50" s="11"/>
      <c r="X50" s="11"/>
      <c r="Y50" s="10"/>
      <c r="Z50" s="10"/>
      <c r="AA50" s="10"/>
      <c r="AB50" s="11"/>
      <c r="AC50" s="11"/>
      <c r="AD50" s="11"/>
      <c r="AE50" s="11"/>
      <c r="AF50" s="11"/>
      <c r="AG50" s="10"/>
      <c r="AH50" s="366"/>
      <c r="AI50" s="366"/>
      <c r="AJ50" s="359"/>
      <c r="AK50" s="10"/>
      <c r="AL50" s="359"/>
      <c r="AM50" s="359"/>
      <c r="AN50" s="359"/>
      <c r="AO50" s="359"/>
      <c r="AP50" s="359"/>
      <c r="AQ50" s="359"/>
      <c r="AR50" s="359"/>
      <c r="AS50" s="359"/>
      <c r="AT50" s="359"/>
    </row>
    <row r="51" spans="1:46" x14ac:dyDescent="0.25">
      <c r="A51" s="6"/>
      <c r="B51" s="6"/>
      <c r="C51" s="6"/>
      <c r="D51" s="6"/>
      <c r="E51" s="6"/>
      <c r="F51" s="7"/>
      <c r="G51" s="7"/>
      <c r="H51" s="7"/>
      <c r="I51" s="7"/>
      <c r="J51" s="7"/>
      <c r="K51" s="7"/>
      <c r="L51" s="7"/>
      <c r="M51" s="7"/>
      <c r="N51" s="7"/>
      <c r="O51" s="7"/>
      <c r="V51" s="99"/>
      <c r="W51" s="11"/>
      <c r="X51" s="11"/>
      <c r="Y51" s="10"/>
      <c r="Z51" s="10"/>
      <c r="AA51" s="10"/>
      <c r="AB51" s="11"/>
      <c r="AC51" s="11"/>
      <c r="AD51" s="11"/>
      <c r="AE51" s="11"/>
      <c r="AF51" s="11"/>
      <c r="AG51" s="10"/>
      <c r="AH51" s="366"/>
      <c r="AI51" s="366"/>
      <c r="AJ51" s="359"/>
      <c r="AK51" s="10"/>
      <c r="AL51" s="359"/>
      <c r="AM51" s="359"/>
      <c r="AN51" s="359"/>
      <c r="AO51" s="359"/>
      <c r="AP51" s="359"/>
      <c r="AQ51" s="359"/>
      <c r="AR51" s="359"/>
      <c r="AS51" s="359"/>
      <c r="AT51" s="359"/>
    </row>
    <row r="52" spans="1:46" x14ac:dyDescent="0.25">
      <c r="A52" s="6"/>
      <c r="B52" s="6"/>
      <c r="C52" s="6"/>
      <c r="D52" s="6"/>
      <c r="E52" s="6"/>
      <c r="F52" s="7"/>
      <c r="G52" s="7"/>
      <c r="H52" s="7"/>
      <c r="I52" s="7"/>
      <c r="J52" s="7"/>
      <c r="K52" s="7"/>
      <c r="L52" s="7"/>
      <c r="M52" s="7"/>
      <c r="N52" s="7"/>
      <c r="O52" s="7"/>
      <c r="V52" s="99"/>
      <c r="W52" s="11"/>
      <c r="X52" s="11"/>
      <c r="Y52" s="10"/>
      <c r="Z52" s="10"/>
      <c r="AA52" s="10"/>
      <c r="AB52" s="11"/>
      <c r="AC52" s="11"/>
      <c r="AD52" s="11"/>
      <c r="AE52" s="11"/>
      <c r="AF52" s="11"/>
      <c r="AG52" s="10"/>
      <c r="AH52" s="366"/>
      <c r="AI52" s="366"/>
      <c r="AJ52" s="359"/>
      <c r="AK52" s="10"/>
      <c r="AL52" s="359"/>
      <c r="AM52" s="359"/>
      <c r="AN52" s="359"/>
      <c r="AO52" s="359"/>
      <c r="AP52" s="359"/>
      <c r="AQ52" s="359"/>
      <c r="AR52" s="359"/>
      <c r="AS52" s="359"/>
      <c r="AT52" s="359"/>
    </row>
    <row r="53" spans="1:46" x14ac:dyDescent="0.25">
      <c r="A53" s="6"/>
      <c r="B53" s="6"/>
      <c r="C53" s="6"/>
      <c r="D53" s="6"/>
      <c r="E53" s="6"/>
      <c r="F53" s="7"/>
      <c r="G53" s="7"/>
      <c r="H53" s="7"/>
      <c r="I53" s="7"/>
      <c r="J53" s="7"/>
      <c r="K53" s="7"/>
      <c r="L53" s="7"/>
      <c r="M53" s="7"/>
      <c r="N53" s="7"/>
      <c r="O53" s="7"/>
      <c r="V53" s="99"/>
      <c r="W53" s="11"/>
      <c r="X53" s="11"/>
      <c r="Y53" s="10"/>
      <c r="Z53" s="10"/>
      <c r="AA53" s="10"/>
      <c r="AB53" s="11"/>
      <c r="AC53" s="11"/>
      <c r="AD53" s="11"/>
      <c r="AE53" s="11"/>
      <c r="AF53" s="11"/>
      <c r="AG53" s="10"/>
      <c r="AH53" s="366"/>
      <c r="AI53" s="366"/>
      <c r="AJ53" s="359"/>
      <c r="AK53" s="10"/>
      <c r="AL53" s="359"/>
      <c r="AM53" s="359"/>
      <c r="AN53" s="359"/>
      <c r="AO53" s="359"/>
      <c r="AP53" s="359"/>
      <c r="AQ53" s="359"/>
      <c r="AR53" s="359"/>
      <c r="AS53" s="359"/>
      <c r="AT53" s="359"/>
    </row>
    <row r="54" spans="1:46" x14ac:dyDescent="0.25">
      <c r="A54" s="6"/>
      <c r="B54" s="6"/>
      <c r="C54" s="6"/>
      <c r="D54" s="6"/>
      <c r="E54" s="6"/>
      <c r="F54" s="7"/>
      <c r="G54" s="7"/>
      <c r="H54" s="7"/>
      <c r="I54" s="7"/>
      <c r="J54" s="7"/>
      <c r="K54" s="7"/>
      <c r="L54" s="7"/>
      <c r="M54" s="7"/>
      <c r="N54" s="7"/>
      <c r="O54" s="7"/>
      <c r="V54" s="99"/>
      <c r="W54" s="11"/>
      <c r="X54" s="11"/>
      <c r="Y54" s="10"/>
      <c r="Z54" s="10"/>
      <c r="AA54" s="10"/>
      <c r="AB54" s="11"/>
      <c r="AC54" s="11"/>
      <c r="AD54" s="11"/>
      <c r="AE54" s="11"/>
      <c r="AF54" s="11"/>
      <c r="AG54" s="10"/>
      <c r="AH54" s="366"/>
      <c r="AI54" s="366"/>
      <c r="AJ54" s="359"/>
      <c r="AK54" s="10"/>
      <c r="AL54" s="359"/>
      <c r="AM54" s="359"/>
      <c r="AN54" s="359"/>
      <c r="AO54" s="359"/>
      <c r="AP54" s="359"/>
      <c r="AQ54" s="359"/>
      <c r="AR54" s="359"/>
      <c r="AS54" s="359"/>
      <c r="AT54" s="359"/>
    </row>
    <row r="55" spans="1:46" x14ac:dyDescent="0.25">
      <c r="A55" s="6"/>
      <c r="B55" s="6"/>
      <c r="C55" s="6"/>
      <c r="D55" s="6"/>
      <c r="E55" s="6"/>
      <c r="F55" s="7"/>
      <c r="G55" s="7"/>
      <c r="H55" s="7"/>
      <c r="I55" s="7"/>
      <c r="J55" s="7"/>
      <c r="K55" s="7"/>
      <c r="L55" s="7"/>
      <c r="M55" s="7"/>
      <c r="N55" s="7"/>
      <c r="O55" s="7"/>
      <c r="V55" s="99"/>
      <c r="W55" s="11"/>
      <c r="X55" s="11"/>
      <c r="Y55" s="10"/>
      <c r="Z55" s="10"/>
      <c r="AA55" s="10"/>
      <c r="AB55" s="11"/>
      <c r="AC55" s="11"/>
      <c r="AD55" s="11"/>
      <c r="AE55" s="11"/>
      <c r="AF55" s="11"/>
      <c r="AG55" s="10"/>
      <c r="AH55" s="366"/>
      <c r="AI55" s="366"/>
      <c r="AJ55" s="359"/>
      <c r="AK55" s="10"/>
      <c r="AL55" s="359"/>
      <c r="AM55" s="359"/>
      <c r="AN55" s="359"/>
      <c r="AO55" s="359"/>
      <c r="AP55" s="359"/>
      <c r="AQ55" s="359"/>
      <c r="AR55" s="359"/>
      <c r="AS55" s="359"/>
      <c r="AT55" s="359"/>
    </row>
    <row r="56" spans="1:46" x14ac:dyDescent="0.25">
      <c r="A56" s="6"/>
      <c r="B56" s="6"/>
      <c r="C56" s="6"/>
      <c r="D56" s="6"/>
      <c r="E56" s="6"/>
      <c r="F56" s="7"/>
      <c r="G56" s="7"/>
      <c r="H56" s="7"/>
      <c r="I56" s="7"/>
      <c r="J56" s="7"/>
      <c r="K56" s="7"/>
      <c r="L56" s="7"/>
      <c r="M56" s="7"/>
      <c r="N56" s="7"/>
      <c r="O56" s="7"/>
      <c r="V56" s="99"/>
      <c r="W56" s="11"/>
      <c r="X56" s="11"/>
      <c r="Y56" s="10"/>
      <c r="Z56" s="10"/>
      <c r="AA56" s="10"/>
      <c r="AB56" s="11"/>
      <c r="AC56" s="11"/>
      <c r="AD56" s="11"/>
      <c r="AE56" s="11"/>
      <c r="AF56" s="11"/>
      <c r="AG56" s="10"/>
      <c r="AH56" s="366"/>
      <c r="AI56" s="366"/>
      <c r="AJ56" s="359"/>
      <c r="AK56" s="10"/>
      <c r="AL56" s="359"/>
      <c r="AM56" s="359"/>
      <c r="AN56" s="359"/>
      <c r="AO56" s="359"/>
      <c r="AP56" s="359"/>
      <c r="AQ56" s="359"/>
      <c r="AR56" s="359"/>
      <c r="AS56" s="359"/>
      <c r="AT56" s="359"/>
    </row>
    <row r="57" spans="1:46" x14ac:dyDescent="0.25">
      <c r="A57" s="6"/>
      <c r="B57" s="6"/>
      <c r="C57" s="6"/>
      <c r="D57" s="6"/>
      <c r="E57" s="6"/>
      <c r="F57" s="7"/>
      <c r="G57" s="7"/>
      <c r="H57" s="7"/>
      <c r="I57" s="7"/>
      <c r="J57" s="7"/>
      <c r="K57" s="7"/>
      <c r="L57" s="7"/>
      <c r="M57" s="7"/>
      <c r="N57" s="7"/>
      <c r="O57" s="7"/>
      <c r="V57" s="99"/>
      <c r="W57" s="11"/>
      <c r="X57" s="11"/>
      <c r="Y57" s="10"/>
      <c r="Z57" s="10"/>
      <c r="AA57" s="10"/>
      <c r="AB57" s="11"/>
      <c r="AC57" s="11"/>
      <c r="AD57" s="11"/>
      <c r="AE57" s="11"/>
      <c r="AF57" s="11"/>
      <c r="AG57" s="10"/>
      <c r="AH57" s="366"/>
      <c r="AI57" s="366"/>
      <c r="AJ57" s="359"/>
      <c r="AK57" s="10"/>
      <c r="AL57" s="359"/>
      <c r="AM57" s="359"/>
      <c r="AN57" s="359"/>
      <c r="AO57" s="359"/>
      <c r="AP57" s="359"/>
      <c r="AQ57" s="359"/>
      <c r="AR57" s="359"/>
      <c r="AS57" s="359"/>
      <c r="AT57" s="359"/>
    </row>
    <row r="58" spans="1:46" x14ac:dyDescent="0.25">
      <c r="A58" s="6"/>
      <c r="B58" s="6"/>
      <c r="C58" s="6"/>
      <c r="D58" s="6"/>
      <c r="E58" s="6"/>
      <c r="F58" s="7"/>
      <c r="G58" s="7"/>
      <c r="H58" s="7"/>
      <c r="I58" s="7"/>
      <c r="J58" s="7"/>
      <c r="K58" s="7"/>
      <c r="L58" s="7"/>
      <c r="M58" s="7"/>
      <c r="N58" s="7"/>
      <c r="O58" s="7"/>
      <c r="V58" s="99"/>
      <c r="W58" s="11"/>
      <c r="X58" s="11"/>
      <c r="Y58" s="10"/>
      <c r="Z58" s="10"/>
      <c r="AA58" s="10"/>
      <c r="AB58" s="11"/>
      <c r="AC58" s="11"/>
      <c r="AD58" s="11"/>
      <c r="AE58" s="11"/>
      <c r="AF58" s="11"/>
      <c r="AG58" s="10"/>
      <c r="AH58" s="366"/>
      <c r="AI58" s="366"/>
      <c r="AJ58" s="359"/>
      <c r="AK58" s="10"/>
      <c r="AL58" s="359"/>
      <c r="AM58" s="359"/>
      <c r="AN58" s="359"/>
      <c r="AO58" s="359"/>
      <c r="AP58" s="359"/>
      <c r="AQ58" s="359"/>
      <c r="AR58" s="359"/>
      <c r="AS58" s="359"/>
      <c r="AT58" s="359"/>
    </row>
    <row r="59" spans="1:46" x14ac:dyDescent="0.25">
      <c r="A59" s="6"/>
      <c r="B59" s="6"/>
      <c r="C59" s="6"/>
      <c r="D59" s="6"/>
      <c r="E59" s="6"/>
      <c r="F59" s="7"/>
      <c r="G59" s="7"/>
      <c r="H59" s="7"/>
      <c r="I59" s="7"/>
      <c r="J59" s="7"/>
      <c r="K59" s="7"/>
      <c r="L59" s="7"/>
      <c r="M59" s="7"/>
      <c r="N59" s="7"/>
      <c r="O59" s="7"/>
      <c r="V59" s="99"/>
      <c r="W59" s="11"/>
      <c r="X59" s="11"/>
      <c r="Y59" s="10"/>
      <c r="Z59" s="10"/>
      <c r="AA59" s="10"/>
      <c r="AB59" s="11"/>
      <c r="AC59" s="11"/>
      <c r="AD59" s="11"/>
      <c r="AE59" s="11"/>
      <c r="AF59" s="11"/>
      <c r="AG59" s="10"/>
      <c r="AH59" s="366"/>
      <c r="AI59" s="366"/>
      <c r="AJ59" s="359"/>
      <c r="AK59" s="10"/>
      <c r="AL59" s="359"/>
      <c r="AM59" s="359"/>
      <c r="AN59" s="359"/>
      <c r="AO59" s="359"/>
      <c r="AP59" s="359"/>
      <c r="AQ59" s="359"/>
      <c r="AR59" s="359"/>
      <c r="AS59" s="359"/>
      <c r="AT59" s="359"/>
    </row>
    <row r="60" spans="1:46" x14ac:dyDescent="0.25">
      <c r="A60" s="6"/>
      <c r="B60" s="6"/>
      <c r="C60" s="6"/>
      <c r="D60" s="6"/>
      <c r="E60" s="6"/>
      <c r="F60" s="7"/>
      <c r="G60" s="7"/>
      <c r="H60" s="7"/>
      <c r="I60" s="7"/>
      <c r="J60" s="7"/>
      <c r="K60" s="7"/>
      <c r="L60" s="7"/>
      <c r="M60" s="7"/>
      <c r="N60" s="7"/>
      <c r="O60" s="7"/>
      <c r="V60" s="99"/>
      <c r="W60" s="11"/>
      <c r="X60" s="11"/>
      <c r="Y60" s="10"/>
      <c r="Z60" s="10"/>
      <c r="AA60" s="10"/>
      <c r="AB60" s="11"/>
      <c r="AC60" s="11"/>
      <c r="AD60" s="11"/>
      <c r="AE60" s="11"/>
      <c r="AF60" s="11"/>
      <c r="AG60" s="10"/>
      <c r="AH60" s="366"/>
      <c r="AI60" s="366"/>
      <c r="AJ60" s="359"/>
      <c r="AK60" s="10"/>
      <c r="AL60" s="359"/>
      <c r="AM60" s="359"/>
      <c r="AN60" s="359"/>
      <c r="AO60" s="359"/>
      <c r="AP60" s="359"/>
      <c r="AQ60" s="359"/>
      <c r="AR60" s="359"/>
      <c r="AS60" s="359"/>
      <c r="AT60" s="359"/>
    </row>
    <row r="61" spans="1:46" x14ac:dyDescent="0.25">
      <c r="A61" s="6"/>
      <c r="B61" s="6"/>
      <c r="C61" s="6"/>
      <c r="D61" s="6"/>
      <c r="E61" s="6"/>
      <c r="F61" s="7"/>
      <c r="G61" s="7"/>
      <c r="H61" s="7"/>
      <c r="I61" s="7"/>
      <c r="J61" s="7"/>
      <c r="K61" s="7"/>
      <c r="L61" s="7"/>
      <c r="M61" s="7"/>
      <c r="N61" s="7"/>
      <c r="O61" s="7"/>
      <c r="V61" s="99"/>
      <c r="W61" s="11"/>
      <c r="X61" s="11"/>
      <c r="Y61" s="10"/>
      <c r="Z61" s="10"/>
      <c r="AA61" s="10"/>
      <c r="AB61" s="11"/>
      <c r="AC61" s="11"/>
      <c r="AD61" s="11"/>
      <c r="AE61" s="11"/>
      <c r="AF61" s="11"/>
      <c r="AG61" s="10"/>
      <c r="AH61" s="366"/>
      <c r="AI61" s="366"/>
      <c r="AJ61" s="359"/>
      <c r="AK61" s="10"/>
      <c r="AL61" s="359"/>
      <c r="AM61" s="359"/>
      <c r="AN61" s="359"/>
      <c r="AO61" s="359"/>
      <c r="AP61" s="359"/>
      <c r="AQ61" s="359"/>
      <c r="AR61" s="359"/>
      <c r="AS61" s="359"/>
      <c r="AT61" s="359"/>
    </row>
    <row r="62" spans="1:46" x14ac:dyDescent="0.25">
      <c r="A62" s="6"/>
      <c r="B62" s="6"/>
      <c r="C62" s="6"/>
      <c r="D62" s="6"/>
      <c r="E62" s="6"/>
      <c r="F62" s="7"/>
      <c r="G62" s="7"/>
      <c r="H62" s="7"/>
      <c r="I62" s="7"/>
      <c r="J62" s="7"/>
      <c r="K62" s="7"/>
      <c r="L62" s="7"/>
      <c r="M62" s="7"/>
      <c r="N62" s="7"/>
      <c r="O62" s="7"/>
      <c r="V62" s="99"/>
      <c r="W62" s="11"/>
      <c r="X62" s="11"/>
      <c r="Y62" s="10"/>
      <c r="Z62" s="10"/>
      <c r="AA62" s="10"/>
      <c r="AB62" s="11"/>
      <c r="AC62" s="11"/>
      <c r="AD62" s="11"/>
      <c r="AE62" s="11"/>
      <c r="AF62" s="11"/>
      <c r="AG62" s="10"/>
      <c r="AH62" s="366"/>
      <c r="AI62" s="366"/>
      <c r="AJ62" s="359"/>
      <c r="AK62" s="10"/>
      <c r="AL62" s="359"/>
      <c r="AM62" s="359"/>
      <c r="AN62" s="359"/>
      <c r="AO62" s="359"/>
      <c r="AP62" s="359"/>
      <c r="AQ62" s="359"/>
      <c r="AR62" s="359"/>
      <c r="AS62" s="359"/>
      <c r="AT62" s="359"/>
    </row>
    <row r="63" spans="1:46" x14ac:dyDescent="0.25">
      <c r="A63" s="6"/>
      <c r="B63" s="6"/>
      <c r="C63" s="6"/>
      <c r="D63" s="6"/>
      <c r="E63" s="6"/>
      <c r="F63" s="7"/>
      <c r="G63" s="7"/>
      <c r="H63" s="7"/>
      <c r="I63" s="7"/>
      <c r="J63" s="7"/>
      <c r="K63" s="7"/>
      <c r="L63" s="7"/>
      <c r="M63" s="7"/>
      <c r="N63" s="7"/>
      <c r="O63" s="7"/>
      <c r="V63" s="99"/>
      <c r="W63" s="11"/>
      <c r="X63" s="11"/>
      <c r="Y63" s="10"/>
      <c r="Z63" s="10"/>
      <c r="AA63" s="10"/>
      <c r="AB63" s="11"/>
      <c r="AC63" s="11"/>
      <c r="AD63" s="11"/>
      <c r="AE63" s="11"/>
      <c r="AF63" s="11"/>
      <c r="AG63" s="10"/>
      <c r="AH63" s="366"/>
      <c r="AI63" s="366"/>
      <c r="AJ63" s="359"/>
      <c r="AK63" s="10"/>
      <c r="AL63" s="359"/>
      <c r="AM63" s="359"/>
      <c r="AN63" s="359"/>
      <c r="AO63" s="359"/>
      <c r="AP63" s="359"/>
      <c r="AQ63" s="359"/>
      <c r="AR63" s="359"/>
      <c r="AS63" s="359"/>
      <c r="AT63" s="359"/>
    </row>
    <row r="64" spans="1:46" x14ac:dyDescent="0.25">
      <c r="A64" s="6"/>
      <c r="B64" s="6"/>
      <c r="C64" s="6"/>
      <c r="D64" s="6"/>
      <c r="E64" s="6"/>
      <c r="F64" s="7"/>
      <c r="G64" s="7"/>
      <c r="H64" s="7"/>
      <c r="I64" s="7"/>
      <c r="J64" s="7"/>
      <c r="K64" s="7"/>
      <c r="L64" s="7"/>
      <c r="M64" s="7"/>
      <c r="N64" s="7"/>
      <c r="O64" s="7"/>
      <c r="V64" s="99"/>
      <c r="W64" s="11"/>
      <c r="X64" s="11"/>
      <c r="Y64" s="10"/>
      <c r="Z64" s="10"/>
      <c r="AA64" s="10"/>
      <c r="AB64" s="11"/>
      <c r="AC64" s="11"/>
      <c r="AD64" s="11"/>
      <c r="AE64" s="11"/>
      <c r="AF64" s="11"/>
      <c r="AG64" s="10"/>
      <c r="AH64" s="366"/>
      <c r="AI64" s="366"/>
      <c r="AJ64" s="359"/>
      <c r="AK64" s="10"/>
      <c r="AL64" s="359"/>
      <c r="AM64" s="359"/>
      <c r="AN64" s="359"/>
      <c r="AO64" s="359"/>
      <c r="AP64" s="359"/>
      <c r="AQ64" s="359"/>
      <c r="AR64" s="359"/>
      <c r="AS64" s="359"/>
      <c r="AT64" s="359"/>
    </row>
    <row r="65" spans="1:46" x14ac:dyDescent="0.25">
      <c r="A65" s="6"/>
      <c r="B65" s="6"/>
      <c r="C65" s="6"/>
      <c r="D65" s="6"/>
      <c r="E65" s="6"/>
      <c r="F65" s="7"/>
      <c r="G65" s="7"/>
      <c r="H65" s="7"/>
      <c r="I65" s="7"/>
      <c r="J65" s="7"/>
      <c r="K65" s="7"/>
      <c r="L65" s="7"/>
      <c r="M65" s="7"/>
      <c r="N65" s="7"/>
      <c r="O65" s="7"/>
      <c r="V65" s="99"/>
      <c r="W65" s="11"/>
      <c r="X65" s="11"/>
      <c r="Y65" s="10"/>
      <c r="Z65" s="10"/>
      <c r="AA65" s="10"/>
      <c r="AB65" s="11"/>
      <c r="AC65" s="11"/>
      <c r="AD65" s="11"/>
      <c r="AE65" s="11"/>
      <c r="AF65" s="11"/>
      <c r="AG65" s="10"/>
      <c r="AH65" s="366"/>
      <c r="AI65" s="366"/>
      <c r="AJ65" s="359"/>
      <c r="AK65" s="10"/>
      <c r="AL65" s="359"/>
      <c r="AM65" s="359"/>
      <c r="AN65" s="359"/>
      <c r="AO65" s="359"/>
      <c r="AP65" s="359"/>
      <c r="AQ65" s="359"/>
      <c r="AR65" s="359"/>
      <c r="AS65" s="359"/>
      <c r="AT65" s="359"/>
    </row>
    <row r="66" spans="1:46" x14ac:dyDescent="0.25">
      <c r="A66" s="6"/>
      <c r="B66" s="6"/>
      <c r="C66" s="6"/>
      <c r="D66" s="6"/>
      <c r="E66" s="6"/>
      <c r="F66" s="7"/>
      <c r="G66" s="7"/>
      <c r="H66" s="7"/>
      <c r="I66" s="7"/>
      <c r="J66" s="7"/>
      <c r="K66" s="7"/>
      <c r="L66" s="7"/>
      <c r="M66" s="7"/>
      <c r="N66" s="7"/>
      <c r="O66" s="7"/>
      <c r="V66" s="99"/>
      <c r="W66" s="11"/>
      <c r="X66" s="11"/>
      <c r="Y66" s="10"/>
      <c r="Z66" s="10"/>
      <c r="AA66" s="10"/>
      <c r="AB66" s="11"/>
      <c r="AC66" s="11"/>
      <c r="AD66" s="11"/>
      <c r="AE66" s="11"/>
      <c r="AF66" s="11"/>
      <c r="AG66" s="10"/>
      <c r="AH66" s="366"/>
      <c r="AI66" s="366"/>
      <c r="AJ66" s="359"/>
      <c r="AK66" s="10"/>
      <c r="AL66" s="359"/>
      <c r="AM66" s="359"/>
      <c r="AN66" s="359"/>
      <c r="AO66" s="359"/>
      <c r="AP66" s="359"/>
      <c r="AQ66" s="359"/>
      <c r="AR66" s="359"/>
      <c r="AS66" s="359"/>
      <c r="AT66" s="359"/>
    </row>
    <row r="67" spans="1:46" x14ac:dyDescent="0.25">
      <c r="A67" s="6"/>
      <c r="B67" s="6"/>
      <c r="C67" s="6"/>
      <c r="D67" s="6"/>
      <c r="E67" s="6"/>
      <c r="F67" s="7"/>
      <c r="G67" s="7"/>
      <c r="H67" s="7"/>
      <c r="I67" s="7"/>
      <c r="J67" s="7"/>
      <c r="K67" s="7"/>
      <c r="L67" s="7"/>
      <c r="M67" s="7"/>
      <c r="N67" s="7"/>
      <c r="O67" s="7"/>
      <c r="V67" s="99"/>
      <c r="W67" s="11"/>
      <c r="X67" s="11"/>
      <c r="Y67" s="10"/>
      <c r="Z67" s="10"/>
      <c r="AA67" s="10"/>
      <c r="AB67" s="11"/>
      <c r="AC67" s="11"/>
      <c r="AD67" s="11"/>
      <c r="AE67" s="11"/>
      <c r="AF67" s="11"/>
      <c r="AG67" s="10"/>
      <c r="AH67" s="366"/>
      <c r="AI67" s="366"/>
      <c r="AJ67" s="359"/>
      <c r="AK67" s="10"/>
      <c r="AL67" s="359"/>
      <c r="AM67" s="359"/>
      <c r="AN67" s="359"/>
      <c r="AO67" s="359"/>
      <c r="AP67" s="359"/>
      <c r="AQ67" s="359"/>
      <c r="AR67" s="359"/>
      <c r="AS67" s="359"/>
      <c r="AT67" s="359"/>
    </row>
    <row r="68" spans="1:46" x14ac:dyDescent="0.25">
      <c r="A68" s="6"/>
      <c r="B68" s="6"/>
      <c r="C68" s="6"/>
      <c r="D68" s="6"/>
      <c r="E68" s="6"/>
      <c r="F68" s="7"/>
      <c r="G68" s="7"/>
      <c r="H68" s="7"/>
      <c r="I68" s="7"/>
      <c r="J68" s="7"/>
      <c r="K68" s="7"/>
      <c r="L68" s="7"/>
      <c r="M68" s="7"/>
      <c r="N68" s="7"/>
      <c r="O68" s="7"/>
      <c r="V68" s="99"/>
      <c r="W68" s="11"/>
      <c r="X68" s="11"/>
      <c r="Y68" s="10"/>
      <c r="Z68" s="10"/>
      <c r="AA68" s="10"/>
      <c r="AB68" s="11"/>
      <c r="AC68" s="11"/>
      <c r="AD68" s="11"/>
      <c r="AE68" s="11"/>
      <c r="AF68" s="11"/>
      <c r="AG68" s="10"/>
      <c r="AH68" s="366"/>
      <c r="AI68" s="366"/>
      <c r="AJ68" s="359"/>
      <c r="AK68" s="10"/>
      <c r="AL68" s="359"/>
      <c r="AM68" s="359"/>
      <c r="AN68" s="359"/>
      <c r="AO68" s="359"/>
      <c r="AP68" s="359"/>
      <c r="AQ68" s="359"/>
      <c r="AR68" s="359"/>
      <c r="AS68" s="359"/>
      <c r="AT68" s="359"/>
    </row>
    <row r="69" spans="1:46" x14ac:dyDescent="0.25">
      <c r="A69" s="6"/>
      <c r="B69" s="6"/>
      <c r="C69" s="6"/>
      <c r="D69" s="6"/>
      <c r="E69" s="6"/>
      <c r="F69" s="7"/>
      <c r="G69" s="7"/>
      <c r="H69" s="7"/>
      <c r="I69" s="7"/>
      <c r="J69" s="7"/>
      <c r="K69" s="7"/>
      <c r="L69" s="7"/>
      <c r="M69" s="7"/>
      <c r="N69" s="7"/>
      <c r="O69" s="7"/>
      <c r="V69" s="99"/>
      <c r="W69" s="11"/>
      <c r="X69" s="11"/>
      <c r="Y69" s="10"/>
      <c r="Z69" s="10"/>
      <c r="AA69" s="10"/>
      <c r="AB69" s="11"/>
      <c r="AC69" s="11"/>
      <c r="AD69" s="11"/>
      <c r="AE69" s="11"/>
      <c r="AF69" s="11"/>
      <c r="AG69" s="10"/>
      <c r="AH69" s="366"/>
      <c r="AI69" s="366"/>
      <c r="AJ69" s="359"/>
      <c r="AK69" s="10"/>
      <c r="AL69" s="359"/>
      <c r="AM69" s="359"/>
      <c r="AN69" s="359"/>
      <c r="AO69" s="359"/>
      <c r="AP69" s="359"/>
      <c r="AQ69" s="359"/>
      <c r="AR69" s="359"/>
      <c r="AS69" s="359"/>
      <c r="AT69" s="359"/>
    </row>
    <row r="70" spans="1:46" x14ac:dyDescent="0.25">
      <c r="A70" s="6"/>
      <c r="B70" s="6"/>
      <c r="C70" s="6"/>
      <c r="D70" s="6"/>
      <c r="E70" s="6"/>
      <c r="F70" s="7"/>
      <c r="G70" s="7"/>
      <c r="H70" s="7"/>
      <c r="I70" s="7"/>
      <c r="J70" s="7"/>
      <c r="K70" s="7"/>
      <c r="L70" s="7"/>
      <c r="M70" s="7"/>
      <c r="N70" s="7"/>
      <c r="O70" s="7"/>
      <c r="V70" s="99"/>
      <c r="W70" s="11"/>
      <c r="X70" s="11"/>
      <c r="Y70" s="10"/>
      <c r="Z70" s="10"/>
      <c r="AA70" s="10"/>
      <c r="AB70" s="11"/>
      <c r="AC70" s="11"/>
      <c r="AD70" s="11"/>
      <c r="AE70" s="11"/>
      <c r="AF70" s="11"/>
      <c r="AG70" s="10"/>
      <c r="AH70" s="366"/>
      <c r="AI70" s="366"/>
      <c r="AJ70" s="359"/>
      <c r="AK70" s="10"/>
      <c r="AL70" s="359"/>
      <c r="AM70" s="359"/>
      <c r="AN70" s="359"/>
      <c r="AO70" s="359"/>
      <c r="AP70" s="359"/>
      <c r="AQ70" s="359"/>
      <c r="AR70" s="359"/>
      <c r="AS70" s="359"/>
      <c r="AT70" s="359"/>
    </row>
    <row r="71" spans="1:46" x14ac:dyDescent="0.25">
      <c r="A71" s="6"/>
      <c r="B71" s="6"/>
      <c r="C71" s="6"/>
      <c r="D71" s="6"/>
      <c r="E71" s="6"/>
      <c r="F71" s="7"/>
      <c r="G71" s="7"/>
      <c r="H71" s="7"/>
      <c r="I71" s="7"/>
      <c r="J71" s="7"/>
      <c r="K71" s="7"/>
      <c r="L71" s="7"/>
      <c r="M71" s="7"/>
      <c r="N71" s="7"/>
      <c r="O71" s="7"/>
      <c r="V71" s="99"/>
      <c r="W71" s="11"/>
      <c r="X71" s="11"/>
      <c r="Y71" s="10"/>
      <c r="Z71" s="10"/>
      <c r="AA71" s="10"/>
      <c r="AB71" s="11"/>
      <c r="AC71" s="11"/>
      <c r="AD71" s="11"/>
      <c r="AE71" s="11"/>
      <c r="AF71" s="11"/>
      <c r="AG71" s="10"/>
      <c r="AH71" s="366"/>
      <c r="AI71" s="366"/>
      <c r="AJ71" s="359"/>
      <c r="AK71" s="10"/>
      <c r="AL71" s="359"/>
      <c r="AM71" s="359"/>
      <c r="AN71" s="359"/>
      <c r="AO71" s="359"/>
      <c r="AP71" s="359"/>
      <c r="AQ71" s="359"/>
      <c r="AR71" s="359"/>
      <c r="AS71" s="359"/>
      <c r="AT71" s="359"/>
    </row>
    <row r="72" spans="1:46" x14ac:dyDescent="0.25">
      <c r="V72" s="99"/>
      <c r="W72" s="11"/>
      <c r="X72" s="11"/>
      <c r="Y72" s="10"/>
      <c r="Z72" s="10"/>
      <c r="AA72" s="10"/>
      <c r="AB72" s="11"/>
      <c r="AC72" s="11"/>
      <c r="AD72" s="11"/>
      <c r="AE72" s="11"/>
      <c r="AF72" s="11"/>
      <c r="AG72" s="10"/>
      <c r="AH72" s="366"/>
      <c r="AI72" s="366"/>
      <c r="AJ72" s="359"/>
      <c r="AK72" s="10"/>
      <c r="AL72" s="359"/>
      <c r="AM72" s="359"/>
      <c r="AN72" s="359"/>
      <c r="AO72" s="359"/>
      <c r="AP72" s="359"/>
      <c r="AQ72" s="359"/>
      <c r="AR72" s="359"/>
      <c r="AS72" s="359"/>
      <c r="AT72" s="359"/>
    </row>
  </sheetData>
  <sheetProtection sheet="1" objects="1" scenarios="1" selectLockedCells="1"/>
  <mergeCells count="61">
    <mergeCell ref="E43:I43"/>
    <mergeCell ref="E44:I44"/>
    <mergeCell ref="A45:D45"/>
    <mergeCell ref="M45:P45"/>
    <mergeCell ref="L37:P37"/>
    <mergeCell ref="L38:P38"/>
    <mergeCell ref="C39:D42"/>
    <mergeCell ref="E39:I39"/>
    <mergeCell ref="K39:P41"/>
    <mergeCell ref="E40:I40"/>
    <mergeCell ref="E41:I41"/>
    <mergeCell ref="E42:I42"/>
    <mergeCell ref="K42:P42"/>
    <mergeCell ref="L36:P36"/>
    <mergeCell ref="L25:P25"/>
    <mergeCell ref="L26:P26"/>
    <mergeCell ref="L27:P27"/>
    <mergeCell ref="L28:P28"/>
    <mergeCell ref="L29:P29"/>
    <mergeCell ref="L30:P30"/>
    <mergeCell ref="L31:P31"/>
    <mergeCell ref="L32:P32"/>
    <mergeCell ref="L33:P33"/>
    <mergeCell ref="L34:P34"/>
    <mergeCell ref="L35:P35"/>
    <mergeCell ref="L24:P24"/>
    <mergeCell ref="L13:P13"/>
    <mergeCell ref="L14:P14"/>
    <mergeCell ref="L15:P15"/>
    <mergeCell ref="L16:P16"/>
    <mergeCell ref="L17:P17"/>
    <mergeCell ref="L18:P18"/>
    <mergeCell ref="L19:P19"/>
    <mergeCell ref="L20:P20"/>
    <mergeCell ref="L21:P21"/>
    <mergeCell ref="L22:P22"/>
    <mergeCell ref="L23:P23"/>
    <mergeCell ref="AB6:AF6"/>
    <mergeCell ref="L8:P8"/>
    <mergeCell ref="L9:P9"/>
    <mergeCell ref="L10:P10"/>
    <mergeCell ref="L11:P11"/>
    <mergeCell ref="L12:P12"/>
    <mergeCell ref="E5:G5"/>
    <mergeCell ref="H5:J5"/>
    <mergeCell ref="C6:C7"/>
    <mergeCell ref="D6:D7"/>
    <mergeCell ref="F6:F7"/>
    <mergeCell ref="G6:G7"/>
    <mergeCell ref="H6:H7"/>
    <mergeCell ref="I6:I7"/>
    <mergeCell ref="P1:P3"/>
    <mergeCell ref="F2:I2"/>
    <mergeCell ref="F3:I3"/>
    <mergeCell ref="A4:D4"/>
    <mergeCell ref="E4:G4"/>
    <mergeCell ref="H4:J4"/>
    <mergeCell ref="L4:P7"/>
    <mergeCell ref="A5:A7"/>
    <mergeCell ref="B5:B7"/>
    <mergeCell ref="C5:D5"/>
  </mergeCells>
  <conditionalFormatting sqref="L8:L38">
    <cfRule type="expression" dxfId="220" priority="6" stopIfTrue="1">
      <formula>NOT($R8)</formula>
    </cfRule>
  </conditionalFormatting>
  <conditionalFormatting sqref="C8:C38">
    <cfRule type="cellIs" dxfId="219" priority="7" stopIfTrue="1" operator="equal">
      <formula>""</formula>
    </cfRule>
    <cfRule type="expression" dxfId="218" priority="8" stopIfTrue="1">
      <formula>OR($T8="F",$D8="U",$D8="Z",$D8="K")</formula>
    </cfRule>
    <cfRule type="expression" dxfId="217" priority="9" stopIfTrue="1">
      <formula>$C8&lt;&gt;""</formula>
    </cfRule>
  </conditionalFormatting>
  <conditionalFormatting sqref="J8:J38">
    <cfRule type="expression" dxfId="216" priority="10" stopIfTrue="1">
      <formula>NOT($R8)</formula>
    </cfRule>
    <cfRule type="cellIs" dxfId="215" priority="11" stopIfTrue="1" operator="greaterThan">
      <formula>0</formula>
    </cfRule>
  </conditionalFormatting>
  <conditionalFormatting sqref="J43:J44">
    <cfRule type="expression" dxfId="214" priority="12" stopIfTrue="1">
      <formula>OR($J43&lt;=NormalUG,$J43&gt;=NormalOG)</formula>
    </cfRule>
    <cfRule type="cellIs" dxfId="213" priority="13" stopIfTrue="1" operator="greaterThan">
      <formula>0</formula>
    </cfRule>
  </conditionalFormatting>
  <conditionalFormatting sqref="A8:B38">
    <cfRule type="cellIs" dxfId="212" priority="14" stopIfTrue="1" operator="equal">
      <formula>""</formula>
    </cfRule>
    <cfRule type="expression" dxfId="211" priority="15" stopIfTrue="1">
      <formula>$T8="F"</formula>
    </cfRule>
  </conditionalFormatting>
  <conditionalFormatting sqref="K8:K38">
    <cfRule type="expression" dxfId="210" priority="16" stopIfTrue="1">
      <formula>NOT($R8)</formula>
    </cfRule>
    <cfRule type="cellIs" dxfId="209" priority="17" stopIfTrue="1" operator="equal">
      <formula>0</formula>
    </cfRule>
  </conditionalFormatting>
  <conditionalFormatting sqref="AT8:AT38">
    <cfRule type="cellIs" dxfId="208" priority="18" stopIfTrue="1" operator="equal">
      <formula>1</formula>
    </cfRule>
  </conditionalFormatting>
  <conditionalFormatting sqref="AP8:AS38 AG8:AK38 Y8:AA38 R8:R38">
    <cfRule type="cellIs" dxfId="207" priority="19" stopIfTrue="1" operator="equal">
      <formula>FALSE</formula>
    </cfRule>
  </conditionalFormatting>
  <conditionalFormatting sqref="V39">
    <cfRule type="cellIs" dxfId="206" priority="20" stopIfTrue="1" operator="equal">
      <formula>0</formula>
    </cfRule>
  </conditionalFormatting>
  <conditionalFormatting sqref="T8:U38">
    <cfRule type="cellIs" dxfId="205" priority="21" stopIfTrue="1" operator="equal">
      <formula>"F"</formula>
    </cfRule>
  </conditionalFormatting>
  <conditionalFormatting sqref="F8:F38">
    <cfRule type="cellIs" dxfId="204" priority="22" stopIfTrue="1" operator="equal">
      <formula>""</formula>
    </cfRule>
    <cfRule type="cellIs" dxfId="203" priority="23" stopIfTrue="1" operator="equal">
      <formula>0</formula>
    </cfRule>
  </conditionalFormatting>
  <conditionalFormatting sqref="J2 E5">
    <cfRule type="expression" dxfId="202" priority="24" stopIfTrue="1">
      <formula>Zeitmodell="Teilzeit"</formula>
    </cfRule>
  </conditionalFormatting>
  <conditionalFormatting sqref="S2:S3">
    <cfRule type="cellIs" dxfId="201" priority="25" stopIfTrue="1" operator="greaterThan">
      <formula>0</formula>
    </cfRule>
  </conditionalFormatting>
  <conditionalFormatting sqref="K5 J39:J42">
    <cfRule type="cellIs" dxfId="200" priority="26" stopIfTrue="1" operator="greaterThan">
      <formula>0</formula>
    </cfRule>
  </conditionalFormatting>
  <conditionalFormatting sqref="E8:E38">
    <cfRule type="expression" dxfId="199" priority="27" stopIfTrue="1">
      <formula>NOT($R8)</formula>
    </cfRule>
    <cfRule type="expression" dxfId="198" priority="28" stopIfTrue="1">
      <formula>AND($AC8=$AE8,$AK8)</formula>
    </cfRule>
    <cfRule type="expression" dxfId="197" priority="29" stopIfTrue="1">
      <formula>AND($AC8=$AE8,NOT($AK8))</formula>
    </cfRule>
  </conditionalFormatting>
  <conditionalFormatting sqref="G8:G38">
    <cfRule type="expression" dxfId="196" priority="30" stopIfTrue="1">
      <formula>NOT($R8)</formula>
    </cfRule>
    <cfRule type="cellIs" dxfId="195" priority="31" stopIfTrue="1" operator="equal">
      <formula>0</formula>
    </cfRule>
  </conditionalFormatting>
  <conditionalFormatting sqref="D8:D38">
    <cfRule type="expression" dxfId="194" priority="3" stopIfTrue="1">
      <formula>NOT($R8)</formula>
    </cfRule>
    <cfRule type="expression" dxfId="193" priority="4" stopIfTrue="1">
      <formula>$AH8</formula>
    </cfRule>
    <cfRule type="cellIs" dxfId="192" priority="5" stopIfTrue="1" operator="equal">
      <formula>"ZK"</formula>
    </cfRule>
  </conditionalFormatting>
  <conditionalFormatting sqref="H8:I38">
    <cfRule type="expression" dxfId="191" priority="1" stopIfTrue="1">
      <formula>NOT($R8)</formula>
    </cfRule>
    <cfRule type="expression" dxfId="190" priority="2" stopIfTrue="1">
      <formula>$AJ8</formula>
    </cfRule>
  </conditionalFormatting>
  <dataValidations count="4">
    <dataValidation type="custom" showErrorMessage="1" errorTitle="Fehle: Normalstunden-Bis-Wert" error="1) Zeitwert in der Form &quot;hh:mm&quot; eingeben_x000a_2) Zeitwert darf nicht kleiner als 00:00 und nicht grösser als 23:59 sein_x000a_3) Zeitwert darf nicht kleiner als der Von-Wert sein._x000a_4) Eingaben immer mit 'Return' abschließen" promptTitle="Beginnzeit für Mo" prompt="Bitte geben Sie hier die Tagesarbeits-Beginnzeit für Montag in der Form eines Zeitwertes ein (z.B. 08:00)" sqref="I8:I38" xr:uid="{F5A94C6D-0213-48D4-A857-68929B792742}">
      <formula1>$AS8</formula1>
    </dataValidation>
    <dataValidation type="custom" showErrorMessage="1" errorTitle="Fehler: Normalstunden-Von-Wert" error="1) Zeitwert in der Form &quot;hh:mm&quot; eingeben_x000a_2) Zeitwert darf nicht kleiner als 00:00 und nicht grösser als 23:59 sein_x000a_3) Zeitwert darf nicht grösser als der Bis-Wert sein._x000a_4) Eingaben immer mit 'Return' abschließen" promptTitle="Beginnzeit für Mo" prompt="Bitte geben Sie hier die Tagesarbeits-Beginnzeit für Montag in der Form eines Zeitwertes ein (z.B. 08:00)" sqref="H8:H38" xr:uid="{46FF2E8B-9F67-4EBE-9CB7-42374B4B9D3C}">
      <formula1>$AQ8</formula1>
    </dataValidation>
    <dataValidation type="custom" showErrorMessage="1" errorTitle="Fehler: [U}rlaub, [Z]A, [K]rank" error="1) Folgende Eingaben zulässig: &quot;U&quot; für Urlaub, &quot;Z&quot; für Zeitausgleich, &quot;K&quot; für Krank._x000a_2) Lassen Sie die Zelle leer, wenn keines davon zutrifft._x000a_3) Eingaben immer mit 'Return' abschließen" sqref="D8:D38" xr:uid="{35B9F089-4500-485A-883F-9C83F52A2109}">
      <formula1>$AI8</formula1>
    </dataValidation>
    <dataValidation showErrorMessage="1" errorTitle="Feiertag, Urlaub, ZA, Krankenst." error="Nur Eingabe bei Wochentag und ohne Zeiteintrag erlaubt: &quot;U&quot; für Urlaub, &quot;Z&quot; für Zeitausgleich, &quot;K&quot; für Krankenstand._x000a_ _x000a_Lassen Sie die Zelle leer, wenn keines davon zutrifft." sqref="E8:E38" xr:uid="{A10FA340-263E-499A-9A74-28F900C6A8C1}"/>
  </dataValidations>
  <printOptions horizontalCentered="1"/>
  <pageMargins left="0.27559055118110237" right="0.23622047244094491" top="0.28999999999999998" bottom="0.19685039370078741" header="0.19685039370078741" footer="0.55118110236220474"/>
  <pageSetup paperSize="9" scale="63" orientation="portrait" horizontalDpi="300" verticalDpi="36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74</vt:i4>
      </vt:variant>
    </vt:vector>
  </HeadingPairs>
  <TitlesOfParts>
    <vt:vector size="94" baseType="lpstr">
      <vt:lpstr>Konfig</vt:lpstr>
      <vt:lpstr>Jänner</vt:lpstr>
      <vt:lpstr>Februar</vt:lpstr>
      <vt:lpstr>März</vt:lpstr>
      <vt:lpstr>April</vt:lpstr>
      <vt:lpstr>Mai</vt:lpstr>
      <vt:lpstr>Juni</vt:lpstr>
      <vt:lpstr>Juli</vt:lpstr>
      <vt:lpstr>August</vt:lpstr>
      <vt:lpstr>September</vt:lpstr>
      <vt:lpstr>Oktober</vt:lpstr>
      <vt:lpstr>November</vt:lpstr>
      <vt:lpstr>Dezember</vt:lpstr>
      <vt:lpstr>Monat</vt:lpstr>
      <vt:lpstr>Hilfskonfig</vt:lpstr>
      <vt:lpstr>Format</vt:lpstr>
      <vt:lpstr>Feiertage</vt:lpstr>
      <vt:lpstr>MakroTest</vt:lpstr>
      <vt:lpstr>Dummy</vt:lpstr>
      <vt:lpstr>Test</vt:lpstr>
      <vt:lpstr>AktivesSheet</vt:lpstr>
      <vt:lpstr>AZ_Di</vt:lpstr>
      <vt:lpstr>AZ_Do</vt:lpstr>
      <vt:lpstr>AZ_Fr</vt:lpstr>
      <vt:lpstr>AZ_Mi</vt:lpstr>
      <vt:lpstr>AZ_Mo</vt:lpstr>
      <vt:lpstr>April!Druckbereich</vt:lpstr>
      <vt:lpstr>August!Druckbereich</vt:lpstr>
      <vt:lpstr>Dezember!Druckbereich</vt:lpstr>
      <vt:lpstr>Februar!Druckbereich</vt:lpstr>
      <vt:lpstr>Format!Druckbereich</vt:lpstr>
      <vt:lpstr>Jänner!Druckbereich</vt:lpstr>
      <vt:lpstr>Juli!Druckbereich</vt:lpstr>
      <vt:lpstr>Juni!Druckbereich</vt:lpstr>
      <vt:lpstr>Konfig!Druckbereich</vt:lpstr>
      <vt:lpstr>Mai!Druckbereich</vt:lpstr>
      <vt:lpstr>MakroTest!Druckbereich</vt:lpstr>
      <vt:lpstr>März!Druckbereich</vt:lpstr>
      <vt:lpstr>Monat!Druckbereich</vt:lpstr>
      <vt:lpstr>November!Druckbereich</vt:lpstr>
      <vt:lpstr>Oktober!Druckbereich</vt:lpstr>
      <vt:lpstr>September!Druckbereich</vt:lpstr>
      <vt:lpstr>Feiertage</vt:lpstr>
      <vt:lpstr>FJ</vt:lpstr>
      <vt:lpstr>FListe</vt:lpstr>
      <vt:lpstr>FreieFeiertage</vt:lpstr>
      <vt:lpstr>GA</vt:lpstr>
      <vt:lpstr>GAZ</vt:lpstr>
      <vt:lpstr>Gesamtarbeitszeit</vt:lpstr>
      <vt:lpstr>GLZWerte</vt:lpstr>
      <vt:lpstr>I_GAZMP</vt:lpstr>
      <vt:lpstr>I_GAZNAZ</vt:lpstr>
      <vt:lpstr>I_GAZNAZBis</vt:lpstr>
      <vt:lpstr>I_GAZNAZMP</vt:lpstr>
      <vt:lpstr>I_GAZNAZVon</vt:lpstr>
      <vt:lpstr>I_GAZWT</vt:lpstr>
      <vt:lpstr>Jahr</vt:lpstr>
      <vt:lpstr>Jahressaldo</vt:lpstr>
      <vt:lpstr>KonfigOK</vt:lpstr>
      <vt:lpstr>KZOK</vt:lpstr>
      <vt:lpstr>KZProzent</vt:lpstr>
      <vt:lpstr>KZSTab</vt:lpstr>
      <vt:lpstr>KZSZeile</vt:lpstr>
      <vt:lpstr>MakroTest</vt:lpstr>
      <vt:lpstr>MTab</vt:lpstr>
      <vt:lpstr>MTabMonat</vt:lpstr>
      <vt:lpstr>MTabNr</vt:lpstr>
      <vt:lpstr>MTabVorgänger</vt:lpstr>
      <vt:lpstr>Name</vt:lpstr>
      <vt:lpstr>NichtfreieFeiertage</vt:lpstr>
      <vt:lpstr>NormalOG</vt:lpstr>
      <vt:lpstr>NormalOGDez</vt:lpstr>
      <vt:lpstr>NormalUG</vt:lpstr>
      <vt:lpstr>NormalUGDez</vt:lpstr>
      <vt:lpstr>OrgEinheit</vt:lpstr>
      <vt:lpstr>OS</vt:lpstr>
      <vt:lpstr>TagOG</vt:lpstr>
      <vt:lpstr>TagUG</vt:lpstr>
      <vt:lpstr>TEin</vt:lpstr>
      <vt:lpstr>Text125</vt:lpstr>
      <vt:lpstr>Text15</vt:lpstr>
      <vt:lpstr>TextTeilzeit</vt:lpstr>
      <vt:lpstr>TextVollzeit</vt:lpstr>
      <vt:lpstr>Übertrag</vt:lpstr>
      <vt:lpstr>ÜFaktor</vt:lpstr>
      <vt:lpstr>UZK</vt:lpstr>
      <vt:lpstr>Vorgesetzter</vt:lpstr>
      <vt:lpstr>WAZ</vt:lpstr>
      <vt:lpstr>WAZOK</vt:lpstr>
      <vt:lpstr>WAZTZOK</vt:lpstr>
      <vt:lpstr>WAZVZOK</vt:lpstr>
      <vt:lpstr>WOTA</vt:lpstr>
      <vt:lpstr>WT</vt:lpstr>
      <vt:lpstr>Zeitmodell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Brem Michael</dc:creator>
  <cp:lastModifiedBy>Brem Michael</cp:lastModifiedBy>
  <cp:lastPrinted>2014-03-08T19:39:36Z</cp:lastPrinted>
  <dcterms:created xsi:type="dcterms:W3CDTF">1999-01-04T13:30:15Z</dcterms:created>
  <dcterms:modified xsi:type="dcterms:W3CDTF">2026-07-29T09:43:34Z</dcterms:modified>
</cp:coreProperties>
</file>