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17.xml" ContentType="application/vnd.openxmlformats-officedocument.drawing+xml"/>
  <Override PartName="/xl/drawings/drawing18.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19.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codeName="{4D1C537B-E38A-612A-F078-A93A15B4B7F4}"/>
  <workbookPr codeName="DieseArbeitsmappe" defaultThemeVersion="124226"/>
  <mc:AlternateContent xmlns:mc="http://schemas.openxmlformats.org/markup-compatibility/2006">
    <mc:Choice Requires="x15">
      <x15ac:absPath xmlns:x15ac="http://schemas.microsoft.com/office/spreadsheetml/2010/11/ac" url="N:\h19040\private\mbrem\"/>
    </mc:Choice>
  </mc:AlternateContent>
  <xr:revisionPtr revIDLastSave="0" documentId="13_ncr:1_{4C242125-A5EB-4A23-BF0B-E1DF9EA010C7}" xr6:coauthVersionLast="47" xr6:coauthVersionMax="47" xr10:uidLastSave="{00000000-0000-0000-0000-000000000000}"/>
  <bookViews>
    <workbookView xWindow="-110" yWindow="-110" windowWidth="38620" windowHeight="21820" tabRatio="789" firstSheet="16" activeTab="16" xr2:uid="{00000000-000D-0000-FFFF-FFFF00000000}"/>
  </bookViews>
  <sheets>
    <sheet name="Konfig" sheetId="2" state="hidden" r:id="rId1"/>
    <sheet name="Jänner" sheetId="1403" state="hidden" r:id="rId2"/>
    <sheet name="Februar" sheetId="1404" state="hidden" r:id="rId3"/>
    <sheet name="März" sheetId="1405" state="hidden" r:id="rId4"/>
    <sheet name="April" sheetId="1406" state="hidden" r:id="rId5"/>
    <sheet name="Mai" sheetId="1407" state="hidden" r:id="rId6"/>
    <sheet name="Juni" sheetId="1408" state="hidden" r:id="rId7"/>
    <sheet name="Juli" sheetId="1409" state="hidden" r:id="rId8"/>
    <sheet name="August" sheetId="1410" state="hidden" r:id="rId9"/>
    <sheet name="September" sheetId="1411" state="hidden" r:id="rId10"/>
    <sheet name="Oktober" sheetId="1412" state="hidden" r:id="rId11"/>
    <sheet name="November" sheetId="1413" state="hidden" r:id="rId12"/>
    <sheet name="Dezember" sheetId="1414" state="hidden" r:id="rId13"/>
    <sheet name="Monat" sheetId="95" state="hidden" r:id="rId14"/>
    <sheet name="Hilfskonfig" sheetId="26" state="hidden" r:id="rId15"/>
    <sheet name="Feiertage" sheetId="23" state="hidden" r:id="rId16"/>
    <sheet name="MakroTest" sheetId="577" r:id="rId17"/>
    <sheet name="Dummy" sheetId="578" state="hidden" r:id="rId18"/>
    <sheet name="Format" sheetId="1352" state="hidden" r:id="rId19"/>
    <sheet name="FormatAlt" sheetId="831" state="hidden" r:id="rId20"/>
    <sheet name="Test" sheetId="49" state="hidden" r:id="rId21"/>
    <sheet name="Import" sheetId="1378" state="hidden" r:id="rId22"/>
  </sheets>
  <functionGroups builtInGroupCount="19"/>
  <definedNames>
    <definedName name="AktivesSheet">Konfig!$AB$2</definedName>
    <definedName name="AZ_Di">Konfig!$I$18</definedName>
    <definedName name="AZ_Do">Konfig!$I$20</definedName>
    <definedName name="AZ_Fr">Konfig!$I$21</definedName>
    <definedName name="AZ_Mi">Konfig!$I$19</definedName>
    <definedName name="AZ_Mo">Konfig!$I$17</definedName>
    <definedName name="C_Gleitzeit">Hilfskonfig!$O$2</definedName>
    <definedName name="C_keineGZ">Hilfskonfig!$O$3</definedName>
    <definedName name="C_Teilzeit">Hilfskonfig!$P$3</definedName>
    <definedName name="C_Vollzeit">Hilfskonfig!$P$2</definedName>
    <definedName name="_xlnm.Print_Area" localSheetId="4">April!$A$1:$P$49</definedName>
    <definedName name="_xlnm.Print_Area" localSheetId="8">August!$A$1:$P$49</definedName>
    <definedName name="_xlnm.Print_Area" localSheetId="12">Dezember!$A$1:$P$49</definedName>
    <definedName name="_xlnm.Print_Area" localSheetId="2">Februar!$A$1:$P$49</definedName>
    <definedName name="_xlnm.Print_Area" localSheetId="18">Format!$A$1:$P$49</definedName>
    <definedName name="_xlnm.Print_Area" localSheetId="19">FormatAlt!$A$1:$P$49</definedName>
    <definedName name="_xlnm.Print_Area" localSheetId="1">Jänner!$A$1:$P$49</definedName>
    <definedName name="_xlnm.Print_Area" localSheetId="7">Juli!$A$1:$P$49</definedName>
    <definedName name="_xlnm.Print_Area" localSheetId="6">Juni!$A$1:$P$49</definedName>
    <definedName name="_xlnm.Print_Area" localSheetId="5">Mai!$A$1:$P$49</definedName>
    <definedName name="_xlnm.Print_Area" localSheetId="16">MakroTest!$A$1:$L$21</definedName>
    <definedName name="_xlnm.Print_Area" localSheetId="3">März!$A$1:$P$49</definedName>
    <definedName name="_xlnm.Print_Area" localSheetId="13">Monat!$A$1:$P$49</definedName>
    <definedName name="_xlnm.Print_Area" localSheetId="11">November!$A$1:$P$49</definedName>
    <definedName name="_xlnm.Print_Area" localSheetId="10">Oktober!$A$1:$P$49</definedName>
    <definedName name="_xlnm.Print_Area" localSheetId="9">September!$A$1:$P$49</definedName>
    <definedName name="Fa" localSheetId="18">Feiertage!#REF!</definedName>
    <definedName name="Fa">Feiertage!#REF!</definedName>
    <definedName name="Fb" localSheetId="18">Feiertage!#REF!</definedName>
    <definedName name="Fb">Feiertage!#REF!</definedName>
    <definedName name="Fc" localSheetId="18">Feiertage!#REF!</definedName>
    <definedName name="Fc">Feiertage!#REF!</definedName>
    <definedName name="Fd" localSheetId="18">Feiertage!#REF!</definedName>
    <definedName name="Fd">Feiertage!#REF!</definedName>
    <definedName name="Fe" localSheetId="18">Feiertage!#REF!</definedName>
    <definedName name="Fe">Feiertage!#REF!</definedName>
    <definedName name="Feiertage">Feiertage!$C$1:$F$34</definedName>
    <definedName name="FFD" localSheetId="18">Feiertage!#REF!</definedName>
    <definedName name="FFD">Feiertage!#REF!</definedName>
    <definedName name="FFM" localSheetId="18">Feiertage!#REF!</definedName>
    <definedName name="FFM">Feiertage!#REF!</definedName>
    <definedName name="FFN" localSheetId="18">Feiertage!#REF!</definedName>
    <definedName name="FFN">Feiertage!#REF!</definedName>
    <definedName name="FJ">Feiertage!$B$2</definedName>
    <definedName name="FListe">Feiertage!$G$2:$K$367</definedName>
    <definedName name="Fm" localSheetId="18">Feiertage!#REF!</definedName>
    <definedName name="Fm">Feiertage!#REF!</definedName>
    <definedName name="FreieFeiertage">Feiertage!$C$2:$E$14</definedName>
    <definedName name="Fs" localSheetId="18">Feiertage!#REF!</definedName>
    <definedName name="Fs">Feiertage!#REF!</definedName>
    <definedName name="GA">Konfig!$A$17:$I$21</definedName>
    <definedName name="GAZ">Konfig!$A$17:$M$21</definedName>
    <definedName name="Gesamtarbeitszeit">Konfig!$A$17:$I$21</definedName>
    <definedName name="GLZWerte">Hilfskonfig!$J$3:$J$47</definedName>
    <definedName name="I_GAZGRBis">Hilfskonfig!$B$9</definedName>
    <definedName name="I_GAZGRVon">Hilfskonfig!$B$4</definedName>
    <definedName name="I_GAZKBis">Hilfskonfig!$B$7</definedName>
    <definedName name="I_GAZKVon">Hilfskonfig!$B$6</definedName>
    <definedName name="I_GAZNAZ">Hilfskonfig!$B$10</definedName>
    <definedName name="I_GAZNAZBis">Hilfskonfig!$B$8</definedName>
    <definedName name="I_GAZNAZVon">Hilfskonfig!$B$5</definedName>
    <definedName name="I_GAZWT">Hilfskonfig!$B$3</definedName>
    <definedName name="ImportKTab">Hilfskonfig!$Q$2:$Q$6</definedName>
    <definedName name="ImportMTab">Hilfskonfig!$R$2:$R$6</definedName>
    <definedName name="Jahr">Konfig!$I$6</definedName>
    <definedName name="Jahressaldo">Konfig!$N$2</definedName>
    <definedName name="KonfigOK">Konfig!$T$2</definedName>
    <definedName name="KZOK">Konfig!$P$2</definedName>
    <definedName name="KZProzent">Konfig!$O$2</definedName>
    <definedName name="KZSTab">Konfig!$W$3:$Y$8</definedName>
    <definedName name="KZSZeile">Konfig!$Z$2</definedName>
    <definedName name="L_Zeitmodell">Hilfskonfig!$P$2:$P$3</definedName>
    <definedName name="L_Zeitmodus">Hilfskonfig!$O$2:$O$3</definedName>
    <definedName name="MakroTest">Konfig!$AA$2</definedName>
    <definedName name="MTab">Hilfskonfig!$I$3:$L$14</definedName>
    <definedName name="MTabMonat">Hilfskonfig!$I$3:$I$14</definedName>
    <definedName name="MTabNr">Hilfskonfig!$J$3:$J$14</definedName>
    <definedName name="MTabVorgänger">Hilfskonfig!$K$3:$K$14</definedName>
    <definedName name="Name">Konfig!$I$3</definedName>
    <definedName name="NichtfreieFeiertage">Feiertage!$C$16:$E$34</definedName>
    <definedName name="NormalOG">Hilfskonfig!$D$2</definedName>
    <definedName name="NormalOGDez">Hilfskonfig!$D$4</definedName>
    <definedName name="NormalUG">Hilfskonfig!$D$3</definedName>
    <definedName name="NormalUGDez">Hilfskonfig!$D$5</definedName>
    <definedName name="OrgEinheit">Konfig!$I$5</definedName>
    <definedName name="OS">Feiertage!$B$3</definedName>
    <definedName name="SHKOCE_WTKernzeit">Konfig!$D$15</definedName>
    <definedName name="TagOG">Hilfskonfig!$D$6</definedName>
    <definedName name="TagUG">Hilfskonfig!$D$7</definedName>
    <definedName name="TEin">Konfig!$U$2</definedName>
    <definedName name="Text125">Konfig!$O$1</definedName>
    <definedName name="Text15">Konfig!$N$1</definedName>
    <definedName name="TextTeilzeit">Konfig!$O$12</definedName>
    <definedName name="TextVollzeit">Konfig!$N$12</definedName>
    <definedName name="Übertrag">Konfig!$I$7</definedName>
    <definedName name="ÜFaktor">Konfig!$N$3</definedName>
    <definedName name="UZK">Feiertage!$L$2:$M$5</definedName>
    <definedName name="Vorgesetzter">Konfig!$I$4</definedName>
    <definedName name="WAZ">Konfig!$I$22</definedName>
    <definedName name="WAZOK">Konfig!$S$2</definedName>
    <definedName name="WAZTZOK">Konfig!$R$2</definedName>
    <definedName name="WAZVZOK">Konfig!$Q$2</definedName>
    <definedName name="WOTA">Feiertage!$N$2:$O$8</definedName>
    <definedName name="WT">Konfig!$A$17:$A$21</definedName>
    <definedName name="Zeitmodell">Konfig!$C$14</definedName>
    <definedName name="Zeitmodus">Konfig!$I$8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48" i="1414" l="1"/>
  <c r="A48" i="1414"/>
  <c r="B44" i="1414"/>
  <c r="B43" i="1414"/>
  <c r="B42" i="1414"/>
  <c r="O40" i="1414"/>
  <c r="E40" i="1414"/>
  <c r="O39" i="1414"/>
  <c r="E39" i="1414"/>
  <c r="BH38" i="1414"/>
  <c r="BF38" i="1414"/>
  <c r="BD38" i="1414"/>
  <c r="AU38" i="1414"/>
  <c r="AS38" i="1414"/>
  <c r="AM38" i="1414"/>
  <c r="AH38" i="1414"/>
  <c r="V38" i="1414"/>
  <c r="S38" i="1414"/>
  <c r="BH37" i="1414"/>
  <c r="BF37" i="1414"/>
  <c r="BD37" i="1414"/>
  <c r="AU37" i="1414"/>
  <c r="AS37" i="1414"/>
  <c r="AM37" i="1414"/>
  <c r="AH37" i="1414"/>
  <c r="V37" i="1414"/>
  <c r="S37" i="1414"/>
  <c r="BH36" i="1414"/>
  <c r="BF36" i="1414"/>
  <c r="BD36" i="1414"/>
  <c r="AU36" i="1414"/>
  <c r="AS36" i="1414"/>
  <c r="AM36" i="1414"/>
  <c r="AH36" i="1414"/>
  <c r="V36" i="1414"/>
  <c r="S36" i="1414"/>
  <c r="BH35" i="1414"/>
  <c r="BF35" i="1414"/>
  <c r="BD35" i="1414"/>
  <c r="AU35" i="1414"/>
  <c r="AS35" i="1414"/>
  <c r="AM35" i="1414"/>
  <c r="AH35" i="1414"/>
  <c r="V35" i="1414"/>
  <c r="S35" i="1414"/>
  <c r="BH34" i="1414"/>
  <c r="BF34" i="1414"/>
  <c r="BD34" i="1414"/>
  <c r="AU34" i="1414"/>
  <c r="AS34" i="1414"/>
  <c r="AM34" i="1414"/>
  <c r="AH34" i="1414"/>
  <c r="V34" i="1414"/>
  <c r="S34" i="1414"/>
  <c r="BH33" i="1414"/>
  <c r="BF33" i="1414"/>
  <c r="BD33" i="1414"/>
  <c r="AU33" i="1414"/>
  <c r="AS33" i="1414"/>
  <c r="AM33" i="1414"/>
  <c r="AH33" i="1414"/>
  <c r="V33" i="1414"/>
  <c r="S33" i="1414"/>
  <c r="BH32" i="1414"/>
  <c r="BF32" i="1414"/>
  <c r="BD32" i="1414"/>
  <c r="AU32" i="1414"/>
  <c r="AS32" i="1414"/>
  <c r="AM32" i="1414"/>
  <c r="AH32" i="1414"/>
  <c r="V32" i="1414"/>
  <c r="S32" i="1414"/>
  <c r="BH31" i="1414"/>
  <c r="BF31" i="1414"/>
  <c r="BD31" i="1414"/>
  <c r="AU31" i="1414"/>
  <c r="AS31" i="1414"/>
  <c r="AM31" i="1414"/>
  <c r="AH31" i="1414"/>
  <c r="V31" i="1414"/>
  <c r="S31" i="1414"/>
  <c r="BH30" i="1414"/>
  <c r="BF30" i="1414"/>
  <c r="BD30" i="1414"/>
  <c r="AU30" i="1414"/>
  <c r="AS30" i="1414"/>
  <c r="AM30" i="1414"/>
  <c r="AH30" i="1414"/>
  <c r="V30" i="1414"/>
  <c r="S30" i="1414"/>
  <c r="BH29" i="1414"/>
  <c r="BF29" i="1414"/>
  <c r="BD29" i="1414"/>
  <c r="AU29" i="1414"/>
  <c r="AS29" i="1414"/>
  <c r="AM29" i="1414"/>
  <c r="AH29" i="1414"/>
  <c r="V29" i="1414"/>
  <c r="S29" i="1414"/>
  <c r="BH28" i="1414"/>
  <c r="BF28" i="1414"/>
  <c r="BD28" i="1414"/>
  <c r="AU28" i="1414"/>
  <c r="AS28" i="1414"/>
  <c r="AM28" i="1414"/>
  <c r="AH28" i="1414"/>
  <c r="V28" i="1414"/>
  <c r="S28" i="1414"/>
  <c r="BH27" i="1414"/>
  <c r="BF27" i="1414"/>
  <c r="BD27" i="1414"/>
  <c r="AU27" i="1414"/>
  <c r="AS27" i="1414"/>
  <c r="AM27" i="1414"/>
  <c r="AH27" i="1414"/>
  <c r="V27" i="1414"/>
  <c r="S27" i="1414"/>
  <c r="BH26" i="1414"/>
  <c r="BF26" i="1414"/>
  <c r="BD26" i="1414"/>
  <c r="AU26" i="1414"/>
  <c r="AS26" i="1414"/>
  <c r="AM26" i="1414"/>
  <c r="AH26" i="1414"/>
  <c r="V26" i="1414"/>
  <c r="S26" i="1414"/>
  <c r="BH25" i="1414"/>
  <c r="BF25" i="1414"/>
  <c r="BD25" i="1414"/>
  <c r="AU25" i="1414"/>
  <c r="AS25" i="1414"/>
  <c r="AM25" i="1414"/>
  <c r="AH25" i="1414"/>
  <c r="V25" i="1414"/>
  <c r="S25" i="1414"/>
  <c r="BH24" i="1414"/>
  <c r="BF24" i="1414"/>
  <c r="BD24" i="1414"/>
  <c r="AU24" i="1414"/>
  <c r="AS24" i="1414"/>
  <c r="AM24" i="1414"/>
  <c r="AH24" i="1414"/>
  <c r="V24" i="1414"/>
  <c r="S24" i="1414"/>
  <c r="BH23" i="1414"/>
  <c r="BF23" i="1414"/>
  <c r="BD23" i="1414"/>
  <c r="AU23" i="1414"/>
  <c r="AS23" i="1414"/>
  <c r="AM23" i="1414"/>
  <c r="AH23" i="1414"/>
  <c r="V23" i="1414"/>
  <c r="S23" i="1414"/>
  <c r="BH22" i="1414"/>
  <c r="BF22" i="1414"/>
  <c r="BD22" i="1414"/>
  <c r="AU22" i="1414"/>
  <c r="AS22" i="1414"/>
  <c r="AM22" i="1414"/>
  <c r="AH22" i="1414"/>
  <c r="V22" i="1414"/>
  <c r="S22" i="1414"/>
  <c r="BH21" i="1414"/>
  <c r="BF21" i="1414"/>
  <c r="BD21" i="1414"/>
  <c r="AU21" i="1414"/>
  <c r="AS21" i="1414"/>
  <c r="AM21" i="1414"/>
  <c r="AH21" i="1414"/>
  <c r="V21" i="1414"/>
  <c r="S21" i="1414"/>
  <c r="BH20" i="1414"/>
  <c r="BF20" i="1414"/>
  <c r="BD20" i="1414"/>
  <c r="AU20" i="1414"/>
  <c r="AS20" i="1414"/>
  <c r="AM20" i="1414"/>
  <c r="AH20" i="1414"/>
  <c r="V20" i="1414"/>
  <c r="S20" i="1414"/>
  <c r="BH19" i="1414"/>
  <c r="BF19" i="1414"/>
  <c r="BD19" i="1414"/>
  <c r="AU19" i="1414"/>
  <c r="AS19" i="1414"/>
  <c r="AM19" i="1414"/>
  <c r="AH19" i="1414"/>
  <c r="V19" i="1414"/>
  <c r="S19" i="1414"/>
  <c r="BH18" i="1414"/>
  <c r="BF18" i="1414"/>
  <c r="BD18" i="1414"/>
  <c r="AU18" i="1414"/>
  <c r="AS18" i="1414"/>
  <c r="AM18" i="1414"/>
  <c r="AH18" i="1414"/>
  <c r="V18" i="1414"/>
  <c r="S18" i="1414"/>
  <c r="BH17" i="1414"/>
  <c r="BF17" i="1414"/>
  <c r="BD17" i="1414"/>
  <c r="AU17" i="1414"/>
  <c r="AS17" i="1414"/>
  <c r="AM17" i="1414"/>
  <c r="AH17" i="1414"/>
  <c r="V17" i="1414"/>
  <c r="S17" i="1414"/>
  <c r="BH16" i="1414"/>
  <c r="BF16" i="1414"/>
  <c r="BD16" i="1414"/>
  <c r="AU16" i="1414"/>
  <c r="AS16" i="1414"/>
  <c r="AM16" i="1414"/>
  <c r="AH16" i="1414"/>
  <c r="V16" i="1414"/>
  <c r="S16" i="1414"/>
  <c r="BH15" i="1414"/>
  <c r="BF15" i="1414"/>
  <c r="BD15" i="1414"/>
  <c r="AU15" i="1414"/>
  <c r="AS15" i="1414"/>
  <c r="AM15" i="1414"/>
  <c r="AH15" i="1414"/>
  <c r="V15" i="1414"/>
  <c r="S15" i="1414"/>
  <c r="BH14" i="1414"/>
  <c r="BF14" i="1414"/>
  <c r="BD14" i="1414"/>
  <c r="AU14" i="1414"/>
  <c r="AS14" i="1414"/>
  <c r="AM14" i="1414"/>
  <c r="AH14" i="1414"/>
  <c r="V14" i="1414"/>
  <c r="S14" i="1414"/>
  <c r="BH13" i="1414"/>
  <c r="BF13" i="1414"/>
  <c r="BD13" i="1414"/>
  <c r="AU13" i="1414"/>
  <c r="AS13" i="1414"/>
  <c r="AM13" i="1414"/>
  <c r="AH13" i="1414"/>
  <c r="V13" i="1414"/>
  <c r="S13" i="1414"/>
  <c r="BH12" i="1414"/>
  <c r="BF12" i="1414"/>
  <c r="BD12" i="1414"/>
  <c r="AU12" i="1414"/>
  <c r="AS12" i="1414"/>
  <c r="AM12" i="1414"/>
  <c r="AH12" i="1414"/>
  <c r="V12" i="1414"/>
  <c r="S12" i="1414"/>
  <c r="BH11" i="1414"/>
  <c r="BF11" i="1414"/>
  <c r="BD11" i="1414"/>
  <c r="AU11" i="1414"/>
  <c r="AS11" i="1414"/>
  <c r="AM11" i="1414"/>
  <c r="AH11" i="1414"/>
  <c r="V11" i="1414"/>
  <c r="S11" i="1414"/>
  <c r="BH10" i="1414"/>
  <c r="BF10" i="1414"/>
  <c r="BD10" i="1414"/>
  <c r="AU10" i="1414"/>
  <c r="AS10" i="1414"/>
  <c r="AM10" i="1414"/>
  <c r="AH10" i="1414"/>
  <c r="V10" i="1414"/>
  <c r="S10" i="1414"/>
  <c r="BH9" i="1414"/>
  <c r="BF9" i="1414"/>
  <c r="BD9" i="1414"/>
  <c r="AU9" i="1414"/>
  <c r="AS9" i="1414"/>
  <c r="AM9" i="1414"/>
  <c r="AH9" i="1414"/>
  <c r="V9" i="1414"/>
  <c r="S9" i="1414"/>
  <c r="BH8" i="1414"/>
  <c r="BF8" i="1414"/>
  <c r="BD8" i="1414"/>
  <c r="AU8" i="1414"/>
  <c r="AS8" i="1414"/>
  <c r="AM8" i="1414"/>
  <c r="AH8" i="1414"/>
  <c r="V8" i="1414"/>
  <c r="S8" i="1414"/>
  <c r="AG7" i="1414"/>
  <c r="AF7" i="1414"/>
  <c r="AE7" i="1414"/>
  <c r="AD7" i="1414"/>
  <c r="AC7" i="1414"/>
  <c r="AB7" i="1414"/>
  <c r="L5" i="1414"/>
  <c r="E5" i="1414"/>
  <c r="Q3" i="1414" a="1"/>
  <c r="Q3" i="1414" s="1"/>
  <c r="I3" i="1414"/>
  <c r="A3" i="1414"/>
  <c r="S2" i="1414"/>
  <c r="K2" i="1414"/>
  <c r="I2" i="1414"/>
  <c r="A2" i="1414"/>
  <c r="L48" i="1413"/>
  <c r="A48" i="1413"/>
  <c r="B44" i="1413"/>
  <c r="B43" i="1413"/>
  <c r="B42" i="1413"/>
  <c r="O40" i="1413"/>
  <c r="E40" i="1413"/>
  <c r="O39" i="1413"/>
  <c r="E39" i="1413"/>
  <c r="BH38" i="1413"/>
  <c r="BF38" i="1413"/>
  <c r="BD38" i="1413"/>
  <c r="AU38" i="1413"/>
  <c r="AS38" i="1413"/>
  <c r="AM38" i="1413"/>
  <c r="AH38" i="1413"/>
  <c r="V38" i="1413"/>
  <c r="S38" i="1413"/>
  <c r="BH37" i="1413"/>
  <c r="BF37" i="1413"/>
  <c r="BD37" i="1413"/>
  <c r="AU37" i="1413"/>
  <c r="AS37" i="1413"/>
  <c r="AM37" i="1413"/>
  <c r="AH37" i="1413"/>
  <c r="V37" i="1413"/>
  <c r="S37" i="1413"/>
  <c r="BH36" i="1413"/>
  <c r="BF36" i="1413"/>
  <c r="BD36" i="1413"/>
  <c r="AU36" i="1413"/>
  <c r="AS36" i="1413"/>
  <c r="AM36" i="1413"/>
  <c r="AH36" i="1413"/>
  <c r="V36" i="1413"/>
  <c r="S36" i="1413"/>
  <c r="BH35" i="1413"/>
  <c r="BF35" i="1413"/>
  <c r="BD35" i="1413"/>
  <c r="AU35" i="1413"/>
  <c r="AS35" i="1413"/>
  <c r="AM35" i="1413"/>
  <c r="AH35" i="1413"/>
  <c r="V35" i="1413"/>
  <c r="S35" i="1413"/>
  <c r="BH34" i="1413"/>
  <c r="BF34" i="1413"/>
  <c r="BD34" i="1413"/>
  <c r="AU34" i="1413"/>
  <c r="AS34" i="1413"/>
  <c r="AM34" i="1413"/>
  <c r="AH34" i="1413"/>
  <c r="V34" i="1413"/>
  <c r="S34" i="1413"/>
  <c r="BH33" i="1413"/>
  <c r="BF33" i="1413"/>
  <c r="BD33" i="1413"/>
  <c r="AU33" i="1413"/>
  <c r="AS33" i="1413"/>
  <c r="AM33" i="1413"/>
  <c r="AH33" i="1413"/>
  <c r="V33" i="1413"/>
  <c r="S33" i="1413"/>
  <c r="BH32" i="1413"/>
  <c r="BF32" i="1413"/>
  <c r="BD32" i="1413"/>
  <c r="AU32" i="1413"/>
  <c r="AS32" i="1413"/>
  <c r="AM32" i="1413"/>
  <c r="AH32" i="1413"/>
  <c r="V32" i="1413"/>
  <c r="S32" i="1413"/>
  <c r="BH31" i="1413"/>
  <c r="BF31" i="1413"/>
  <c r="BD31" i="1413"/>
  <c r="AU31" i="1413"/>
  <c r="AS31" i="1413"/>
  <c r="AM31" i="1413"/>
  <c r="AH31" i="1413"/>
  <c r="V31" i="1413"/>
  <c r="S31" i="1413"/>
  <c r="BH30" i="1413"/>
  <c r="BF30" i="1413"/>
  <c r="BD30" i="1413"/>
  <c r="AU30" i="1413"/>
  <c r="AS30" i="1413"/>
  <c r="AM30" i="1413"/>
  <c r="AH30" i="1413"/>
  <c r="V30" i="1413"/>
  <c r="S30" i="1413"/>
  <c r="BH29" i="1413"/>
  <c r="BF29" i="1413"/>
  <c r="BD29" i="1413"/>
  <c r="AU29" i="1413"/>
  <c r="AS29" i="1413"/>
  <c r="AM29" i="1413"/>
  <c r="AH29" i="1413"/>
  <c r="V29" i="1413"/>
  <c r="S29" i="1413"/>
  <c r="BH28" i="1413"/>
  <c r="BF28" i="1413"/>
  <c r="BD28" i="1413"/>
  <c r="AU28" i="1413"/>
  <c r="AS28" i="1413"/>
  <c r="AM28" i="1413"/>
  <c r="AH28" i="1413"/>
  <c r="V28" i="1413"/>
  <c r="S28" i="1413"/>
  <c r="BH27" i="1413"/>
  <c r="BF27" i="1413"/>
  <c r="BD27" i="1413"/>
  <c r="AU27" i="1413"/>
  <c r="AS27" i="1413"/>
  <c r="AM27" i="1413"/>
  <c r="AH27" i="1413"/>
  <c r="V27" i="1413"/>
  <c r="S27" i="1413"/>
  <c r="BH26" i="1413"/>
  <c r="BF26" i="1413"/>
  <c r="BD26" i="1413"/>
  <c r="AU26" i="1413"/>
  <c r="AS26" i="1413"/>
  <c r="AM26" i="1413"/>
  <c r="AH26" i="1413"/>
  <c r="V26" i="1413"/>
  <c r="S26" i="1413"/>
  <c r="BH25" i="1413"/>
  <c r="BF25" i="1413"/>
  <c r="BD25" i="1413"/>
  <c r="AU25" i="1413"/>
  <c r="AS25" i="1413"/>
  <c r="AM25" i="1413"/>
  <c r="AH25" i="1413"/>
  <c r="V25" i="1413"/>
  <c r="S25" i="1413"/>
  <c r="BH24" i="1413"/>
  <c r="BF24" i="1413"/>
  <c r="BD24" i="1413"/>
  <c r="AU24" i="1413"/>
  <c r="AS24" i="1413"/>
  <c r="AM24" i="1413"/>
  <c r="AH24" i="1413"/>
  <c r="V24" i="1413"/>
  <c r="S24" i="1413"/>
  <c r="BH23" i="1413"/>
  <c r="BF23" i="1413"/>
  <c r="BD23" i="1413"/>
  <c r="AU23" i="1413"/>
  <c r="AS23" i="1413"/>
  <c r="AM23" i="1413"/>
  <c r="AH23" i="1413"/>
  <c r="V23" i="1413"/>
  <c r="S23" i="1413"/>
  <c r="BH22" i="1413"/>
  <c r="BF22" i="1413"/>
  <c r="BD22" i="1413"/>
  <c r="AU22" i="1413"/>
  <c r="AS22" i="1413"/>
  <c r="AM22" i="1413"/>
  <c r="AH22" i="1413"/>
  <c r="V22" i="1413"/>
  <c r="S22" i="1413"/>
  <c r="BH21" i="1413"/>
  <c r="BF21" i="1413"/>
  <c r="BD21" i="1413"/>
  <c r="AU21" i="1413"/>
  <c r="AS21" i="1413"/>
  <c r="AM21" i="1413"/>
  <c r="AH21" i="1413"/>
  <c r="V21" i="1413"/>
  <c r="S21" i="1413"/>
  <c r="BH20" i="1413"/>
  <c r="BF20" i="1413"/>
  <c r="BD20" i="1413"/>
  <c r="AU20" i="1413"/>
  <c r="AS20" i="1413"/>
  <c r="AM20" i="1413"/>
  <c r="AH20" i="1413"/>
  <c r="V20" i="1413"/>
  <c r="S20" i="1413"/>
  <c r="BH19" i="1413"/>
  <c r="BF19" i="1413"/>
  <c r="BD19" i="1413"/>
  <c r="AU19" i="1413"/>
  <c r="AS19" i="1413"/>
  <c r="AM19" i="1413"/>
  <c r="AH19" i="1413"/>
  <c r="V19" i="1413"/>
  <c r="S19" i="1413"/>
  <c r="BH18" i="1413"/>
  <c r="BF18" i="1413"/>
  <c r="BD18" i="1413"/>
  <c r="AU18" i="1413"/>
  <c r="AS18" i="1413"/>
  <c r="AM18" i="1413"/>
  <c r="AH18" i="1413"/>
  <c r="V18" i="1413"/>
  <c r="S18" i="1413"/>
  <c r="BH17" i="1413"/>
  <c r="BF17" i="1413"/>
  <c r="BD17" i="1413"/>
  <c r="AU17" i="1413"/>
  <c r="AS17" i="1413"/>
  <c r="AM17" i="1413"/>
  <c r="AH17" i="1413"/>
  <c r="V17" i="1413"/>
  <c r="S17" i="1413"/>
  <c r="BH16" i="1413"/>
  <c r="BF16" i="1413"/>
  <c r="BD16" i="1413"/>
  <c r="AU16" i="1413"/>
  <c r="AS16" i="1413"/>
  <c r="AM16" i="1413"/>
  <c r="AH16" i="1413"/>
  <c r="V16" i="1413"/>
  <c r="S16" i="1413"/>
  <c r="BH15" i="1413"/>
  <c r="BF15" i="1413"/>
  <c r="BD15" i="1413"/>
  <c r="AU15" i="1413"/>
  <c r="AS15" i="1413"/>
  <c r="AM15" i="1413"/>
  <c r="AH15" i="1413"/>
  <c r="V15" i="1413"/>
  <c r="S15" i="1413"/>
  <c r="BH14" i="1413"/>
  <c r="BF14" i="1413"/>
  <c r="BD14" i="1413"/>
  <c r="AU14" i="1413"/>
  <c r="AS14" i="1413"/>
  <c r="AM14" i="1413"/>
  <c r="AH14" i="1413"/>
  <c r="V14" i="1413"/>
  <c r="S14" i="1413"/>
  <c r="BH13" i="1413"/>
  <c r="BF13" i="1413"/>
  <c r="BD13" i="1413"/>
  <c r="AU13" i="1413"/>
  <c r="AS13" i="1413"/>
  <c r="AM13" i="1413"/>
  <c r="AH13" i="1413"/>
  <c r="V13" i="1413"/>
  <c r="S13" i="1413"/>
  <c r="BH12" i="1413"/>
  <c r="BF12" i="1413"/>
  <c r="BD12" i="1413"/>
  <c r="AU12" i="1413"/>
  <c r="AS12" i="1413"/>
  <c r="AM12" i="1413"/>
  <c r="AH12" i="1413"/>
  <c r="V12" i="1413"/>
  <c r="S12" i="1413"/>
  <c r="BH11" i="1413"/>
  <c r="BF11" i="1413"/>
  <c r="BD11" i="1413"/>
  <c r="AU11" i="1413"/>
  <c r="AS11" i="1413"/>
  <c r="AM11" i="1413"/>
  <c r="AH11" i="1413"/>
  <c r="V11" i="1413"/>
  <c r="S11" i="1413"/>
  <c r="BH10" i="1413"/>
  <c r="S2" i="1413" s="1"/>
  <c r="BF10" i="1413"/>
  <c r="BD10" i="1413"/>
  <c r="AU10" i="1413"/>
  <c r="AS10" i="1413"/>
  <c r="AM10" i="1413"/>
  <c r="AH10" i="1413"/>
  <c r="V10" i="1413"/>
  <c r="S10" i="1413"/>
  <c r="BH9" i="1413"/>
  <c r="BF9" i="1413"/>
  <c r="BD9" i="1413"/>
  <c r="AU9" i="1413"/>
  <c r="AS9" i="1413"/>
  <c r="AM9" i="1413"/>
  <c r="AH9" i="1413"/>
  <c r="V9" i="1413"/>
  <c r="S9" i="1413"/>
  <c r="BH8" i="1413"/>
  <c r="BF8" i="1413"/>
  <c r="BD8" i="1413"/>
  <c r="AU8" i="1413"/>
  <c r="AS8" i="1413"/>
  <c r="AM8" i="1413"/>
  <c r="AH8" i="1413"/>
  <c r="V8" i="1413"/>
  <c r="S8" i="1413"/>
  <c r="AG7" i="1413"/>
  <c r="AF7" i="1413"/>
  <c r="AE7" i="1413"/>
  <c r="AD7" i="1413"/>
  <c r="AC7" i="1413"/>
  <c r="AB7" i="1413"/>
  <c r="L5" i="1413"/>
  <c r="E5" i="1413"/>
  <c r="Q3" i="1413" a="1"/>
  <c r="Q3" i="1413" s="1"/>
  <c r="Q5" i="1413" s="1"/>
  <c r="I3" i="1413"/>
  <c r="A3" i="1413"/>
  <c r="K2" i="1413"/>
  <c r="I2" i="1413"/>
  <c r="A2" i="1413"/>
  <c r="L48" i="1412"/>
  <c r="A48" i="1412"/>
  <c r="B44" i="1412"/>
  <c r="B43" i="1412"/>
  <c r="B42" i="1412"/>
  <c r="O40" i="1412"/>
  <c r="E40" i="1412"/>
  <c r="O39" i="1412"/>
  <c r="E39" i="1412"/>
  <c r="BH38" i="1412"/>
  <c r="BF38" i="1412"/>
  <c r="BD38" i="1412"/>
  <c r="AU38" i="1412"/>
  <c r="AS38" i="1412"/>
  <c r="AM38" i="1412"/>
  <c r="AH38" i="1412"/>
  <c r="V38" i="1412"/>
  <c r="S38" i="1412"/>
  <c r="BH37" i="1412"/>
  <c r="BF37" i="1412"/>
  <c r="BD37" i="1412"/>
  <c r="AU37" i="1412"/>
  <c r="AS37" i="1412"/>
  <c r="AM37" i="1412"/>
  <c r="AH37" i="1412"/>
  <c r="V37" i="1412"/>
  <c r="S37" i="1412"/>
  <c r="BH36" i="1412"/>
  <c r="BF36" i="1412"/>
  <c r="BD36" i="1412"/>
  <c r="AU36" i="1412"/>
  <c r="AS36" i="1412"/>
  <c r="AM36" i="1412"/>
  <c r="AH36" i="1412"/>
  <c r="V36" i="1412"/>
  <c r="S36" i="1412"/>
  <c r="BH35" i="1412"/>
  <c r="BF35" i="1412"/>
  <c r="BD35" i="1412"/>
  <c r="AU35" i="1412"/>
  <c r="AS35" i="1412"/>
  <c r="AM35" i="1412"/>
  <c r="AH35" i="1412"/>
  <c r="V35" i="1412"/>
  <c r="S35" i="1412"/>
  <c r="BH34" i="1412"/>
  <c r="BF34" i="1412"/>
  <c r="BD34" i="1412"/>
  <c r="AU34" i="1412"/>
  <c r="AS34" i="1412"/>
  <c r="AM34" i="1412"/>
  <c r="AH34" i="1412"/>
  <c r="V34" i="1412"/>
  <c r="S34" i="1412"/>
  <c r="BH33" i="1412"/>
  <c r="BF33" i="1412"/>
  <c r="BD33" i="1412"/>
  <c r="AU33" i="1412"/>
  <c r="AS33" i="1412"/>
  <c r="AM33" i="1412"/>
  <c r="AH33" i="1412"/>
  <c r="V33" i="1412"/>
  <c r="S33" i="1412"/>
  <c r="BH32" i="1412"/>
  <c r="BF32" i="1412"/>
  <c r="BD32" i="1412"/>
  <c r="AU32" i="1412"/>
  <c r="AS32" i="1412"/>
  <c r="AM32" i="1412"/>
  <c r="AH32" i="1412"/>
  <c r="V32" i="1412"/>
  <c r="S32" i="1412"/>
  <c r="BH31" i="1412"/>
  <c r="BF31" i="1412"/>
  <c r="BD31" i="1412"/>
  <c r="AU31" i="1412"/>
  <c r="AS31" i="1412"/>
  <c r="AM31" i="1412"/>
  <c r="AH31" i="1412"/>
  <c r="V31" i="1412"/>
  <c r="S31" i="1412"/>
  <c r="BH30" i="1412"/>
  <c r="BF30" i="1412"/>
  <c r="BD30" i="1412"/>
  <c r="AU30" i="1412"/>
  <c r="AS30" i="1412"/>
  <c r="AM30" i="1412"/>
  <c r="AH30" i="1412"/>
  <c r="V30" i="1412"/>
  <c r="S30" i="1412"/>
  <c r="BH29" i="1412"/>
  <c r="BF29" i="1412"/>
  <c r="BD29" i="1412"/>
  <c r="AU29" i="1412"/>
  <c r="AS29" i="1412"/>
  <c r="AM29" i="1412"/>
  <c r="AH29" i="1412"/>
  <c r="V29" i="1412"/>
  <c r="S29" i="1412"/>
  <c r="BH28" i="1412"/>
  <c r="BF28" i="1412"/>
  <c r="BD28" i="1412"/>
  <c r="AU28" i="1412"/>
  <c r="AS28" i="1412"/>
  <c r="AM28" i="1412"/>
  <c r="AH28" i="1412"/>
  <c r="V28" i="1412"/>
  <c r="S28" i="1412"/>
  <c r="BH27" i="1412"/>
  <c r="BF27" i="1412"/>
  <c r="BD27" i="1412"/>
  <c r="AU27" i="1412"/>
  <c r="AS27" i="1412"/>
  <c r="AM27" i="1412"/>
  <c r="AH27" i="1412"/>
  <c r="V27" i="1412"/>
  <c r="S27" i="1412"/>
  <c r="BH26" i="1412"/>
  <c r="BF26" i="1412"/>
  <c r="BD26" i="1412"/>
  <c r="AU26" i="1412"/>
  <c r="AS26" i="1412"/>
  <c r="AM26" i="1412"/>
  <c r="AH26" i="1412"/>
  <c r="V26" i="1412"/>
  <c r="S26" i="1412"/>
  <c r="BH25" i="1412"/>
  <c r="BF25" i="1412"/>
  <c r="BD25" i="1412"/>
  <c r="AU25" i="1412"/>
  <c r="AS25" i="1412"/>
  <c r="AM25" i="1412"/>
  <c r="AH25" i="1412"/>
  <c r="V25" i="1412"/>
  <c r="S25" i="1412"/>
  <c r="BH24" i="1412"/>
  <c r="BF24" i="1412"/>
  <c r="BD24" i="1412"/>
  <c r="AU24" i="1412"/>
  <c r="AS24" i="1412"/>
  <c r="AM24" i="1412"/>
  <c r="AH24" i="1412"/>
  <c r="V24" i="1412"/>
  <c r="S24" i="1412"/>
  <c r="BH23" i="1412"/>
  <c r="BF23" i="1412"/>
  <c r="BD23" i="1412"/>
  <c r="AU23" i="1412"/>
  <c r="AS23" i="1412"/>
  <c r="AM23" i="1412"/>
  <c r="AH23" i="1412"/>
  <c r="V23" i="1412"/>
  <c r="S23" i="1412"/>
  <c r="BH22" i="1412"/>
  <c r="BF22" i="1412"/>
  <c r="BD22" i="1412"/>
  <c r="AU22" i="1412"/>
  <c r="AS22" i="1412"/>
  <c r="AM22" i="1412"/>
  <c r="AH22" i="1412"/>
  <c r="V22" i="1412"/>
  <c r="S22" i="1412"/>
  <c r="BH21" i="1412"/>
  <c r="BF21" i="1412"/>
  <c r="BD21" i="1412"/>
  <c r="AU21" i="1412"/>
  <c r="AS21" i="1412"/>
  <c r="AM21" i="1412"/>
  <c r="AH21" i="1412"/>
  <c r="V21" i="1412"/>
  <c r="S21" i="1412"/>
  <c r="BH20" i="1412"/>
  <c r="BF20" i="1412"/>
  <c r="BD20" i="1412"/>
  <c r="AU20" i="1412"/>
  <c r="AS20" i="1412"/>
  <c r="AM20" i="1412"/>
  <c r="AH20" i="1412"/>
  <c r="V20" i="1412"/>
  <c r="S20" i="1412"/>
  <c r="BH19" i="1412"/>
  <c r="BF19" i="1412"/>
  <c r="BD19" i="1412"/>
  <c r="AU19" i="1412"/>
  <c r="AS19" i="1412"/>
  <c r="AM19" i="1412"/>
  <c r="AH19" i="1412"/>
  <c r="V19" i="1412"/>
  <c r="S19" i="1412"/>
  <c r="BH18" i="1412"/>
  <c r="BF18" i="1412"/>
  <c r="BD18" i="1412"/>
  <c r="AU18" i="1412"/>
  <c r="AS18" i="1412"/>
  <c r="AM18" i="1412"/>
  <c r="AH18" i="1412"/>
  <c r="V18" i="1412"/>
  <c r="S18" i="1412"/>
  <c r="BH17" i="1412"/>
  <c r="BF17" i="1412"/>
  <c r="BD17" i="1412"/>
  <c r="AU17" i="1412"/>
  <c r="AS17" i="1412"/>
  <c r="AM17" i="1412"/>
  <c r="AH17" i="1412"/>
  <c r="V17" i="1412"/>
  <c r="S17" i="1412"/>
  <c r="BH16" i="1412"/>
  <c r="S2" i="1412" s="1"/>
  <c r="BF16" i="1412"/>
  <c r="BD16" i="1412"/>
  <c r="AU16" i="1412"/>
  <c r="AS16" i="1412"/>
  <c r="AM16" i="1412"/>
  <c r="AH16" i="1412"/>
  <c r="V16" i="1412"/>
  <c r="S16" i="1412"/>
  <c r="BH15" i="1412"/>
  <c r="BF15" i="1412"/>
  <c r="BD15" i="1412"/>
  <c r="AU15" i="1412"/>
  <c r="AS15" i="1412"/>
  <c r="AM15" i="1412"/>
  <c r="AH15" i="1412"/>
  <c r="V15" i="1412"/>
  <c r="S15" i="1412"/>
  <c r="BH14" i="1412"/>
  <c r="BF14" i="1412"/>
  <c r="BD14" i="1412"/>
  <c r="AU14" i="1412"/>
  <c r="AS14" i="1412"/>
  <c r="AM14" i="1412"/>
  <c r="AH14" i="1412"/>
  <c r="V14" i="1412"/>
  <c r="S14" i="1412"/>
  <c r="BH13" i="1412"/>
  <c r="BF13" i="1412"/>
  <c r="BD13" i="1412"/>
  <c r="AU13" i="1412"/>
  <c r="AS13" i="1412"/>
  <c r="AM13" i="1412"/>
  <c r="AH13" i="1412"/>
  <c r="V13" i="1412"/>
  <c r="S13" i="1412"/>
  <c r="BH12" i="1412"/>
  <c r="BF12" i="1412"/>
  <c r="BD12" i="1412"/>
  <c r="AU12" i="1412"/>
  <c r="AS12" i="1412"/>
  <c r="AM12" i="1412"/>
  <c r="AH12" i="1412"/>
  <c r="V12" i="1412"/>
  <c r="S12" i="1412"/>
  <c r="BH11" i="1412"/>
  <c r="BF11" i="1412"/>
  <c r="BD11" i="1412"/>
  <c r="AU11" i="1412"/>
  <c r="AS11" i="1412"/>
  <c r="AM11" i="1412"/>
  <c r="AH11" i="1412"/>
  <c r="V11" i="1412"/>
  <c r="S11" i="1412"/>
  <c r="BH10" i="1412"/>
  <c r="BF10" i="1412"/>
  <c r="BD10" i="1412"/>
  <c r="AU10" i="1412"/>
  <c r="AS10" i="1412"/>
  <c r="AM10" i="1412"/>
  <c r="AH10" i="1412"/>
  <c r="V10" i="1412"/>
  <c r="S10" i="1412"/>
  <c r="BH9" i="1412"/>
  <c r="BF9" i="1412"/>
  <c r="BD9" i="1412"/>
  <c r="AU9" i="1412"/>
  <c r="AS9" i="1412"/>
  <c r="AM9" i="1412"/>
  <c r="AH9" i="1412"/>
  <c r="V9" i="1412"/>
  <c r="S9" i="1412"/>
  <c r="BH8" i="1412"/>
  <c r="BF8" i="1412"/>
  <c r="BD8" i="1412"/>
  <c r="AU8" i="1412"/>
  <c r="AS8" i="1412"/>
  <c r="AM8" i="1412"/>
  <c r="AH8" i="1412"/>
  <c r="V8" i="1412"/>
  <c r="S8" i="1412"/>
  <c r="AG7" i="1412"/>
  <c r="AF7" i="1412"/>
  <c r="AE7" i="1412"/>
  <c r="AD7" i="1412"/>
  <c r="AC7" i="1412"/>
  <c r="AB7" i="1412"/>
  <c r="L5" i="1412"/>
  <c r="E5" i="1412"/>
  <c r="Q3" i="1412" a="1"/>
  <c r="Q3" i="1412" s="1"/>
  <c r="I3" i="1412"/>
  <c r="A3" i="1412"/>
  <c r="K2" i="1412"/>
  <c r="I2" i="1412"/>
  <c r="A2" i="1412"/>
  <c r="L48" i="1411"/>
  <c r="A48" i="1411"/>
  <c r="B44" i="1411"/>
  <c r="B43" i="1411"/>
  <c r="B42" i="1411"/>
  <c r="O40" i="1411"/>
  <c r="E40" i="1411"/>
  <c r="O39" i="1411"/>
  <c r="E39" i="1411"/>
  <c r="BH38" i="1411"/>
  <c r="BF38" i="1411"/>
  <c r="BD38" i="1411"/>
  <c r="AU38" i="1411"/>
  <c r="AS38" i="1411"/>
  <c r="AM38" i="1411"/>
  <c r="AH38" i="1411"/>
  <c r="V38" i="1411"/>
  <c r="S38" i="1411"/>
  <c r="BH37" i="1411"/>
  <c r="BF37" i="1411"/>
  <c r="BD37" i="1411"/>
  <c r="AU37" i="1411"/>
  <c r="AS37" i="1411"/>
  <c r="AM37" i="1411"/>
  <c r="AH37" i="1411"/>
  <c r="V37" i="1411"/>
  <c r="S37" i="1411"/>
  <c r="BH36" i="1411"/>
  <c r="BF36" i="1411"/>
  <c r="BD36" i="1411"/>
  <c r="AU36" i="1411"/>
  <c r="AS36" i="1411"/>
  <c r="AM36" i="1411"/>
  <c r="AH36" i="1411"/>
  <c r="V36" i="1411"/>
  <c r="S36" i="1411"/>
  <c r="BH35" i="1411"/>
  <c r="BF35" i="1411"/>
  <c r="BD35" i="1411"/>
  <c r="AU35" i="1411"/>
  <c r="AS35" i="1411"/>
  <c r="AM35" i="1411"/>
  <c r="AH35" i="1411"/>
  <c r="V35" i="1411"/>
  <c r="S35" i="1411"/>
  <c r="BH34" i="1411"/>
  <c r="BF34" i="1411"/>
  <c r="BD34" i="1411"/>
  <c r="AU34" i="1411"/>
  <c r="AS34" i="1411"/>
  <c r="AM34" i="1411"/>
  <c r="AH34" i="1411"/>
  <c r="V34" i="1411"/>
  <c r="S34" i="1411"/>
  <c r="BH33" i="1411"/>
  <c r="BF33" i="1411"/>
  <c r="BD33" i="1411"/>
  <c r="AU33" i="1411"/>
  <c r="AS33" i="1411"/>
  <c r="AM33" i="1411"/>
  <c r="AH33" i="1411"/>
  <c r="V33" i="1411"/>
  <c r="S33" i="1411"/>
  <c r="BH32" i="1411"/>
  <c r="BF32" i="1411"/>
  <c r="BD32" i="1411"/>
  <c r="AU32" i="1411"/>
  <c r="AS32" i="1411"/>
  <c r="AM32" i="1411"/>
  <c r="AH32" i="1411"/>
  <c r="V32" i="1411"/>
  <c r="S32" i="1411"/>
  <c r="BH31" i="1411"/>
  <c r="BF31" i="1411"/>
  <c r="BD31" i="1411"/>
  <c r="AU31" i="1411"/>
  <c r="AS31" i="1411"/>
  <c r="AM31" i="1411"/>
  <c r="AH31" i="1411"/>
  <c r="V31" i="1411"/>
  <c r="S31" i="1411"/>
  <c r="BH30" i="1411"/>
  <c r="BF30" i="1411"/>
  <c r="BD30" i="1411"/>
  <c r="AU30" i="1411"/>
  <c r="AS30" i="1411"/>
  <c r="AM30" i="1411"/>
  <c r="AH30" i="1411"/>
  <c r="V30" i="1411"/>
  <c r="S30" i="1411"/>
  <c r="BH29" i="1411"/>
  <c r="BF29" i="1411"/>
  <c r="BD29" i="1411"/>
  <c r="AU29" i="1411"/>
  <c r="AS29" i="1411"/>
  <c r="AM29" i="1411"/>
  <c r="AH29" i="1411"/>
  <c r="V29" i="1411"/>
  <c r="S29" i="1411"/>
  <c r="BH28" i="1411"/>
  <c r="BF28" i="1411"/>
  <c r="BD28" i="1411"/>
  <c r="AU28" i="1411"/>
  <c r="AS28" i="1411"/>
  <c r="AM28" i="1411"/>
  <c r="AH28" i="1411"/>
  <c r="V28" i="1411"/>
  <c r="S28" i="1411"/>
  <c r="BH27" i="1411"/>
  <c r="BF27" i="1411"/>
  <c r="BD27" i="1411"/>
  <c r="AU27" i="1411"/>
  <c r="AS27" i="1411"/>
  <c r="AM27" i="1411"/>
  <c r="AH27" i="1411"/>
  <c r="V27" i="1411"/>
  <c r="S27" i="1411"/>
  <c r="BH26" i="1411"/>
  <c r="BF26" i="1411"/>
  <c r="BD26" i="1411"/>
  <c r="AU26" i="1411"/>
  <c r="AS26" i="1411"/>
  <c r="AM26" i="1411"/>
  <c r="AH26" i="1411"/>
  <c r="V26" i="1411"/>
  <c r="S26" i="1411"/>
  <c r="BH25" i="1411"/>
  <c r="BF25" i="1411"/>
  <c r="BD25" i="1411"/>
  <c r="AU25" i="1411"/>
  <c r="AS25" i="1411"/>
  <c r="AM25" i="1411"/>
  <c r="AH25" i="1411"/>
  <c r="V25" i="1411"/>
  <c r="S25" i="1411"/>
  <c r="BH24" i="1411"/>
  <c r="BF24" i="1411"/>
  <c r="BD24" i="1411"/>
  <c r="AU24" i="1411"/>
  <c r="AS24" i="1411"/>
  <c r="AM24" i="1411"/>
  <c r="AH24" i="1411"/>
  <c r="V24" i="1411"/>
  <c r="S24" i="1411"/>
  <c r="BH23" i="1411"/>
  <c r="BF23" i="1411"/>
  <c r="BD23" i="1411"/>
  <c r="AU23" i="1411"/>
  <c r="AS23" i="1411"/>
  <c r="AM23" i="1411"/>
  <c r="AH23" i="1411"/>
  <c r="V23" i="1411"/>
  <c r="S23" i="1411"/>
  <c r="BH22" i="1411"/>
  <c r="BF22" i="1411"/>
  <c r="BD22" i="1411"/>
  <c r="AU22" i="1411"/>
  <c r="AS22" i="1411"/>
  <c r="AM22" i="1411"/>
  <c r="AH22" i="1411"/>
  <c r="V22" i="1411"/>
  <c r="S22" i="1411"/>
  <c r="BH21" i="1411"/>
  <c r="BF21" i="1411"/>
  <c r="BD21" i="1411"/>
  <c r="AU21" i="1411"/>
  <c r="AS21" i="1411"/>
  <c r="AM21" i="1411"/>
  <c r="AH21" i="1411"/>
  <c r="V21" i="1411"/>
  <c r="S21" i="1411"/>
  <c r="BH20" i="1411"/>
  <c r="BF20" i="1411"/>
  <c r="BD20" i="1411"/>
  <c r="AU20" i="1411"/>
  <c r="AS20" i="1411"/>
  <c r="AM20" i="1411"/>
  <c r="AH20" i="1411"/>
  <c r="V20" i="1411"/>
  <c r="S20" i="1411"/>
  <c r="BH19" i="1411"/>
  <c r="BF19" i="1411"/>
  <c r="BD19" i="1411"/>
  <c r="AU19" i="1411"/>
  <c r="AS19" i="1411"/>
  <c r="AM19" i="1411"/>
  <c r="AH19" i="1411"/>
  <c r="V19" i="1411"/>
  <c r="S19" i="1411"/>
  <c r="BH18" i="1411"/>
  <c r="BF18" i="1411"/>
  <c r="BD18" i="1411"/>
  <c r="AU18" i="1411"/>
  <c r="AS18" i="1411"/>
  <c r="AM18" i="1411"/>
  <c r="AH18" i="1411"/>
  <c r="V18" i="1411"/>
  <c r="S18" i="1411"/>
  <c r="BH17" i="1411"/>
  <c r="BF17" i="1411"/>
  <c r="BD17" i="1411"/>
  <c r="AU17" i="1411"/>
  <c r="AS17" i="1411"/>
  <c r="AM17" i="1411"/>
  <c r="AH17" i="1411"/>
  <c r="V17" i="1411"/>
  <c r="S17" i="1411"/>
  <c r="BH16" i="1411"/>
  <c r="BF16" i="1411"/>
  <c r="BD16" i="1411"/>
  <c r="AU16" i="1411"/>
  <c r="AS16" i="1411"/>
  <c r="AM16" i="1411"/>
  <c r="AH16" i="1411"/>
  <c r="V16" i="1411"/>
  <c r="S16" i="1411"/>
  <c r="BH15" i="1411"/>
  <c r="BF15" i="1411"/>
  <c r="BD15" i="1411"/>
  <c r="AU15" i="1411"/>
  <c r="AS15" i="1411"/>
  <c r="AM15" i="1411"/>
  <c r="AH15" i="1411"/>
  <c r="V15" i="1411"/>
  <c r="S15" i="1411"/>
  <c r="BH14" i="1411"/>
  <c r="BF14" i="1411"/>
  <c r="BD14" i="1411"/>
  <c r="AU14" i="1411"/>
  <c r="AS14" i="1411"/>
  <c r="AM14" i="1411"/>
  <c r="AH14" i="1411"/>
  <c r="V14" i="1411"/>
  <c r="S14" i="1411"/>
  <c r="BH13" i="1411"/>
  <c r="BF13" i="1411"/>
  <c r="BD13" i="1411"/>
  <c r="AU13" i="1411"/>
  <c r="AS13" i="1411"/>
  <c r="AM13" i="1411"/>
  <c r="AH13" i="1411"/>
  <c r="V13" i="1411"/>
  <c r="S13" i="1411"/>
  <c r="BH12" i="1411"/>
  <c r="BF12" i="1411"/>
  <c r="BD12" i="1411"/>
  <c r="AU12" i="1411"/>
  <c r="AS12" i="1411"/>
  <c r="AM12" i="1411"/>
  <c r="AH12" i="1411"/>
  <c r="V12" i="1411"/>
  <c r="S12" i="1411"/>
  <c r="BH11" i="1411"/>
  <c r="BF11" i="1411"/>
  <c r="BD11" i="1411"/>
  <c r="AU11" i="1411"/>
  <c r="AS11" i="1411"/>
  <c r="AM11" i="1411"/>
  <c r="AH11" i="1411"/>
  <c r="V11" i="1411"/>
  <c r="S11" i="1411"/>
  <c r="BH10" i="1411"/>
  <c r="BF10" i="1411"/>
  <c r="BD10" i="1411"/>
  <c r="AU10" i="1411"/>
  <c r="AS10" i="1411"/>
  <c r="AM10" i="1411"/>
  <c r="AH10" i="1411"/>
  <c r="V10" i="1411"/>
  <c r="S10" i="1411"/>
  <c r="BH9" i="1411"/>
  <c r="BF9" i="1411"/>
  <c r="BD9" i="1411"/>
  <c r="AU9" i="1411"/>
  <c r="AS9" i="1411"/>
  <c r="AM9" i="1411"/>
  <c r="AH9" i="1411"/>
  <c r="V9" i="1411"/>
  <c r="S9" i="1411"/>
  <c r="BH8" i="1411"/>
  <c r="S2" i="1411" s="1"/>
  <c r="BF8" i="1411"/>
  <c r="BD8" i="1411"/>
  <c r="AU8" i="1411"/>
  <c r="AS8" i="1411"/>
  <c r="AM8" i="1411"/>
  <c r="AH8" i="1411"/>
  <c r="V8" i="1411"/>
  <c r="S8" i="1411"/>
  <c r="AG7" i="1411"/>
  <c r="AF7" i="1411"/>
  <c r="AE7" i="1411"/>
  <c r="AD7" i="1411"/>
  <c r="AC7" i="1411"/>
  <c r="AB7" i="1411"/>
  <c r="L5" i="1411"/>
  <c r="E5" i="1411"/>
  <c r="Q3" i="1411" a="1"/>
  <c r="Q3" i="1411" s="1"/>
  <c r="I3" i="1411"/>
  <c r="A3" i="1411"/>
  <c r="K2" i="1411"/>
  <c r="I2" i="1411"/>
  <c r="A2" i="1411"/>
  <c r="L48" i="1410"/>
  <c r="A48" i="1410"/>
  <c r="B44" i="1410"/>
  <c r="B43" i="1410"/>
  <c r="B42" i="1410"/>
  <c r="O40" i="1410"/>
  <c r="E40" i="1410"/>
  <c r="O39" i="1410"/>
  <c r="E39" i="1410"/>
  <c r="BH38" i="1410"/>
  <c r="BF38" i="1410"/>
  <c r="BD38" i="1410"/>
  <c r="AU38" i="1410"/>
  <c r="AS38" i="1410"/>
  <c r="AM38" i="1410"/>
  <c r="AH38" i="1410"/>
  <c r="V38" i="1410"/>
  <c r="S38" i="1410"/>
  <c r="BH37" i="1410"/>
  <c r="BF37" i="1410"/>
  <c r="BD37" i="1410"/>
  <c r="AU37" i="1410"/>
  <c r="AS37" i="1410"/>
  <c r="AM37" i="1410"/>
  <c r="AH37" i="1410"/>
  <c r="V37" i="1410"/>
  <c r="S37" i="1410"/>
  <c r="BH36" i="1410"/>
  <c r="BF36" i="1410"/>
  <c r="BD36" i="1410"/>
  <c r="AU36" i="1410"/>
  <c r="AS36" i="1410"/>
  <c r="AM36" i="1410"/>
  <c r="AH36" i="1410"/>
  <c r="V36" i="1410"/>
  <c r="S36" i="1410"/>
  <c r="BH35" i="1410"/>
  <c r="BF35" i="1410"/>
  <c r="BD35" i="1410"/>
  <c r="AU35" i="1410"/>
  <c r="AS35" i="1410"/>
  <c r="AM35" i="1410"/>
  <c r="AH35" i="1410"/>
  <c r="V35" i="1410"/>
  <c r="S35" i="1410"/>
  <c r="BH34" i="1410"/>
  <c r="BF34" i="1410"/>
  <c r="BD34" i="1410"/>
  <c r="AU34" i="1410"/>
  <c r="AS34" i="1410"/>
  <c r="AM34" i="1410"/>
  <c r="AH34" i="1410"/>
  <c r="V34" i="1410"/>
  <c r="S34" i="1410"/>
  <c r="BH33" i="1410"/>
  <c r="BF33" i="1410"/>
  <c r="BD33" i="1410"/>
  <c r="AU33" i="1410"/>
  <c r="AS33" i="1410"/>
  <c r="AM33" i="1410"/>
  <c r="AH33" i="1410"/>
  <c r="V33" i="1410"/>
  <c r="S33" i="1410"/>
  <c r="BH32" i="1410"/>
  <c r="BF32" i="1410"/>
  <c r="BD32" i="1410"/>
  <c r="AU32" i="1410"/>
  <c r="AS32" i="1410"/>
  <c r="AM32" i="1410"/>
  <c r="AH32" i="1410"/>
  <c r="V32" i="1410"/>
  <c r="S32" i="1410"/>
  <c r="BH31" i="1410"/>
  <c r="BF31" i="1410"/>
  <c r="BD31" i="1410"/>
  <c r="AU31" i="1410"/>
  <c r="AS31" i="1410"/>
  <c r="AM31" i="1410"/>
  <c r="AH31" i="1410"/>
  <c r="V31" i="1410"/>
  <c r="S31" i="1410"/>
  <c r="BH30" i="1410"/>
  <c r="BF30" i="1410"/>
  <c r="BD30" i="1410"/>
  <c r="AU30" i="1410"/>
  <c r="AS30" i="1410"/>
  <c r="AM30" i="1410"/>
  <c r="AH30" i="1410"/>
  <c r="V30" i="1410"/>
  <c r="S30" i="1410"/>
  <c r="BH29" i="1410"/>
  <c r="BF29" i="1410"/>
  <c r="BD29" i="1410"/>
  <c r="AU29" i="1410"/>
  <c r="AS29" i="1410"/>
  <c r="AM29" i="1410"/>
  <c r="AH29" i="1410"/>
  <c r="V29" i="1410"/>
  <c r="S29" i="1410"/>
  <c r="BH28" i="1410"/>
  <c r="BF28" i="1410"/>
  <c r="BD28" i="1410"/>
  <c r="AU28" i="1410"/>
  <c r="AS28" i="1410"/>
  <c r="AM28" i="1410"/>
  <c r="AH28" i="1410"/>
  <c r="V28" i="1410"/>
  <c r="S28" i="1410"/>
  <c r="BH27" i="1410"/>
  <c r="BF27" i="1410"/>
  <c r="BD27" i="1410"/>
  <c r="AU27" i="1410"/>
  <c r="AS27" i="1410"/>
  <c r="AM27" i="1410"/>
  <c r="AH27" i="1410"/>
  <c r="V27" i="1410"/>
  <c r="S27" i="1410"/>
  <c r="BH26" i="1410"/>
  <c r="BF26" i="1410"/>
  <c r="BD26" i="1410"/>
  <c r="AU26" i="1410"/>
  <c r="AS26" i="1410"/>
  <c r="AM26" i="1410"/>
  <c r="AH26" i="1410"/>
  <c r="V26" i="1410"/>
  <c r="S26" i="1410"/>
  <c r="BH25" i="1410"/>
  <c r="BF25" i="1410"/>
  <c r="BD25" i="1410"/>
  <c r="AU25" i="1410"/>
  <c r="AS25" i="1410"/>
  <c r="AM25" i="1410"/>
  <c r="AH25" i="1410"/>
  <c r="V25" i="1410"/>
  <c r="S25" i="1410"/>
  <c r="BH24" i="1410"/>
  <c r="BF24" i="1410"/>
  <c r="BD24" i="1410"/>
  <c r="AU24" i="1410"/>
  <c r="AS24" i="1410"/>
  <c r="AM24" i="1410"/>
  <c r="AH24" i="1410"/>
  <c r="V24" i="1410"/>
  <c r="S24" i="1410"/>
  <c r="BH23" i="1410"/>
  <c r="BF23" i="1410"/>
  <c r="BD23" i="1410"/>
  <c r="AU23" i="1410"/>
  <c r="AS23" i="1410"/>
  <c r="AM23" i="1410"/>
  <c r="AH23" i="1410"/>
  <c r="V23" i="1410"/>
  <c r="S23" i="1410"/>
  <c r="BH22" i="1410"/>
  <c r="BF22" i="1410"/>
  <c r="BD22" i="1410"/>
  <c r="AU22" i="1410"/>
  <c r="AS22" i="1410"/>
  <c r="AM22" i="1410"/>
  <c r="AH22" i="1410"/>
  <c r="V22" i="1410"/>
  <c r="S22" i="1410"/>
  <c r="BH21" i="1410"/>
  <c r="BF21" i="1410"/>
  <c r="BD21" i="1410"/>
  <c r="AU21" i="1410"/>
  <c r="AS21" i="1410"/>
  <c r="AM21" i="1410"/>
  <c r="AH21" i="1410"/>
  <c r="V21" i="1410"/>
  <c r="S21" i="1410"/>
  <c r="BH20" i="1410"/>
  <c r="BF20" i="1410"/>
  <c r="BD20" i="1410"/>
  <c r="AU20" i="1410"/>
  <c r="AS20" i="1410"/>
  <c r="AM20" i="1410"/>
  <c r="AH20" i="1410"/>
  <c r="V20" i="1410"/>
  <c r="S20" i="1410"/>
  <c r="BH19" i="1410"/>
  <c r="BF19" i="1410"/>
  <c r="BD19" i="1410"/>
  <c r="AU19" i="1410"/>
  <c r="AS19" i="1410"/>
  <c r="AM19" i="1410"/>
  <c r="AH19" i="1410"/>
  <c r="V19" i="1410"/>
  <c r="S19" i="1410"/>
  <c r="BH18" i="1410"/>
  <c r="BF18" i="1410"/>
  <c r="BD18" i="1410"/>
  <c r="AU18" i="1410"/>
  <c r="AS18" i="1410"/>
  <c r="AM18" i="1410"/>
  <c r="AH18" i="1410"/>
  <c r="V18" i="1410"/>
  <c r="S18" i="1410"/>
  <c r="BH17" i="1410"/>
  <c r="BF17" i="1410"/>
  <c r="BD17" i="1410"/>
  <c r="AU17" i="1410"/>
  <c r="AS17" i="1410"/>
  <c r="AM17" i="1410"/>
  <c r="AH17" i="1410"/>
  <c r="V17" i="1410"/>
  <c r="S17" i="1410"/>
  <c r="BH16" i="1410"/>
  <c r="BF16" i="1410"/>
  <c r="BD16" i="1410"/>
  <c r="AU16" i="1410"/>
  <c r="AS16" i="1410"/>
  <c r="AM16" i="1410"/>
  <c r="AH16" i="1410"/>
  <c r="V16" i="1410"/>
  <c r="S16" i="1410"/>
  <c r="BH15" i="1410"/>
  <c r="BF15" i="1410"/>
  <c r="BD15" i="1410"/>
  <c r="AU15" i="1410"/>
  <c r="AS15" i="1410"/>
  <c r="AM15" i="1410"/>
  <c r="AH15" i="1410"/>
  <c r="V15" i="1410"/>
  <c r="S15" i="1410"/>
  <c r="BH14" i="1410"/>
  <c r="BF14" i="1410"/>
  <c r="BD14" i="1410"/>
  <c r="AU14" i="1410"/>
  <c r="AS14" i="1410"/>
  <c r="AM14" i="1410"/>
  <c r="AH14" i="1410"/>
  <c r="V14" i="1410"/>
  <c r="S14" i="1410"/>
  <c r="BH13" i="1410"/>
  <c r="BF13" i="1410"/>
  <c r="BD13" i="1410"/>
  <c r="AU13" i="1410"/>
  <c r="AS13" i="1410"/>
  <c r="AM13" i="1410"/>
  <c r="AH13" i="1410"/>
  <c r="V13" i="1410"/>
  <c r="S13" i="1410"/>
  <c r="BH12" i="1410"/>
  <c r="BF12" i="1410"/>
  <c r="BD12" i="1410"/>
  <c r="AU12" i="1410"/>
  <c r="AS12" i="1410"/>
  <c r="AM12" i="1410"/>
  <c r="AH12" i="1410"/>
  <c r="V12" i="1410"/>
  <c r="S12" i="1410"/>
  <c r="BH11" i="1410"/>
  <c r="BF11" i="1410"/>
  <c r="BD11" i="1410"/>
  <c r="AU11" i="1410"/>
  <c r="AS11" i="1410"/>
  <c r="AM11" i="1410"/>
  <c r="AH11" i="1410"/>
  <c r="V11" i="1410"/>
  <c r="S11" i="1410"/>
  <c r="BH10" i="1410"/>
  <c r="BF10" i="1410"/>
  <c r="BD10" i="1410"/>
  <c r="AU10" i="1410"/>
  <c r="AS10" i="1410"/>
  <c r="AM10" i="1410"/>
  <c r="AH10" i="1410"/>
  <c r="V10" i="1410"/>
  <c r="S10" i="1410"/>
  <c r="BH9" i="1410"/>
  <c r="S2" i="1410" s="1"/>
  <c r="BF9" i="1410"/>
  <c r="BD9" i="1410"/>
  <c r="AU9" i="1410"/>
  <c r="AS9" i="1410"/>
  <c r="AM9" i="1410"/>
  <c r="AH9" i="1410"/>
  <c r="V9" i="1410"/>
  <c r="S9" i="1410"/>
  <c r="BH8" i="1410"/>
  <c r="BF8" i="1410"/>
  <c r="BD8" i="1410"/>
  <c r="AU8" i="1410"/>
  <c r="AS8" i="1410"/>
  <c r="AM8" i="1410"/>
  <c r="AH8" i="1410"/>
  <c r="V8" i="1410"/>
  <c r="S8" i="1410"/>
  <c r="AG7" i="1410"/>
  <c r="AF7" i="1410"/>
  <c r="AE7" i="1410"/>
  <c r="AD7" i="1410"/>
  <c r="AC7" i="1410"/>
  <c r="AB7" i="1410"/>
  <c r="L5" i="1410"/>
  <c r="E5" i="1410"/>
  <c r="Q3" i="1410" a="1"/>
  <c r="Q3" i="1410" s="1"/>
  <c r="I3" i="1410"/>
  <c r="A3" i="1410"/>
  <c r="K2" i="1410"/>
  <c r="I2" i="1410"/>
  <c r="A2" i="1410"/>
  <c r="L48" i="1409"/>
  <c r="A48" i="1409"/>
  <c r="B44" i="1409"/>
  <c r="B43" i="1409"/>
  <c r="B42" i="1409"/>
  <c r="O40" i="1409"/>
  <c r="E40" i="1409"/>
  <c r="O39" i="1409"/>
  <c r="E39" i="1409"/>
  <c r="BH38" i="1409"/>
  <c r="BF38" i="1409"/>
  <c r="BD38" i="1409"/>
  <c r="AU38" i="1409"/>
  <c r="AS38" i="1409"/>
  <c r="AM38" i="1409"/>
  <c r="AH38" i="1409"/>
  <c r="V38" i="1409"/>
  <c r="S38" i="1409"/>
  <c r="BH37" i="1409"/>
  <c r="BF37" i="1409"/>
  <c r="BD37" i="1409"/>
  <c r="AU37" i="1409"/>
  <c r="AS37" i="1409"/>
  <c r="AM37" i="1409"/>
  <c r="AH37" i="1409"/>
  <c r="V37" i="1409"/>
  <c r="S37" i="1409"/>
  <c r="BH36" i="1409"/>
  <c r="BF36" i="1409"/>
  <c r="BD36" i="1409"/>
  <c r="AU36" i="1409"/>
  <c r="AS36" i="1409"/>
  <c r="AM36" i="1409"/>
  <c r="AH36" i="1409"/>
  <c r="V36" i="1409"/>
  <c r="S36" i="1409"/>
  <c r="BH35" i="1409"/>
  <c r="BF35" i="1409"/>
  <c r="BD35" i="1409"/>
  <c r="AU35" i="1409"/>
  <c r="AS35" i="1409"/>
  <c r="AM35" i="1409"/>
  <c r="AH35" i="1409"/>
  <c r="V35" i="1409"/>
  <c r="S35" i="1409"/>
  <c r="BH34" i="1409"/>
  <c r="BF34" i="1409"/>
  <c r="BD34" i="1409"/>
  <c r="AU34" i="1409"/>
  <c r="AS34" i="1409"/>
  <c r="AM34" i="1409"/>
  <c r="AH34" i="1409"/>
  <c r="V34" i="1409"/>
  <c r="S34" i="1409"/>
  <c r="BH33" i="1409"/>
  <c r="BF33" i="1409"/>
  <c r="BD33" i="1409"/>
  <c r="AU33" i="1409"/>
  <c r="AS33" i="1409"/>
  <c r="AM33" i="1409"/>
  <c r="AH33" i="1409"/>
  <c r="V33" i="1409"/>
  <c r="S33" i="1409"/>
  <c r="BH32" i="1409"/>
  <c r="BF32" i="1409"/>
  <c r="BD32" i="1409"/>
  <c r="AU32" i="1409"/>
  <c r="AS32" i="1409"/>
  <c r="AM32" i="1409"/>
  <c r="AH32" i="1409"/>
  <c r="V32" i="1409"/>
  <c r="S32" i="1409"/>
  <c r="BH31" i="1409"/>
  <c r="BF31" i="1409"/>
  <c r="BD31" i="1409"/>
  <c r="AU31" i="1409"/>
  <c r="AS31" i="1409"/>
  <c r="AM31" i="1409"/>
  <c r="AH31" i="1409"/>
  <c r="V31" i="1409"/>
  <c r="S31" i="1409"/>
  <c r="BH30" i="1409"/>
  <c r="BF30" i="1409"/>
  <c r="BD30" i="1409"/>
  <c r="AU30" i="1409"/>
  <c r="AS30" i="1409"/>
  <c r="AM30" i="1409"/>
  <c r="AH30" i="1409"/>
  <c r="V30" i="1409"/>
  <c r="S30" i="1409"/>
  <c r="BH29" i="1409"/>
  <c r="BF29" i="1409"/>
  <c r="BD29" i="1409"/>
  <c r="AU29" i="1409"/>
  <c r="AS29" i="1409"/>
  <c r="AM29" i="1409"/>
  <c r="AH29" i="1409"/>
  <c r="V29" i="1409"/>
  <c r="S29" i="1409"/>
  <c r="BH28" i="1409"/>
  <c r="BF28" i="1409"/>
  <c r="BD28" i="1409"/>
  <c r="AU28" i="1409"/>
  <c r="AS28" i="1409"/>
  <c r="AM28" i="1409"/>
  <c r="AH28" i="1409"/>
  <c r="V28" i="1409"/>
  <c r="S28" i="1409"/>
  <c r="BH27" i="1409"/>
  <c r="BF27" i="1409"/>
  <c r="BD27" i="1409"/>
  <c r="AU27" i="1409"/>
  <c r="AS27" i="1409"/>
  <c r="AM27" i="1409"/>
  <c r="AH27" i="1409"/>
  <c r="V27" i="1409"/>
  <c r="S27" i="1409"/>
  <c r="BH26" i="1409"/>
  <c r="BF26" i="1409"/>
  <c r="BD26" i="1409"/>
  <c r="AU26" i="1409"/>
  <c r="AS26" i="1409"/>
  <c r="AM26" i="1409"/>
  <c r="AH26" i="1409"/>
  <c r="V26" i="1409"/>
  <c r="S26" i="1409"/>
  <c r="BH25" i="1409"/>
  <c r="BF25" i="1409"/>
  <c r="BD25" i="1409"/>
  <c r="AU25" i="1409"/>
  <c r="AS25" i="1409"/>
  <c r="AM25" i="1409"/>
  <c r="AH25" i="1409"/>
  <c r="V25" i="1409"/>
  <c r="S25" i="1409"/>
  <c r="BH24" i="1409"/>
  <c r="BF24" i="1409"/>
  <c r="BD24" i="1409"/>
  <c r="AU24" i="1409"/>
  <c r="AS24" i="1409"/>
  <c r="AM24" i="1409"/>
  <c r="AH24" i="1409"/>
  <c r="V24" i="1409"/>
  <c r="S24" i="1409"/>
  <c r="BH23" i="1409"/>
  <c r="BF23" i="1409"/>
  <c r="BD23" i="1409"/>
  <c r="AU23" i="1409"/>
  <c r="AS23" i="1409"/>
  <c r="AM23" i="1409"/>
  <c r="AH23" i="1409"/>
  <c r="V23" i="1409"/>
  <c r="S23" i="1409"/>
  <c r="BH22" i="1409"/>
  <c r="BF22" i="1409"/>
  <c r="BD22" i="1409"/>
  <c r="AU22" i="1409"/>
  <c r="AS22" i="1409"/>
  <c r="AM22" i="1409"/>
  <c r="AH22" i="1409"/>
  <c r="V22" i="1409"/>
  <c r="S22" i="1409"/>
  <c r="BH21" i="1409"/>
  <c r="BF21" i="1409"/>
  <c r="BD21" i="1409"/>
  <c r="AU21" i="1409"/>
  <c r="AS21" i="1409"/>
  <c r="AM21" i="1409"/>
  <c r="AH21" i="1409"/>
  <c r="V21" i="1409"/>
  <c r="S21" i="1409"/>
  <c r="BH20" i="1409"/>
  <c r="BF20" i="1409"/>
  <c r="BD20" i="1409"/>
  <c r="AU20" i="1409"/>
  <c r="AS20" i="1409"/>
  <c r="AM20" i="1409"/>
  <c r="AH20" i="1409"/>
  <c r="V20" i="1409"/>
  <c r="S20" i="1409"/>
  <c r="BH19" i="1409"/>
  <c r="BF19" i="1409"/>
  <c r="BD19" i="1409"/>
  <c r="AU19" i="1409"/>
  <c r="AS19" i="1409"/>
  <c r="AM19" i="1409"/>
  <c r="AH19" i="1409"/>
  <c r="V19" i="1409"/>
  <c r="S19" i="1409"/>
  <c r="BH18" i="1409"/>
  <c r="BF18" i="1409"/>
  <c r="BD18" i="1409"/>
  <c r="AU18" i="1409"/>
  <c r="AS18" i="1409"/>
  <c r="AM18" i="1409"/>
  <c r="AH18" i="1409"/>
  <c r="V18" i="1409"/>
  <c r="S18" i="1409"/>
  <c r="BH17" i="1409"/>
  <c r="BF17" i="1409"/>
  <c r="BD17" i="1409"/>
  <c r="AU17" i="1409"/>
  <c r="AS17" i="1409"/>
  <c r="AM17" i="1409"/>
  <c r="AH17" i="1409"/>
  <c r="V17" i="1409"/>
  <c r="S17" i="1409"/>
  <c r="BH16" i="1409"/>
  <c r="BF16" i="1409"/>
  <c r="BD16" i="1409"/>
  <c r="AU16" i="1409"/>
  <c r="AS16" i="1409"/>
  <c r="AM16" i="1409"/>
  <c r="AH16" i="1409"/>
  <c r="V16" i="1409"/>
  <c r="S16" i="1409"/>
  <c r="BH15" i="1409"/>
  <c r="BF15" i="1409"/>
  <c r="BD15" i="1409"/>
  <c r="AU15" i="1409"/>
  <c r="AS15" i="1409"/>
  <c r="AM15" i="1409"/>
  <c r="AH15" i="1409"/>
  <c r="V15" i="1409"/>
  <c r="S15" i="1409"/>
  <c r="BH14" i="1409"/>
  <c r="BF14" i="1409"/>
  <c r="BD14" i="1409"/>
  <c r="AU14" i="1409"/>
  <c r="AS14" i="1409"/>
  <c r="AM14" i="1409"/>
  <c r="AH14" i="1409"/>
  <c r="V14" i="1409"/>
  <c r="S14" i="1409"/>
  <c r="BH13" i="1409"/>
  <c r="BF13" i="1409"/>
  <c r="BD13" i="1409"/>
  <c r="AU13" i="1409"/>
  <c r="AS13" i="1409"/>
  <c r="AM13" i="1409"/>
  <c r="AH13" i="1409"/>
  <c r="V13" i="1409"/>
  <c r="S13" i="1409"/>
  <c r="BH12" i="1409"/>
  <c r="BF12" i="1409"/>
  <c r="BD12" i="1409"/>
  <c r="AU12" i="1409"/>
  <c r="AS12" i="1409"/>
  <c r="AM12" i="1409"/>
  <c r="AH12" i="1409"/>
  <c r="V12" i="1409"/>
  <c r="S12" i="1409"/>
  <c r="BH11" i="1409"/>
  <c r="BF11" i="1409"/>
  <c r="BD11" i="1409"/>
  <c r="AU11" i="1409"/>
  <c r="AS11" i="1409"/>
  <c r="AM11" i="1409"/>
  <c r="AH11" i="1409"/>
  <c r="V11" i="1409"/>
  <c r="S11" i="1409"/>
  <c r="BH10" i="1409"/>
  <c r="BF10" i="1409"/>
  <c r="BD10" i="1409"/>
  <c r="AU10" i="1409"/>
  <c r="AS10" i="1409"/>
  <c r="AM10" i="1409"/>
  <c r="AH10" i="1409"/>
  <c r="V10" i="1409"/>
  <c r="S10" i="1409"/>
  <c r="BH9" i="1409"/>
  <c r="BF9" i="1409"/>
  <c r="BD9" i="1409"/>
  <c r="AU9" i="1409"/>
  <c r="AS9" i="1409"/>
  <c r="AM9" i="1409"/>
  <c r="AH9" i="1409"/>
  <c r="V9" i="1409"/>
  <c r="S9" i="1409"/>
  <c r="BH8" i="1409"/>
  <c r="BF8" i="1409"/>
  <c r="BD8" i="1409"/>
  <c r="AU8" i="1409"/>
  <c r="AS8" i="1409"/>
  <c r="AM8" i="1409"/>
  <c r="AH8" i="1409"/>
  <c r="V8" i="1409"/>
  <c r="S8" i="1409"/>
  <c r="AG7" i="1409"/>
  <c r="AF7" i="1409"/>
  <c r="AE7" i="1409"/>
  <c r="AD7" i="1409"/>
  <c r="AC7" i="1409"/>
  <c r="AB7" i="1409"/>
  <c r="L5" i="1409"/>
  <c r="E5" i="1409"/>
  <c r="Q3" i="1409" a="1"/>
  <c r="Q3" i="1409" s="1"/>
  <c r="I3" i="1409"/>
  <c r="A3" i="1409"/>
  <c r="S2" i="1409"/>
  <c r="K2" i="1409"/>
  <c r="I2" i="1409"/>
  <c r="A2" i="1409"/>
  <c r="L48" i="1408"/>
  <c r="A48" i="1408"/>
  <c r="B44" i="1408"/>
  <c r="B43" i="1408"/>
  <c r="B42" i="1408"/>
  <c r="O40" i="1408"/>
  <c r="E40" i="1408"/>
  <c r="O39" i="1408"/>
  <c r="E39" i="1408"/>
  <c r="BH38" i="1408"/>
  <c r="BF38" i="1408"/>
  <c r="BD38" i="1408"/>
  <c r="AU38" i="1408"/>
  <c r="AS38" i="1408"/>
  <c r="AM38" i="1408"/>
  <c r="AH38" i="1408"/>
  <c r="V38" i="1408"/>
  <c r="S38" i="1408"/>
  <c r="BH37" i="1408"/>
  <c r="BF37" i="1408"/>
  <c r="BD37" i="1408"/>
  <c r="AU37" i="1408"/>
  <c r="AS37" i="1408"/>
  <c r="AM37" i="1408"/>
  <c r="AH37" i="1408"/>
  <c r="V37" i="1408"/>
  <c r="S37" i="1408"/>
  <c r="BH36" i="1408"/>
  <c r="BF36" i="1408"/>
  <c r="BD36" i="1408"/>
  <c r="AU36" i="1408"/>
  <c r="AS36" i="1408"/>
  <c r="AM36" i="1408"/>
  <c r="AH36" i="1408"/>
  <c r="V36" i="1408"/>
  <c r="S36" i="1408"/>
  <c r="BH35" i="1408"/>
  <c r="BF35" i="1408"/>
  <c r="BD35" i="1408"/>
  <c r="AU35" i="1408"/>
  <c r="AS35" i="1408"/>
  <c r="AM35" i="1408"/>
  <c r="AH35" i="1408"/>
  <c r="V35" i="1408"/>
  <c r="S35" i="1408"/>
  <c r="BH34" i="1408"/>
  <c r="BF34" i="1408"/>
  <c r="BD34" i="1408"/>
  <c r="AU34" i="1408"/>
  <c r="AS34" i="1408"/>
  <c r="AM34" i="1408"/>
  <c r="AH34" i="1408"/>
  <c r="V34" i="1408"/>
  <c r="S34" i="1408"/>
  <c r="BH33" i="1408"/>
  <c r="BF33" i="1408"/>
  <c r="BD33" i="1408"/>
  <c r="AU33" i="1408"/>
  <c r="AS33" i="1408"/>
  <c r="AM33" i="1408"/>
  <c r="AH33" i="1408"/>
  <c r="V33" i="1408"/>
  <c r="S33" i="1408"/>
  <c r="BH32" i="1408"/>
  <c r="BF32" i="1408"/>
  <c r="BD32" i="1408"/>
  <c r="AU32" i="1408"/>
  <c r="AS32" i="1408"/>
  <c r="AM32" i="1408"/>
  <c r="AH32" i="1408"/>
  <c r="V32" i="1408"/>
  <c r="S32" i="1408"/>
  <c r="BH31" i="1408"/>
  <c r="BF31" i="1408"/>
  <c r="BD31" i="1408"/>
  <c r="AU31" i="1408"/>
  <c r="AS31" i="1408"/>
  <c r="AM31" i="1408"/>
  <c r="AH31" i="1408"/>
  <c r="V31" i="1408"/>
  <c r="S31" i="1408"/>
  <c r="BH30" i="1408"/>
  <c r="BF30" i="1408"/>
  <c r="BD30" i="1408"/>
  <c r="AU30" i="1408"/>
  <c r="AS30" i="1408"/>
  <c r="AM30" i="1408"/>
  <c r="AH30" i="1408"/>
  <c r="V30" i="1408"/>
  <c r="S30" i="1408"/>
  <c r="BH29" i="1408"/>
  <c r="BF29" i="1408"/>
  <c r="BD29" i="1408"/>
  <c r="AU29" i="1408"/>
  <c r="AS29" i="1408"/>
  <c r="AM29" i="1408"/>
  <c r="AH29" i="1408"/>
  <c r="V29" i="1408"/>
  <c r="S29" i="1408"/>
  <c r="BH28" i="1408"/>
  <c r="BF28" i="1408"/>
  <c r="BD28" i="1408"/>
  <c r="AU28" i="1408"/>
  <c r="AS28" i="1408"/>
  <c r="AM28" i="1408"/>
  <c r="AH28" i="1408"/>
  <c r="V28" i="1408"/>
  <c r="S28" i="1408"/>
  <c r="BH27" i="1408"/>
  <c r="BF27" i="1408"/>
  <c r="BD27" i="1408"/>
  <c r="AU27" i="1408"/>
  <c r="AS27" i="1408"/>
  <c r="AM27" i="1408"/>
  <c r="AH27" i="1408"/>
  <c r="V27" i="1408"/>
  <c r="S27" i="1408"/>
  <c r="BH26" i="1408"/>
  <c r="BF26" i="1408"/>
  <c r="BD26" i="1408"/>
  <c r="AU26" i="1408"/>
  <c r="AS26" i="1408"/>
  <c r="AM26" i="1408"/>
  <c r="AH26" i="1408"/>
  <c r="V26" i="1408"/>
  <c r="S26" i="1408"/>
  <c r="BH25" i="1408"/>
  <c r="BF25" i="1408"/>
  <c r="BD25" i="1408"/>
  <c r="AU25" i="1408"/>
  <c r="AS25" i="1408"/>
  <c r="AM25" i="1408"/>
  <c r="AH25" i="1408"/>
  <c r="V25" i="1408"/>
  <c r="S25" i="1408"/>
  <c r="BH24" i="1408"/>
  <c r="BF24" i="1408"/>
  <c r="BD24" i="1408"/>
  <c r="AU24" i="1408"/>
  <c r="AS24" i="1408"/>
  <c r="AM24" i="1408"/>
  <c r="AH24" i="1408"/>
  <c r="V24" i="1408"/>
  <c r="S24" i="1408"/>
  <c r="BH23" i="1408"/>
  <c r="BF23" i="1408"/>
  <c r="BD23" i="1408"/>
  <c r="AU23" i="1408"/>
  <c r="AS23" i="1408"/>
  <c r="AM23" i="1408"/>
  <c r="AH23" i="1408"/>
  <c r="V23" i="1408"/>
  <c r="S23" i="1408"/>
  <c r="BH22" i="1408"/>
  <c r="BF22" i="1408"/>
  <c r="BD22" i="1408"/>
  <c r="AU22" i="1408"/>
  <c r="AS22" i="1408"/>
  <c r="AM22" i="1408"/>
  <c r="AH22" i="1408"/>
  <c r="V22" i="1408"/>
  <c r="S22" i="1408"/>
  <c r="BH21" i="1408"/>
  <c r="BF21" i="1408"/>
  <c r="BD21" i="1408"/>
  <c r="AU21" i="1408"/>
  <c r="AS21" i="1408"/>
  <c r="AM21" i="1408"/>
  <c r="AH21" i="1408"/>
  <c r="V21" i="1408"/>
  <c r="S21" i="1408"/>
  <c r="BH20" i="1408"/>
  <c r="BF20" i="1408"/>
  <c r="BD20" i="1408"/>
  <c r="AU20" i="1408"/>
  <c r="AS20" i="1408"/>
  <c r="AM20" i="1408"/>
  <c r="AH20" i="1408"/>
  <c r="V20" i="1408"/>
  <c r="S20" i="1408"/>
  <c r="BH19" i="1408"/>
  <c r="BF19" i="1408"/>
  <c r="BD19" i="1408"/>
  <c r="AU19" i="1408"/>
  <c r="AS19" i="1408"/>
  <c r="AM19" i="1408"/>
  <c r="AH19" i="1408"/>
  <c r="V19" i="1408"/>
  <c r="S19" i="1408"/>
  <c r="BH18" i="1408"/>
  <c r="BF18" i="1408"/>
  <c r="BD18" i="1408"/>
  <c r="AU18" i="1408"/>
  <c r="AS18" i="1408"/>
  <c r="AM18" i="1408"/>
  <c r="AH18" i="1408"/>
  <c r="V18" i="1408"/>
  <c r="S18" i="1408"/>
  <c r="BH17" i="1408"/>
  <c r="BF17" i="1408"/>
  <c r="BD17" i="1408"/>
  <c r="AU17" i="1408"/>
  <c r="AS17" i="1408"/>
  <c r="AM17" i="1408"/>
  <c r="AH17" i="1408"/>
  <c r="V17" i="1408"/>
  <c r="S17" i="1408"/>
  <c r="BH16" i="1408"/>
  <c r="BF16" i="1408"/>
  <c r="BD16" i="1408"/>
  <c r="AU16" i="1408"/>
  <c r="AS16" i="1408"/>
  <c r="AM16" i="1408"/>
  <c r="AH16" i="1408"/>
  <c r="V16" i="1408"/>
  <c r="S16" i="1408"/>
  <c r="BH15" i="1408"/>
  <c r="BF15" i="1408"/>
  <c r="BD15" i="1408"/>
  <c r="AU15" i="1408"/>
  <c r="AS15" i="1408"/>
  <c r="AM15" i="1408"/>
  <c r="AH15" i="1408"/>
  <c r="V15" i="1408"/>
  <c r="S15" i="1408"/>
  <c r="BH14" i="1408"/>
  <c r="BF14" i="1408"/>
  <c r="BD14" i="1408"/>
  <c r="AU14" i="1408"/>
  <c r="AS14" i="1408"/>
  <c r="AM14" i="1408"/>
  <c r="AH14" i="1408"/>
  <c r="V14" i="1408"/>
  <c r="S14" i="1408"/>
  <c r="BH13" i="1408"/>
  <c r="BF13" i="1408"/>
  <c r="BD13" i="1408"/>
  <c r="AU13" i="1408"/>
  <c r="AS13" i="1408"/>
  <c r="AM13" i="1408"/>
  <c r="AH13" i="1408"/>
  <c r="V13" i="1408"/>
  <c r="S13" i="1408"/>
  <c r="BH12" i="1408"/>
  <c r="BF12" i="1408"/>
  <c r="BD12" i="1408"/>
  <c r="AU12" i="1408"/>
  <c r="AS12" i="1408"/>
  <c r="AM12" i="1408"/>
  <c r="AH12" i="1408"/>
  <c r="V12" i="1408"/>
  <c r="S12" i="1408"/>
  <c r="BH11" i="1408"/>
  <c r="BF11" i="1408"/>
  <c r="BD11" i="1408"/>
  <c r="AU11" i="1408"/>
  <c r="AS11" i="1408"/>
  <c r="AM11" i="1408"/>
  <c r="AH11" i="1408"/>
  <c r="V11" i="1408"/>
  <c r="S11" i="1408"/>
  <c r="BH10" i="1408"/>
  <c r="BF10" i="1408"/>
  <c r="BD10" i="1408"/>
  <c r="AU10" i="1408"/>
  <c r="AS10" i="1408"/>
  <c r="AM10" i="1408"/>
  <c r="AH10" i="1408"/>
  <c r="V10" i="1408"/>
  <c r="S10" i="1408"/>
  <c r="BH9" i="1408"/>
  <c r="BF9" i="1408"/>
  <c r="BD9" i="1408"/>
  <c r="AU9" i="1408"/>
  <c r="AS9" i="1408"/>
  <c r="AM9" i="1408"/>
  <c r="AH9" i="1408"/>
  <c r="V9" i="1408"/>
  <c r="S9" i="1408"/>
  <c r="BH8" i="1408"/>
  <c r="BF8" i="1408"/>
  <c r="BD8" i="1408"/>
  <c r="AU8" i="1408"/>
  <c r="AS8" i="1408"/>
  <c r="AM8" i="1408"/>
  <c r="AH8" i="1408"/>
  <c r="V8" i="1408"/>
  <c r="S8" i="1408"/>
  <c r="AG7" i="1408"/>
  <c r="AF7" i="1408"/>
  <c r="AE7" i="1408"/>
  <c r="AD7" i="1408"/>
  <c r="AC7" i="1408"/>
  <c r="AB7" i="1408"/>
  <c r="L5" i="1408"/>
  <c r="E5" i="1408"/>
  <c r="Q3" i="1408" a="1"/>
  <c r="Q3" i="1408" s="1"/>
  <c r="A4" i="1408" s="1"/>
  <c r="I3" i="1408"/>
  <c r="A3" i="1408"/>
  <c r="S2" i="1408"/>
  <c r="K2" i="1408"/>
  <c r="I2" i="1408"/>
  <c r="A2" i="1408"/>
  <c r="L48" i="1407"/>
  <c r="A48" i="1407"/>
  <c r="B44" i="1407"/>
  <c r="B43" i="1407"/>
  <c r="B42" i="1407"/>
  <c r="O40" i="1407"/>
  <c r="E40" i="1407"/>
  <c r="O39" i="1407"/>
  <c r="E39" i="1407"/>
  <c r="BH38" i="1407"/>
  <c r="BF38" i="1407"/>
  <c r="BD38" i="1407"/>
  <c r="AU38" i="1407"/>
  <c r="AS38" i="1407"/>
  <c r="AM38" i="1407"/>
  <c r="AH38" i="1407"/>
  <c r="V38" i="1407"/>
  <c r="S38" i="1407"/>
  <c r="BH37" i="1407"/>
  <c r="BF37" i="1407"/>
  <c r="BD37" i="1407"/>
  <c r="AU37" i="1407"/>
  <c r="AS37" i="1407"/>
  <c r="AM37" i="1407"/>
  <c r="AH37" i="1407"/>
  <c r="V37" i="1407"/>
  <c r="S37" i="1407"/>
  <c r="BH36" i="1407"/>
  <c r="BF36" i="1407"/>
  <c r="BD36" i="1407"/>
  <c r="AU36" i="1407"/>
  <c r="AS36" i="1407"/>
  <c r="AM36" i="1407"/>
  <c r="AH36" i="1407"/>
  <c r="V36" i="1407"/>
  <c r="S36" i="1407"/>
  <c r="BH35" i="1407"/>
  <c r="BF35" i="1407"/>
  <c r="BD35" i="1407"/>
  <c r="AU35" i="1407"/>
  <c r="AS35" i="1407"/>
  <c r="AM35" i="1407"/>
  <c r="AH35" i="1407"/>
  <c r="V35" i="1407"/>
  <c r="S35" i="1407"/>
  <c r="BH34" i="1407"/>
  <c r="BF34" i="1407"/>
  <c r="BD34" i="1407"/>
  <c r="AU34" i="1407"/>
  <c r="AS34" i="1407"/>
  <c r="AM34" i="1407"/>
  <c r="AH34" i="1407"/>
  <c r="V34" i="1407"/>
  <c r="S34" i="1407"/>
  <c r="BH33" i="1407"/>
  <c r="BF33" i="1407"/>
  <c r="BD33" i="1407"/>
  <c r="AU33" i="1407"/>
  <c r="AS33" i="1407"/>
  <c r="AM33" i="1407"/>
  <c r="AH33" i="1407"/>
  <c r="V33" i="1407"/>
  <c r="S33" i="1407"/>
  <c r="BH32" i="1407"/>
  <c r="BF32" i="1407"/>
  <c r="BD32" i="1407"/>
  <c r="AU32" i="1407"/>
  <c r="AS32" i="1407"/>
  <c r="AM32" i="1407"/>
  <c r="AH32" i="1407"/>
  <c r="V32" i="1407"/>
  <c r="S32" i="1407"/>
  <c r="BH31" i="1407"/>
  <c r="BF31" i="1407"/>
  <c r="BD31" i="1407"/>
  <c r="AU31" i="1407"/>
  <c r="AS31" i="1407"/>
  <c r="AM31" i="1407"/>
  <c r="AH31" i="1407"/>
  <c r="V31" i="1407"/>
  <c r="S31" i="1407"/>
  <c r="BH30" i="1407"/>
  <c r="BF30" i="1407"/>
  <c r="BD30" i="1407"/>
  <c r="AU30" i="1407"/>
  <c r="AS30" i="1407"/>
  <c r="AM30" i="1407"/>
  <c r="AH30" i="1407"/>
  <c r="V30" i="1407"/>
  <c r="S30" i="1407"/>
  <c r="BH29" i="1407"/>
  <c r="BF29" i="1407"/>
  <c r="BD29" i="1407"/>
  <c r="AU29" i="1407"/>
  <c r="AS29" i="1407"/>
  <c r="AM29" i="1407"/>
  <c r="AH29" i="1407"/>
  <c r="V29" i="1407"/>
  <c r="S29" i="1407"/>
  <c r="BH28" i="1407"/>
  <c r="BF28" i="1407"/>
  <c r="BD28" i="1407"/>
  <c r="AU28" i="1407"/>
  <c r="AS28" i="1407"/>
  <c r="AM28" i="1407"/>
  <c r="AH28" i="1407"/>
  <c r="V28" i="1407"/>
  <c r="S28" i="1407"/>
  <c r="BH27" i="1407"/>
  <c r="BF27" i="1407"/>
  <c r="BD27" i="1407"/>
  <c r="AU27" i="1407"/>
  <c r="AS27" i="1407"/>
  <c r="AM27" i="1407"/>
  <c r="AH27" i="1407"/>
  <c r="V27" i="1407"/>
  <c r="S27" i="1407"/>
  <c r="BH26" i="1407"/>
  <c r="BF26" i="1407"/>
  <c r="BD26" i="1407"/>
  <c r="AU26" i="1407"/>
  <c r="AS26" i="1407"/>
  <c r="AM26" i="1407"/>
  <c r="AH26" i="1407"/>
  <c r="V26" i="1407"/>
  <c r="S26" i="1407"/>
  <c r="BH25" i="1407"/>
  <c r="BF25" i="1407"/>
  <c r="BD25" i="1407"/>
  <c r="AU25" i="1407"/>
  <c r="AS25" i="1407"/>
  <c r="AM25" i="1407"/>
  <c r="AH25" i="1407"/>
  <c r="V25" i="1407"/>
  <c r="S25" i="1407"/>
  <c r="BH24" i="1407"/>
  <c r="BF24" i="1407"/>
  <c r="BD24" i="1407"/>
  <c r="AU24" i="1407"/>
  <c r="AS24" i="1407"/>
  <c r="AM24" i="1407"/>
  <c r="AH24" i="1407"/>
  <c r="V24" i="1407"/>
  <c r="S24" i="1407"/>
  <c r="BH23" i="1407"/>
  <c r="BF23" i="1407"/>
  <c r="BD23" i="1407"/>
  <c r="AU23" i="1407"/>
  <c r="AS23" i="1407"/>
  <c r="AM23" i="1407"/>
  <c r="AH23" i="1407"/>
  <c r="V23" i="1407"/>
  <c r="S23" i="1407"/>
  <c r="BH22" i="1407"/>
  <c r="BF22" i="1407"/>
  <c r="BD22" i="1407"/>
  <c r="AU22" i="1407"/>
  <c r="AS22" i="1407"/>
  <c r="AM22" i="1407"/>
  <c r="AH22" i="1407"/>
  <c r="V22" i="1407"/>
  <c r="S22" i="1407"/>
  <c r="BH21" i="1407"/>
  <c r="BF21" i="1407"/>
  <c r="BD21" i="1407"/>
  <c r="AU21" i="1407"/>
  <c r="AS21" i="1407"/>
  <c r="AM21" i="1407"/>
  <c r="AH21" i="1407"/>
  <c r="V21" i="1407"/>
  <c r="S21" i="1407"/>
  <c r="BH20" i="1407"/>
  <c r="BF20" i="1407"/>
  <c r="BD20" i="1407"/>
  <c r="AU20" i="1407"/>
  <c r="AS20" i="1407"/>
  <c r="AM20" i="1407"/>
  <c r="AH20" i="1407"/>
  <c r="V20" i="1407"/>
  <c r="S20" i="1407"/>
  <c r="BH19" i="1407"/>
  <c r="BF19" i="1407"/>
  <c r="BD19" i="1407"/>
  <c r="AU19" i="1407"/>
  <c r="AS19" i="1407"/>
  <c r="AM19" i="1407"/>
  <c r="AH19" i="1407"/>
  <c r="V19" i="1407"/>
  <c r="S19" i="1407"/>
  <c r="BH18" i="1407"/>
  <c r="BF18" i="1407"/>
  <c r="BD18" i="1407"/>
  <c r="AU18" i="1407"/>
  <c r="AS18" i="1407"/>
  <c r="AM18" i="1407"/>
  <c r="AH18" i="1407"/>
  <c r="V18" i="1407"/>
  <c r="S18" i="1407"/>
  <c r="BH17" i="1407"/>
  <c r="BF17" i="1407"/>
  <c r="BD17" i="1407"/>
  <c r="AU17" i="1407"/>
  <c r="AS17" i="1407"/>
  <c r="AM17" i="1407"/>
  <c r="AH17" i="1407"/>
  <c r="V17" i="1407"/>
  <c r="S17" i="1407"/>
  <c r="BH16" i="1407"/>
  <c r="BF16" i="1407"/>
  <c r="BD16" i="1407"/>
  <c r="AU16" i="1407"/>
  <c r="AS16" i="1407"/>
  <c r="AM16" i="1407"/>
  <c r="AH16" i="1407"/>
  <c r="V16" i="1407"/>
  <c r="S16" i="1407"/>
  <c r="BH15" i="1407"/>
  <c r="BF15" i="1407"/>
  <c r="BD15" i="1407"/>
  <c r="AU15" i="1407"/>
  <c r="AS15" i="1407"/>
  <c r="AM15" i="1407"/>
  <c r="AH15" i="1407"/>
  <c r="V15" i="1407"/>
  <c r="S15" i="1407"/>
  <c r="BH14" i="1407"/>
  <c r="BF14" i="1407"/>
  <c r="BD14" i="1407"/>
  <c r="AU14" i="1407"/>
  <c r="AS14" i="1407"/>
  <c r="AM14" i="1407"/>
  <c r="AH14" i="1407"/>
  <c r="V14" i="1407"/>
  <c r="S14" i="1407"/>
  <c r="BH13" i="1407"/>
  <c r="BF13" i="1407"/>
  <c r="BD13" i="1407"/>
  <c r="AU13" i="1407"/>
  <c r="AS13" i="1407"/>
  <c r="AM13" i="1407"/>
  <c r="AH13" i="1407"/>
  <c r="V13" i="1407"/>
  <c r="S13" i="1407"/>
  <c r="BH12" i="1407"/>
  <c r="BF12" i="1407"/>
  <c r="BD12" i="1407"/>
  <c r="AU12" i="1407"/>
  <c r="AS12" i="1407"/>
  <c r="AM12" i="1407"/>
  <c r="AH12" i="1407"/>
  <c r="V12" i="1407"/>
  <c r="S12" i="1407"/>
  <c r="BH11" i="1407"/>
  <c r="BF11" i="1407"/>
  <c r="BD11" i="1407"/>
  <c r="AU11" i="1407"/>
  <c r="AS11" i="1407"/>
  <c r="AM11" i="1407"/>
  <c r="AH11" i="1407"/>
  <c r="V11" i="1407"/>
  <c r="S11" i="1407"/>
  <c r="BH10" i="1407"/>
  <c r="BF10" i="1407"/>
  <c r="BD10" i="1407"/>
  <c r="AU10" i="1407"/>
  <c r="AS10" i="1407"/>
  <c r="AM10" i="1407"/>
  <c r="AH10" i="1407"/>
  <c r="V10" i="1407"/>
  <c r="S10" i="1407"/>
  <c r="BH9" i="1407"/>
  <c r="BF9" i="1407"/>
  <c r="BD9" i="1407"/>
  <c r="AU9" i="1407"/>
  <c r="AS9" i="1407"/>
  <c r="AM9" i="1407"/>
  <c r="AH9" i="1407"/>
  <c r="V9" i="1407"/>
  <c r="S9" i="1407"/>
  <c r="BH8" i="1407"/>
  <c r="BF8" i="1407"/>
  <c r="BD8" i="1407"/>
  <c r="AU8" i="1407"/>
  <c r="AS8" i="1407"/>
  <c r="AM8" i="1407"/>
  <c r="AH8" i="1407"/>
  <c r="V8" i="1407"/>
  <c r="S8" i="1407"/>
  <c r="AG7" i="1407"/>
  <c r="AF7" i="1407"/>
  <c r="AE7" i="1407"/>
  <c r="AD7" i="1407"/>
  <c r="AC7" i="1407"/>
  <c r="AB7" i="1407"/>
  <c r="L5" i="1407"/>
  <c r="E5" i="1407"/>
  <c r="Q3" i="1407" a="1"/>
  <c r="Q3" i="1407" s="1"/>
  <c r="I3" i="1407"/>
  <c r="A3" i="1407"/>
  <c r="S2" i="1407"/>
  <c r="K2" i="1407"/>
  <c r="I2" i="1407"/>
  <c r="A2" i="1407"/>
  <c r="L48" i="1406"/>
  <c r="A48" i="1406"/>
  <c r="B44" i="1406"/>
  <c r="B43" i="1406"/>
  <c r="B42" i="1406"/>
  <c r="O40" i="1406"/>
  <c r="E40" i="1406"/>
  <c r="O39" i="1406"/>
  <c r="E39" i="1406"/>
  <c r="BH38" i="1406"/>
  <c r="BF38" i="1406"/>
  <c r="BD38" i="1406"/>
  <c r="AU38" i="1406"/>
  <c r="AS38" i="1406"/>
  <c r="AM38" i="1406"/>
  <c r="AH38" i="1406"/>
  <c r="V38" i="1406"/>
  <c r="S38" i="1406"/>
  <c r="BH37" i="1406"/>
  <c r="BF37" i="1406"/>
  <c r="BD37" i="1406"/>
  <c r="AU37" i="1406"/>
  <c r="AS37" i="1406"/>
  <c r="AM37" i="1406"/>
  <c r="AH37" i="1406"/>
  <c r="V37" i="1406"/>
  <c r="S37" i="1406"/>
  <c r="BH36" i="1406"/>
  <c r="BF36" i="1406"/>
  <c r="BD36" i="1406"/>
  <c r="AU36" i="1406"/>
  <c r="AS36" i="1406"/>
  <c r="AM36" i="1406"/>
  <c r="AH36" i="1406"/>
  <c r="V36" i="1406"/>
  <c r="S36" i="1406"/>
  <c r="BH35" i="1406"/>
  <c r="BF35" i="1406"/>
  <c r="BD35" i="1406"/>
  <c r="AU35" i="1406"/>
  <c r="AS35" i="1406"/>
  <c r="AM35" i="1406"/>
  <c r="AH35" i="1406"/>
  <c r="V35" i="1406"/>
  <c r="S35" i="1406"/>
  <c r="BH34" i="1406"/>
  <c r="BF34" i="1406"/>
  <c r="BD34" i="1406"/>
  <c r="AU34" i="1406"/>
  <c r="AS34" i="1406"/>
  <c r="AM34" i="1406"/>
  <c r="AH34" i="1406"/>
  <c r="V34" i="1406"/>
  <c r="S34" i="1406"/>
  <c r="BH33" i="1406"/>
  <c r="BF33" i="1406"/>
  <c r="BD33" i="1406"/>
  <c r="AU33" i="1406"/>
  <c r="AS33" i="1406"/>
  <c r="AM33" i="1406"/>
  <c r="AH33" i="1406"/>
  <c r="V33" i="1406"/>
  <c r="S33" i="1406"/>
  <c r="BH32" i="1406"/>
  <c r="BF32" i="1406"/>
  <c r="BD32" i="1406"/>
  <c r="AU32" i="1406"/>
  <c r="AS32" i="1406"/>
  <c r="AM32" i="1406"/>
  <c r="AH32" i="1406"/>
  <c r="V32" i="1406"/>
  <c r="S32" i="1406"/>
  <c r="BH31" i="1406"/>
  <c r="BF31" i="1406"/>
  <c r="BD31" i="1406"/>
  <c r="AU31" i="1406"/>
  <c r="AS31" i="1406"/>
  <c r="AM31" i="1406"/>
  <c r="AH31" i="1406"/>
  <c r="V31" i="1406"/>
  <c r="S31" i="1406"/>
  <c r="BH30" i="1406"/>
  <c r="BF30" i="1406"/>
  <c r="BD30" i="1406"/>
  <c r="AU30" i="1406"/>
  <c r="AS30" i="1406"/>
  <c r="AM30" i="1406"/>
  <c r="AH30" i="1406"/>
  <c r="V30" i="1406"/>
  <c r="S30" i="1406"/>
  <c r="BH29" i="1406"/>
  <c r="BF29" i="1406"/>
  <c r="BD29" i="1406"/>
  <c r="AU29" i="1406"/>
  <c r="AS29" i="1406"/>
  <c r="AM29" i="1406"/>
  <c r="AH29" i="1406"/>
  <c r="V29" i="1406"/>
  <c r="S29" i="1406"/>
  <c r="BH28" i="1406"/>
  <c r="BF28" i="1406"/>
  <c r="BD28" i="1406"/>
  <c r="AU28" i="1406"/>
  <c r="AS28" i="1406"/>
  <c r="AM28" i="1406"/>
  <c r="AH28" i="1406"/>
  <c r="V28" i="1406"/>
  <c r="S28" i="1406"/>
  <c r="BH27" i="1406"/>
  <c r="BF27" i="1406"/>
  <c r="BD27" i="1406"/>
  <c r="AU27" i="1406"/>
  <c r="AS27" i="1406"/>
  <c r="AM27" i="1406"/>
  <c r="AH27" i="1406"/>
  <c r="V27" i="1406"/>
  <c r="S27" i="1406"/>
  <c r="BH26" i="1406"/>
  <c r="BF26" i="1406"/>
  <c r="BD26" i="1406"/>
  <c r="AU26" i="1406"/>
  <c r="AS26" i="1406"/>
  <c r="AM26" i="1406"/>
  <c r="AH26" i="1406"/>
  <c r="V26" i="1406"/>
  <c r="S26" i="1406"/>
  <c r="BH25" i="1406"/>
  <c r="BF25" i="1406"/>
  <c r="BD25" i="1406"/>
  <c r="AU25" i="1406"/>
  <c r="AS25" i="1406"/>
  <c r="AM25" i="1406"/>
  <c r="AH25" i="1406"/>
  <c r="V25" i="1406"/>
  <c r="S25" i="1406"/>
  <c r="BH24" i="1406"/>
  <c r="BF24" i="1406"/>
  <c r="BD24" i="1406"/>
  <c r="AU24" i="1406"/>
  <c r="AS24" i="1406"/>
  <c r="AM24" i="1406"/>
  <c r="AH24" i="1406"/>
  <c r="V24" i="1406"/>
  <c r="S24" i="1406"/>
  <c r="BH23" i="1406"/>
  <c r="BF23" i="1406"/>
  <c r="BD23" i="1406"/>
  <c r="AU23" i="1406"/>
  <c r="AS23" i="1406"/>
  <c r="AM23" i="1406"/>
  <c r="AH23" i="1406"/>
  <c r="V23" i="1406"/>
  <c r="S23" i="1406"/>
  <c r="BH22" i="1406"/>
  <c r="BF22" i="1406"/>
  <c r="BD22" i="1406"/>
  <c r="AU22" i="1406"/>
  <c r="AS22" i="1406"/>
  <c r="AM22" i="1406"/>
  <c r="AH22" i="1406"/>
  <c r="V22" i="1406"/>
  <c r="S22" i="1406"/>
  <c r="BH21" i="1406"/>
  <c r="BF21" i="1406"/>
  <c r="BD21" i="1406"/>
  <c r="AU21" i="1406"/>
  <c r="AS21" i="1406"/>
  <c r="AM21" i="1406"/>
  <c r="AH21" i="1406"/>
  <c r="V21" i="1406"/>
  <c r="S21" i="1406"/>
  <c r="BH20" i="1406"/>
  <c r="BF20" i="1406"/>
  <c r="BD20" i="1406"/>
  <c r="AU20" i="1406"/>
  <c r="AS20" i="1406"/>
  <c r="AM20" i="1406"/>
  <c r="AH20" i="1406"/>
  <c r="V20" i="1406"/>
  <c r="S20" i="1406"/>
  <c r="BH19" i="1406"/>
  <c r="BF19" i="1406"/>
  <c r="BD19" i="1406"/>
  <c r="AU19" i="1406"/>
  <c r="AS19" i="1406"/>
  <c r="AM19" i="1406"/>
  <c r="AH19" i="1406"/>
  <c r="V19" i="1406"/>
  <c r="S19" i="1406"/>
  <c r="BH18" i="1406"/>
  <c r="BF18" i="1406"/>
  <c r="BD18" i="1406"/>
  <c r="AU18" i="1406"/>
  <c r="AS18" i="1406"/>
  <c r="AM18" i="1406"/>
  <c r="AH18" i="1406"/>
  <c r="V18" i="1406"/>
  <c r="S18" i="1406"/>
  <c r="BH17" i="1406"/>
  <c r="BF17" i="1406"/>
  <c r="BD17" i="1406"/>
  <c r="AU17" i="1406"/>
  <c r="AS17" i="1406"/>
  <c r="AM17" i="1406"/>
  <c r="AH17" i="1406"/>
  <c r="V17" i="1406"/>
  <c r="S17" i="1406"/>
  <c r="BH16" i="1406"/>
  <c r="BF16" i="1406"/>
  <c r="BD16" i="1406"/>
  <c r="AU16" i="1406"/>
  <c r="AS16" i="1406"/>
  <c r="AM16" i="1406"/>
  <c r="AH16" i="1406"/>
  <c r="V16" i="1406"/>
  <c r="S16" i="1406"/>
  <c r="BH15" i="1406"/>
  <c r="BF15" i="1406"/>
  <c r="BD15" i="1406"/>
  <c r="AU15" i="1406"/>
  <c r="AS15" i="1406"/>
  <c r="AM15" i="1406"/>
  <c r="AH15" i="1406"/>
  <c r="V15" i="1406"/>
  <c r="S15" i="1406"/>
  <c r="BH14" i="1406"/>
  <c r="BF14" i="1406"/>
  <c r="BD14" i="1406"/>
  <c r="AU14" i="1406"/>
  <c r="AS14" i="1406"/>
  <c r="AM14" i="1406"/>
  <c r="AH14" i="1406"/>
  <c r="V14" i="1406"/>
  <c r="S14" i="1406"/>
  <c r="BH13" i="1406"/>
  <c r="BF13" i="1406"/>
  <c r="BD13" i="1406"/>
  <c r="AU13" i="1406"/>
  <c r="AS13" i="1406"/>
  <c r="AM13" i="1406"/>
  <c r="AH13" i="1406"/>
  <c r="V13" i="1406"/>
  <c r="S13" i="1406"/>
  <c r="BH12" i="1406"/>
  <c r="BF12" i="1406"/>
  <c r="BD12" i="1406"/>
  <c r="AU12" i="1406"/>
  <c r="AS12" i="1406"/>
  <c r="AM12" i="1406"/>
  <c r="AH12" i="1406"/>
  <c r="V12" i="1406"/>
  <c r="S12" i="1406"/>
  <c r="BH11" i="1406"/>
  <c r="BF11" i="1406"/>
  <c r="BD11" i="1406"/>
  <c r="AU11" i="1406"/>
  <c r="AS11" i="1406"/>
  <c r="AM11" i="1406"/>
  <c r="AH11" i="1406"/>
  <c r="V11" i="1406"/>
  <c r="S11" i="1406"/>
  <c r="BH10" i="1406"/>
  <c r="BF10" i="1406"/>
  <c r="BD10" i="1406"/>
  <c r="AU10" i="1406"/>
  <c r="AS10" i="1406"/>
  <c r="AM10" i="1406"/>
  <c r="AH10" i="1406"/>
  <c r="V10" i="1406"/>
  <c r="S10" i="1406"/>
  <c r="BH9" i="1406"/>
  <c r="BF9" i="1406"/>
  <c r="BD9" i="1406"/>
  <c r="AU9" i="1406"/>
  <c r="AS9" i="1406"/>
  <c r="AM9" i="1406"/>
  <c r="AH9" i="1406"/>
  <c r="V9" i="1406"/>
  <c r="S9" i="1406"/>
  <c r="BH8" i="1406"/>
  <c r="BF8" i="1406"/>
  <c r="BD8" i="1406"/>
  <c r="AU8" i="1406"/>
  <c r="AS8" i="1406"/>
  <c r="AM8" i="1406"/>
  <c r="AH8" i="1406"/>
  <c r="V8" i="1406"/>
  <c r="S8" i="1406"/>
  <c r="AG7" i="1406"/>
  <c r="AF7" i="1406"/>
  <c r="AE7" i="1406"/>
  <c r="AD7" i="1406"/>
  <c r="AC7" i="1406"/>
  <c r="AB7" i="1406"/>
  <c r="L5" i="1406"/>
  <c r="E5" i="1406"/>
  <c r="Q3" i="1406" a="1"/>
  <c r="Q3" i="1406" s="1"/>
  <c r="I3" i="1406"/>
  <c r="A3" i="1406"/>
  <c r="K2" i="1406"/>
  <c r="I2" i="1406"/>
  <c r="A2" i="1406"/>
  <c r="L48" i="1405"/>
  <c r="A48" i="1405"/>
  <c r="B44" i="1405"/>
  <c r="B43" i="1405"/>
  <c r="B42" i="1405"/>
  <c r="O40" i="1405"/>
  <c r="E40" i="1405"/>
  <c r="O39" i="1405"/>
  <c r="E39" i="1405"/>
  <c r="BH38" i="1405"/>
  <c r="BF38" i="1405"/>
  <c r="BD38" i="1405"/>
  <c r="AU38" i="1405"/>
  <c r="AS38" i="1405"/>
  <c r="AM38" i="1405"/>
  <c r="AH38" i="1405"/>
  <c r="V38" i="1405"/>
  <c r="S38" i="1405"/>
  <c r="BH37" i="1405"/>
  <c r="BF37" i="1405"/>
  <c r="BD37" i="1405"/>
  <c r="AU37" i="1405"/>
  <c r="AS37" i="1405"/>
  <c r="AM37" i="1405"/>
  <c r="AH37" i="1405"/>
  <c r="V37" i="1405"/>
  <c r="S37" i="1405"/>
  <c r="BH36" i="1405"/>
  <c r="BF36" i="1405"/>
  <c r="BD36" i="1405"/>
  <c r="AU36" i="1405"/>
  <c r="AS36" i="1405"/>
  <c r="AM36" i="1405"/>
  <c r="AH36" i="1405"/>
  <c r="V36" i="1405"/>
  <c r="S36" i="1405"/>
  <c r="BH35" i="1405"/>
  <c r="BF35" i="1405"/>
  <c r="BD35" i="1405"/>
  <c r="AU35" i="1405"/>
  <c r="AS35" i="1405"/>
  <c r="AM35" i="1405"/>
  <c r="AH35" i="1405"/>
  <c r="V35" i="1405"/>
  <c r="S35" i="1405"/>
  <c r="BH34" i="1405"/>
  <c r="BF34" i="1405"/>
  <c r="BD34" i="1405"/>
  <c r="AU34" i="1405"/>
  <c r="AS34" i="1405"/>
  <c r="AM34" i="1405"/>
  <c r="AH34" i="1405"/>
  <c r="V34" i="1405"/>
  <c r="S34" i="1405"/>
  <c r="BH33" i="1405"/>
  <c r="BF33" i="1405"/>
  <c r="BD33" i="1405"/>
  <c r="AU33" i="1405"/>
  <c r="AS33" i="1405"/>
  <c r="AM33" i="1405"/>
  <c r="AH33" i="1405"/>
  <c r="V33" i="1405"/>
  <c r="S33" i="1405"/>
  <c r="BH32" i="1405"/>
  <c r="BF32" i="1405"/>
  <c r="BD32" i="1405"/>
  <c r="AU32" i="1405"/>
  <c r="AS32" i="1405"/>
  <c r="AM32" i="1405"/>
  <c r="AH32" i="1405"/>
  <c r="V32" i="1405"/>
  <c r="S32" i="1405"/>
  <c r="BH31" i="1405"/>
  <c r="BF31" i="1405"/>
  <c r="BD31" i="1405"/>
  <c r="AU31" i="1405"/>
  <c r="AS31" i="1405"/>
  <c r="AM31" i="1405"/>
  <c r="AH31" i="1405"/>
  <c r="V31" i="1405"/>
  <c r="S31" i="1405"/>
  <c r="BH30" i="1405"/>
  <c r="BF30" i="1405"/>
  <c r="BD30" i="1405"/>
  <c r="AU30" i="1405"/>
  <c r="AS30" i="1405"/>
  <c r="AM30" i="1405"/>
  <c r="AH30" i="1405"/>
  <c r="V30" i="1405"/>
  <c r="S30" i="1405"/>
  <c r="BH29" i="1405"/>
  <c r="BF29" i="1405"/>
  <c r="BD29" i="1405"/>
  <c r="AU29" i="1405"/>
  <c r="AS29" i="1405"/>
  <c r="AM29" i="1405"/>
  <c r="AH29" i="1405"/>
  <c r="V29" i="1405"/>
  <c r="S29" i="1405"/>
  <c r="BH28" i="1405"/>
  <c r="BF28" i="1405"/>
  <c r="BD28" i="1405"/>
  <c r="AU28" i="1405"/>
  <c r="AS28" i="1405"/>
  <c r="AM28" i="1405"/>
  <c r="AH28" i="1405"/>
  <c r="V28" i="1405"/>
  <c r="S28" i="1405"/>
  <c r="BH27" i="1405"/>
  <c r="BF27" i="1405"/>
  <c r="BD27" i="1405"/>
  <c r="AU27" i="1405"/>
  <c r="AS27" i="1405"/>
  <c r="AM27" i="1405"/>
  <c r="AH27" i="1405"/>
  <c r="V27" i="1405"/>
  <c r="S27" i="1405"/>
  <c r="BH26" i="1405"/>
  <c r="BF26" i="1405"/>
  <c r="BD26" i="1405"/>
  <c r="AU26" i="1405"/>
  <c r="AS26" i="1405"/>
  <c r="AM26" i="1405"/>
  <c r="AH26" i="1405"/>
  <c r="V26" i="1405"/>
  <c r="S26" i="1405"/>
  <c r="BH25" i="1405"/>
  <c r="BF25" i="1405"/>
  <c r="BD25" i="1405"/>
  <c r="AU25" i="1405"/>
  <c r="AS25" i="1405"/>
  <c r="AM25" i="1405"/>
  <c r="AH25" i="1405"/>
  <c r="V25" i="1405"/>
  <c r="S25" i="1405"/>
  <c r="BH24" i="1405"/>
  <c r="BF24" i="1405"/>
  <c r="BD24" i="1405"/>
  <c r="AU24" i="1405"/>
  <c r="AS24" i="1405"/>
  <c r="AM24" i="1405"/>
  <c r="AH24" i="1405"/>
  <c r="V24" i="1405"/>
  <c r="S24" i="1405"/>
  <c r="BH23" i="1405"/>
  <c r="BF23" i="1405"/>
  <c r="BD23" i="1405"/>
  <c r="AU23" i="1405"/>
  <c r="AS23" i="1405"/>
  <c r="AM23" i="1405"/>
  <c r="AH23" i="1405"/>
  <c r="V23" i="1405"/>
  <c r="S23" i="1405"/>
  <c r="BH22" i="1405"/>
  <c r="BF22" i="1405"/>
  <c r="BD22" i="1405"/>
  <c r="AU22" i="1405"/>
  <c r="AS22" i="1405"/>
  <c r="AM22" i="1405"/>
  <c r="AH22" i="1405"/>
  <c r="V22" i="1405"/>
  <c r="S22" i="1405"/>
  <c r="BH21" i="1405"/>
  <c r="BF21" i="1405"/>
  <c r="BD21" i="1405"/>
  <c r="AU21" i="1405"/>
  <c r="AS21" i="1405"/>
  <c r="AM21" i="1405"/>
  <c r="AH21" i="1405"/>
  <c r="V21" i="1405"/>
  <c r="S21" i="1405"/>
  <c r="BH20" i="1405"/>
  <c r="BF20" i="1405"/>
  <c r="BD20" i="1405"/>
  <c r="AU20" i="1405"/>
  <c r="AS20" i="1405"/>
  <c r="AM20" i="1405"/>
  <c r="AH20" i="1405"/>
  <c r="V20" i="1405"/>
  <c r="S20" i="1405"/>
  <c r="BH19" i="1405"/>
  <c r="BF19" i="1405"/>
  <c r="BD19" i="1405"/>
  <c r="AU19" i="1405"/>
  <c r="AS19" i="1405"/>
  <c r="AM19" i="1405"/>
  <c r="AH19" i="1405"/>
  <c r="V19" i="1405"/>
  <c r="S19" i="1405"/>
  <c r="BH18" i="1405"/>
  <c r="BF18" i="1405"/>
  <c r="BD18" i="1405"/>
  <c r="AU18" i="1405"/>
  <c r="AS18" i="1405"/>
  <c r="AM18" i="1405"/>
  <c r="AH18" i="1405"/>
  <c r="V18" i="1405"/>
  <c r="S18" i="1405"/>
  <c r="BH17" i="1405"/>
  <c r="BF17" i="1405"/>
  <c r="BD17" i="1405"/>
  <c r="AU17" i="1405"/>
  <c r="AS17" i="1405"/>
  <c r="AM17" i="1405"/>
  <c r="AH17" i="1405"/>
  <c r="V17" i="1405"/>
  <c r="S17" i="1405"/>
  <c r="BH16" i="1405"/>
  <c r="BF16" i="1405"/>
  <c r="BD16" i="1405"/>
  <c r="AU16" i="1405"/>
  <c r="AS16" i="1405"/>
  <c r="AM16" i="1405"/>
  <c r="AH16" i="1405"/>
  <c r="V16" i="1405"/>
  <c r="S16" i="1405"/>
  <c r="BH15" i="1405"/>
  <c r="BF15" i="1405"/>
  <c r="BD15" i="1405"/>
  <c r="AU15" i="1405"/>
  <c r="AS15" i="1405"/>
  <c r="AM15" i="1405"/>
  <c r="AH15" i="1405"/>
  <c r="V15" i="1405"/>
  <c r="S15" i="1405"/>
  <c r="BH14" i="1405"/>
  <c r="BF14" i="1405"/>
  <c r="BD14" i="1405"/>
  <c r="AU14" i="1405"/>
  <c r="AS14" i="1405"/>
  <c r="AM14" i="1405"/>
  <c r="AH14" i="1405"/>
  <c r="V14" i="1405"/>
  <c r="S14" i="1405"/>
  <c r="BH13" i="1405"/>
  <c r="BF13" i="1405"/>
  <c r="BD13" i="1405"/>
  <c r="AU13" i="1405"/>
  <c r="AS13" i="1405"/>
  <c r="AM13" i="1405"/>
  <c r="AH13" i="1405"/>
  <c r="V13" i="1405"/>
  <c r="S13" i="1405"/>
  <c r="BH12" i="1405"/>
  <c r="BF12" i="1405"/>
  <c r="BD12" i="1405"/>
  <c r="AU12" i="1405"/>
  <c r="AS12" i="1405"/>
  <c r="AM12" i="1405"/>
  <c r="AH12" i="1405"/>
  <c r="V12" i="1405"/>
  <c r="S12" i="1405"/>
  <c r="BH11" i="1405"/>
  <c r="BF11" i="1405"/>
  <c r="BD11" i="1405"/>
  <c r="AU11" i="1405"/>
  <c r="AS11" i="1405"/>
  <c r="AM11" i="1405"/>
  <c r="AH11" i="1405"/>
  <c r="V11" i="1405"/>
  <c r="S11" i="1405"/>
  <c r="BH10" i="1405"/>
  <c r="BF10" i="1405"/>
  <c r="BD10" i="1405"/>
  <c r="AU10" i="1405"/>
  <c r="AS10" i="1405"/>
  <c r="AM10" i="1405"/>
  <c r="AH10" i="1405"/>
  <c r="V10" i="1405"/>
  <c r="S10" i="1405"/>
  <c r="BH9" i="1405"/>
  <c r="BF9" i="1405"/>
  <c r="BD9" i="1405"/>
  <c r="AU9" i="1405"/>
  <c r="AS9" i="1405"/>
  <c r="AM9" i="1405"/>
  <c r="AH9" i="1405"/>
  <c r="V9" i="1405"/>
  <c r="S9" i="1405"/>
  <c r="BH8" i="1405"/>
  <c r="BF8" i="1405"/>
  <c r="BD8" i="1405"/>
  <c r="AU8" i="1405"/>
  <c r="AS8" i="1405"/>
  <c r="AM8" i="1405"/>
  <c r="AH8" i="1405"/>
  <c r="V8" i="1405"/>
  <c r="S8" i="1405"/>
  <c r="AG7" i="1405"/>
  <c r="AF7" i="1405"/>
  <c r="AE7" i="1405"/>
  <c r="AD7" i="1405"/>
  <c r="AC7" i="1405"/>
  <c r="AB7" i="1405"/>
  <c r="L5" i="1405"/>
  <c r="E5" i="1405"/>
  <c r="Q3" i="1405" a="1"/>
  <c r="Q3" i="1405" s="1"/>
  <c r="I3" i="1405"/>
  <c r="A3" i="1405"/>
  <c r="S2" i="1405"/>
  <c r="K2" i="1405"/>
  <c r="I2" i="1405"/>
  <c r="A2" i="1405"/>
  <c r="L48" i="1404"/>
  <c r="A48" i="1404"/>
  <c r="B44" i="1404"/>
  <c r="B43" i="1404"/>
  <c r="B42" i="1404"/>
  <c r="O40" i="1404"/>
  <c r="E40" i="1404"/>
  <c r="O39" i="1404"/>
  <c r="E39" i="1404"/>
  <c r="BH38" i="1404"/>
  <c r="BF38" i="1404"/>
  <c r="BD38" i="1404"/>
  <c r="AU38" i="1404"/>
  <c r="AS38" i="1404"/>
  <c r="AM38" i="1404"/>
  <c r="AH38" i="1404"/>
  <c r="V38" i="1404"/>
  <c r="S38" i="1404"/>
  <c r="BH37" i="1404"/>
  <c r="BF37" i="1404"/>
  <c r="BD37" i="1404"/>
  <c r="AU37" i="1404"/>
  <c r="AS37" i="1404"/>
  <c r="AM37" i="1404"/>
  <c r="AH37" i="1404"/>
  <c r="V37" i="1404"/>
  <c r="S37" i="1404"/>
  <c r="BH36" i="1404"/>
  <c r="BF36" i="1404"/>
  <c r="BD36" i="1404"/>
  <c r="AU36" i="1404"/>
  <c r="AS36" i="1404"/>
  <c r="AM36" i="1404"/>
  <c r="AH36" i="1404"/>
  <c r="V36" i="1404"/>
  <c r="S36" i="1404"/>
  <c r="BH35" i="1404"/>
  <c r="BF35" i="1404"/>
  <c r="BD35" i="1404"/>
  <c r="AU35" i="1404"/>
  <c r="AS35" i="1404"/>
  <c r="AM35" i="1404"/>
  <c r="AH35" i="1404"/>
  <c r="V35" i="1404"/>
  <c r="S35" i="1404"/>
  <c r="BH34" i="1404"/>
  <c r="BF34" i="1404"/>
  <c r="BD34" i="1404"/>
  <c r="AU34" i="1404"/>
  <c r="AS34" i="1404"/>
  <c r="AM34" i="1404"/>
  <c r="AH34" i="1404"/>
  <c r="V34" i="1404"/>
  <c r="S34" i="1404"/>
  <c r="BH33" i="1404"/>
  <c r="BF33" i="1404"/>
  <c r="BD33" i="1404"/>
  <c r="AU33" i="1404"/>
  <c r="AS33" i="1404"/>
  <c r="AM33" i="1404"/>
  <c r="AH33" i="1404"/>
  <c r="V33" i="1404"/>
  <c r="S33" i="1404"/>
  <c r="BH32" i="1404"/>
  <c r="BF32" i="1404"/>
  <c r="BD32" i="1404"/>
  <c r="AU32" i="1404"/>
  <c r="AS32" i="1404"/>
  <c r="AM32" i="1404"/>
  <c r="AH32" i="1404"/>
  <c r="V32" i="1404"/>
  <c r="S32" i="1404"/>
  <c r="BH31" i="1404"/>
  <c r="BF31" i="1404"/>
  <c r="BD31" i="1404"/>
  <c r="AU31" i="1404"/>
  <c r="AS31" i="1404"/>
  <c r="AM31" i="1404"/>
  <c r="AH31" i="1404"/>
  <c r="V31" i="1404"/>
  <c r="S31" i="1404"/>
  <c r="BH30" i="1404"/>
  <c r="BF30" i="1404"/>
  <c r="BD30" i="1404"/>
  <c r="AU30" i="1404"/>
  <c r="AS30" i="1404"/>
  <c r="AM30" i="1404"/>
  <c r="AH30" i="1404"/>
  <c r="V30" i="1404"/>
  <c r="S30" i="1404"/>
  <c r="BH29" i="1404"/>
  <c r="BF29" i="1404"/>
  <c r="BD29" i="1404"/>
  <c r="AU29" i="1404"/>
  <c r="AS29" i="1404"/>
  <c r="AM29" i="1404"/>
  <c r="AH29" i="1404"/>
  <c r="V29" i="1404"/>
  <c r="S29" i="1404"/>
  <c r="BH28" i="1404"/>
  <c r="BF28" i="1404"/>
  <c r="BD28" i="1404"/>
  <c r="AU28" i="1404"/>
  <c r="AS28" i="1404"/>
  <c r="AM28" i="1404"/>
  <c r="AH28" i="1404"/>
  <c r="V28" i="1404"/>
  <c r="S28" i="1404"/>
  <c r="BH27" i="1404"/>
  <c r="BF27" i="1404"/>
  <c r="BD27" i="1404"/>
  <c r="AU27" i="1404"/>
  <c r="AS27" i="1404"/>
  <c r="AM27" i="1404"/>
  <c r="AH27" i="1404"/>
  <c r="V27" i="1404"/>
  <c r="S27" i="1404"/>
  <c r="BH26" i="1404"/>
  <c r="BF26" i="1404"/>
  <c r="BD26" i="1404"/>
  <c r="AU26" i="1404"/>
  <c r="AS26" i="1404"/>
  <c r="AM26" i="1404"/>
  <c r="AH26" i="1404"/>
  <c r="V26" i="1404"/>
  <c r="S26" i="1404"/>
  <c r="BH25" i="1404"/>
  <c r="BF25" i="1404"/>
  <c r="BD25" i="1404"/>
  <c r="AU25" i="1404"/>
  <c r="AS25" i="1404"/>
  <c r="AM25" i="1404"/>
  <c r="AH25" i="1404"/>
  <c r="V25" i="1404"/>
  <c r="S25" i="1404"/>
  <c r="BH24" i="1404"/>
  <c r="BF24" i="1404"/>
  <c r="BD24" i="1404"/>
  <c r="AU24" i="1404"/>
  <c r="AS24" i="1404"/>
  <c r="AM24" i="1404"/>
  <c r="AH24" i="1404"/>
  <c r="V24" i="1404"/>
  <c r="S24" i="1404"/>
  <c r="BH23" i="1404"/>
  <c r="BF23" i="1404"/>
  <c r="BD23" i="1404"/>
  <c r="AU23" i="1404"/>
  <c r="AS23" i="1404"/>
  <c r="AM23" i="1404"/>
  <c r="AH23" i="1404"/>
  <c r="V23" i="1404"/>
  <c r="S23" i="1404"/>
  <c r="BH22" i="1404"/>
  <c r="BF22" i="1404"/>
  <c r="BD22" i="1404"/>
  <c r="AU22" i="1404"/>
  <c r="AS22" i="1404"/>
  <c r="AM22" i="1404"/>
  <c r="AH22" i="1404"/>
  <c r="V22" i="1404"/>
  <c r="S22" i="1404"/>
  <c r="BH21" i="1404"/>
  <c r="BF21" i="1404"/>
  <c r="BD21" i="1404"/>
  <c r="AU21" i="1404"/>
  <c r="AS21" i="1404"/>
  <c r="AM21" i="1404"/>
  <c r="AH21" i="1404"/>
  <c r="V21" i="1404"/>
  <c r="S21" i="1404"/>
  <c r="BH20" i="1404"/>
  <c r="BF20" i="1404"/>
  <c r="BD20" i="1404"/>
  <c r="AU20" i="1404"/>
  <c r="AS20" i="1404"/>
  <c r="AM20" i="1404"/>
  <c r="AH20" i="1404"/>
  <c r="V20" i="1404"/>
  <c r="S20" i="1404"/>
  <c r="BH19" i="1404"/>
  <c r="BF19" i="1404"/>
  <c r="BD19" i="1404"/>
  <c r="AU19" i="1404"/>
  <c r="AS19" i="1404"/>
  <c r="AM19" i="1404"/>
  <c r="AH19" i="1404"/>
  <c r="V19" i="1404"/>
  <c r="S19" i="1404"/>
  <c r="BH18" i="1404"/>
  <c r="BF18" i="1404"/>
  <c r="BD18" i="1404"/>
  <c r="AU18" i="1404"/>
  <c r="AS18" i="1404"/>
  <c r="AM18" i="1404"/>
  <c r="AH18" i="1404"/>
  <c r="V18" i="1404"/>
  <c r="S18" i="1404"/>
  <c r="BH17" i="1404"/>
  <c r="BF17" i="1404"/>
  <c r="BD17" i="1404"/>
  <c r="AU17" i="1404"/>
  <c r="AS17" i="1404"/>
  <c r="AM17" i="1404"/>
  <c r="AH17" i="1404"/>
  <c r="V17" i="1404"/>
  <c r="S17" i="1404"/>
  <c r="BH16" i="1404"/>
  <c r="BF16" i="1404"/>
  <c r="BD16" i="1404"/>
  <c r="AU16" i="1404"/>
  <c r="AS16" i="1404"/>
  <c r="AM16" i="1404"/>
  <c r="AH16" i="1404"/>
  <c r="V16" i="1404"/>
  <c r="S16" i="1404"/>
  <c r="BH15" i="1404"/>
  <c r="BF15" i="1404"/>
  <c r="BD15" i="1404"/>
  <c r="AU15" i="1404"/>
  <c r="AS15" i="1404"/>
  <c r="AM15" i="1404"/>
  <c r="AH15" i="1404"/>
  <c r="V15" i="1404"/>
  <c r="S15" i="1404"/>
  <c r="BH14" i="1404"/>
  <c r="BF14" i="1404"/>
  <c r="BD14" i="1404"/>
  <c r="AU14" i="1404"/>
  <c r="AS14" i="1404"/>
  <c r="AM14" i="1404"/>
  <c r="AH14" i="1404"/>
  <c r="V14" i="1404"/>
  <c r="S14" i="1404"/>
  <c r="BH13" i="1404"/>
  <c r="BF13" i="1404"/>
  <c r="BD13" i="1404"/>
  <c r="AU13" i="1404"/>
  <c r="AS13" i="1404"/>
  <c r="AM13" i="1404"/>
  <c r="AH13" i="1404"/>
  <c r="V13" i="1404"/>
  <c r="S13" i="1404"/>
  <c r="BH12" i="1404"/>
  <c r="S2" i="1404" s="1"/>
  <c r="BF12" i="1404"/>
  <c r="BD12" i="1404"/>
  <c r="AU12" i="1404"/>
  <c r="AS12" i="1404"/>
  <c r="AM12" i="1404"/>
  <c r="AH12" i="1404"/>
  <c r="V12" i="1404"/>
  <c r="S12" i="1404"/>
  <c r="BH11" i="1404"/>
  <c r="BF11" i="1404"/>
  <c r="BD11" i="1404"/>
  <c r="AU11" i="1404"/>
  <c r="AS11" i="1404"/>
  <c r="AM11" i="1404"/>
  <c r="AH11" i="1404"/>
  <c r="V11" i="1404"/>
  <c r="S11" i="1404"/>
  <c r="BH10" i="1404"/>
  <c r="BF10" i="1404"/>
  <c r="BD10" i="1404"/>
  <c r="AU10" i="1404"/>
  <c r="AS10" i="1404"/>
  <c r="AM10" i="1404"/>
  <c r="AH10" i="1404"/>
  <c r="V10" i="1404"/>
  <c r="S10" i="1404"/>
  <c r="BH9" i="1404"/>
  <c r="BF9" i="1404"/>
  <c r="BD9" i="1404"/>
  <c r="AU9" i="1404"/>
  <c r="AS9" i="1404"/>
  <c r="AM9" i="1404"/>
  <c r="AH9" i="1404"/>
  <c r="V9" i="1404"/>
  <c r="S9" i="1404"/>
  <c r="BH8" i="1404"/>
  <c r="BF8" i="1404"/>
  <c r="BD8" i="1404"/>
  <c r="AU8" i="1404"/>
  <c r="AS8" i="1404"/>
  <c r="AM8" i="1404"/>
  <c r="AH8" i="1404"/>
  <c r="V8" i="1404"/>
  <c r="S8" i="1404"/>
  <c r="AG7" i="1404"/>
  <c r="AF7" i="1404"/>
  <c r="AE7" i="1404"/>
  <c r="AD7" i="1404"/>
  <c r="AC7" i="1404"/>
  <c r="AB7" i="1404"/>
  <c r="L5" i="1404"/>
  <c r="E5" i="1404"/>
  <c r="Q3" i="1404" a="1"/>
  <c r="Q3" i="1404" s="1"/>
  <c r="S5" i="1404" s="1"/>
  <c r="I3" i="1404"/>
  <c r="A3" i="1404"/>
  <c r="K2" i="1404"/>
  <c r="I2" i="1404"/>
  <c r="A2" i="1404"/>
  <c r="L48" i="1403"/>
  <c r="A48" i="1403"/>
  <c r="B44" i="1403"/>
  <c r="B43" i="1403"/>
  <c r="B42" i="1403"/>
  <c r="O40" i="1403"/>
  <c r="E40" i="1403"/>
  <c r="O39" i="1403"/>
  <c r="E39" i="1403"/>
  <c r="BH38" i="1403"/>
  <c r="BF38" i="1403"/>
  <c r="BD38" i="1403"/>
  <c r="AU38" i="1403"/>
  <c r="AS38" i="1403"/>
  <c r="AM38" i="1403"/>
  <c r="AH38" i="1403"/>
  <c r="V38" i="1403"/>
  <c r="S38" i="1403"/>
  <c r="BH37" i="1403"/>
  <c r="BF37" i="1403"/>
  <c r="BD37" i="1403"/>
  <c r="AU37" i="1403"/>
  <c r="AS37" i="1403"/>
  <c r="AM37" i="1403"/>
  <c r="AH37" i="1403"/>
  <c r="V37" i="1403"/>
  <c r="S37" i="1403"/>
  <c r="BH36" i="1403"/>
  <c r="BF36" i="1403"/>
  <c r="BD36" i="1403"/>
  <c r="AU36" i="1403"/>
  <c r="AS36" i="1403"/>
  <c r="AM36" i="1403"/>
  <c r="AH36" i="1403"/>
  <c r="V36" i="1403"/>
  <c r="S36" i="1403"/>
  <c r="BH35" i="1403"/>
  <c r="BF35" i="1403"/>
  <c r="BD35" i="1403"/>
  <c r="AU35" i="1403"/>
  <c r="AS35" i="1403"/>
  <c r="AM35" i="1403"/>
  <c r="AH35" i="1403"/>
  <c r="V35" i="1403"/>
  <c r="S35" i="1403"/>
  <c r="BH34" i="1403"/>
  <c r="BF34" i="1403"/>
  <c r="BD34" i="1403"/>
  <c r="AU34" i="1403"/>
  <c r="AS34" i="1403"/>
  <c r="AM34" i="1403"/>
  <c r="AH34" i="1403"/>
  <c r="V34" i="1403"/>
  <c r="S34" i="1403"/>
  <c r="BH33" i="1403"/>
  <c r="BF33" i="1403"/>
  <c r="BD33" i="1403"/>
  <c r="AU33" i="1403"/>
  <c r="AS33" i="1403"/>
  <c r="AM33" i="1403"/>
  <c r="AH33" i="1403"/>
  <c r="V33" i="1403"/>
  <c r="S33" i="1403"/>
  <c r="BH32" i="1403"/>
  <c r="BF32" i="1403"/>
  <c r="BD32" i="1403"/>
  <c r="AU32" i="1403"/>
  <c r="AS32" i="1403"/>
  <c r="AM32" i="1403"/>
  <c r="AH32" i="1403"/>
  <c r="V32" i="1403"/>
  <c r="S32" i="1403"/>
  <c r="BH31" i="1403"/>
  <c r="BF31" i="1403"/>
  <c r="BD31" i="1403"/>
  <c r="AU31" i="1403"/>
  <c r="AS31" i="1403"/>
  <c r="AM31" i="1403"/>
  <c r="AH31" i="1403"/>
  <c r="V31" i="1403"/>
  <c r="S31" i="1403"/>
  <c r="BH30" i="1403"/>
  <c r="BF30" i="1403"/>
  <c r="BD30" i="1403"/>
  <c r="AU30" i="1403"/>
  <c r="AS30" i="1403"/>
  <c r="AM30" i="1403"/>
  <c r="AH30" i="1403"/>
  <c r="V30" i="1403"/>
  <c r="S30" i="1403"/>
  <c r="BH29" i="1403"/>
  <c r="BF29" i="1403"/>
  <c r="BD29" i="1403"/>
  <c r="AU29" i="1403"/>
  <c r="AS29" i="1403"/>
  <c r="AM29" i="1403"/>
  <c r="AH29" i="1403"/>
  <c r="V29" i="1403"/>
  <c r="S29" i="1403"/>
  <c r="BH28" i="1403"/>
  <c r="BF28" i="1403"/>
  <c r="BD28" i="1403"/>
  <c r="AU28" i="1403"/>
  <c r="AS28" i="1403"/>
  <c r="AM28" i="1403"/>
  <c r="AH28" i="1403"/>
  <c r="V28" i="1403"/>
  <c r="S28" i="1403"/>
  <c r="BH27" i="1403"/>
  <c r="BF27" i="1403"/>
  <c r="BD27" i="1403"/>
  <c r="AU27" i="1403"/>
  <c r="AS27" i="1403"/>
  <c r="AM27" i="1403"/>
  <c r="AH27" i="1403"/>
  <c r="V27" i="1403"/>
  <c r="S27" i="1403"/>
  <c r="BH26" i="1403"/>
  <c r="BF26" i="1403"/>
  <c r="BD26" i="1403"/>
  <c r="AU26" i="1403"/>
  <c r="AS26" i="1403"/>
  <c r="AM26" i="1403"/>
  <c r="AH26" i="1403"/>
  <c r="V26" i="1403"/>
  <c r="S26" i="1403"/>
  <c r="BH25" i="1403"/>
  <c r="BF25" i="1403"/>
  <c r="BD25" i="1403"/>
  <c r="AU25" i="1403"/>
  <c r="AS25" i="1403"/>
  <c r="AM25" i="1403"/>
  <c r="AH25" i="1403"/>
  <c r="V25" i="1403"/>
  <c r="S25" i="1403"/>
  <c r="BH24" i="1403"/>
  <c r="BF24" i="1403"/>
  <c r="BD24" i="1403"/>
  <c r="AU24" i="1403"/>
  <c r="AS24" i="1403"/>
  <c r="AM24" i="1403"/>
  <c r="AH24" i="1403"/>
  <c r="V24" i="1403"/>
  <c r="S24" i="1403"/>
  <c r="BH23" i="1403"/>
  <c r="BF23" i="1403"/>
  <c r="BD23" i="1403"/>
  <c r="AU23" i="1403"/>
  <c r="AS23" i="1403"/>
  <c r="AM23" i="1403"/>
  <c r="AH23" i="1403"/>
  <c r="V23" i="1403"/>
  <c r="S23" i="1403"/>
  <c r="BH22" i="1403"/>
  <c r="BF22" i="1403"/>
  <c r="BD22" i="1403"/>
  <c r="AU22" i="1403"/>
  <c r="AS22" i="1403"/>
  <c r="AM22" i="1403"/>
  <c r="AH22" i="1403"/>
  <c r="V22" i="1403"/>
  <c r="S22" i="1403"/>
  <c r="BH21" i="1403"/>
  <c r="BF21" i="1403"/>
  <c r="BD21" i="1403"/>
  <c r="AU21" i="1403"/>
  <c r="AS21" i="1403"/>
  <c r="AM21" i="1403"/>
  <c r="AH21" i="1403"/>
  <c r="V21" i="1403"/>
  <c r="S21" i="1403"/>
  <c r="BH20" i="1403"/>
  <c r="BF20" i="1403"/>
  <c r="BD20" i="1403"/>
  <c r="AU20" i="1403"/>
  <c r="AS20" i="1403"/>
  <c r="AM20" i="1403"/>
  <c r="AH20" i="1403"/>
  <c r="V20" i="1403"/>
  <c r="S20" i="1403"/>
  <c r="BH19" i="1403"/>
  <c r="BF19" i="1403"/>
  <c r="BD19" i="1403"/>
  <c r="AU19" i="1403"/>
  <c r="AS19" i="1403"/>
  <c r="AM19" i="1403"/>
  <c r="AH19" i="1403"/>
  <c r="V19" i="1403"/>
  <c r="S19" i="1403"/>
  <c r="BH18" i="1403"/>
  <c r="BF18" i="1403"/>
  <c r="BD18" i="1403"/>
  <c r="AU18" i="1403"/>
  <c r="AS18" i="1403"/>
  <c r="AM18" i="1403"/>
  <c r="AH18" i="1403"/>
  <c r="V18" i="1403"/>
  <c r="S18" i="1403"/>
  <c r="BH17" i="1403"/>
  <c r="BF17" i="1403"/>
  <c r="BD17" i="1403"/>
  <c r="AU17" i="1403"/>
  <c r="AS17" i="1403"/>
  <c r="AM17" i="1403"/>
  <c r="AH17" i="1403"/>
  <c r="V17" i="1403"/>
  <c r="S17" i="1403"/>
  <c r="BH16" i="1403"/>
  <c r="BF16" i="1403"/>
  <c r="BD16" i="1403"/>
  <c r="AU16" i="1403"/>
  <c r="AS16" i="1403"/>
  <c r="AM16" i="1403"/>
  <c r="AH16" i="1403"/>
  <c r="V16" i="1403"/>
  <c r="S16" i="1403"/>
  <c r="BH15" i="1403"/>
  <c r="BF15" i="1403"/>
  <c r="BD15" i="1403"/>
  <c r="AU15" i="1403"/>
  <c r="AS15" i="1403"/>
  <c r="AM15" i="1403"/>
  <c r="AH15" i="1403"/>
  <c r="V15" i="1403"/>
  <c r="S15" i="1403"/>
  <c r="BH14" i="1403"/>
  <c r="BF14" i="1403"/>
  <c r="BD14" i="1403"/>
  <c r="AU14" i="1403"/>
  <c r="AS14" i="1403"/>
  <c r="AM14" i="1403"/>
  <c r="AH14" i="1403"/>
  <c r="V14" i="1403"/>
  <c r="S14" i="1403"/>
  <c r="BH13" i="1403"/>
  <c r="BF13" i="1403"/>
  <c r="BD13" i="1403"/>
  <c r="AU13" i="1403"/>
  <c r="AS13" i="1403"/>
  <c r="AM13" i="1403"/>
  <c r="AH13" i="1403"/>
  <c r="V13" i="1403"/>
  <c r="S13" i="1403"/>
  <c r="BH12" i="1403"/>
  <c r="BF12" i="1403"/>
  <c r="BD12" i="1403"/>
  <c r="AU12" i="1403"/>
  <c r="AS12" i="1403"/>
  <c r="AM12" i="1403"/>
  <c r="AH12" i="1403"/>
  <c r="V12" i="1403"/>
  <c r="S12" i="1403"/>
  <c r="BH11" i="1403"/>
  <c r="BF11" i="1403"/>
  <c r="BD11" i="1403"/>
  <c r="AU11" i="1403"/>
  <c r="AS11" i="1403"/>
  <c r="AM11" i="1403"/>
  <c r="AH11" i="1403"/>
  <c r="V11" i="1403"/>
  <c r="S11" i="1403"/>
  <c r="BH10" i="1403"/>
  <c r="BF10" i="1403"/>
  <c r="BD10" i="1403"/>
  <c r="AU10" i="1403"/>
  <c r="AS10" i="1403"/>
  <c r="AM10" i="1403"/>
  <c r="AH10" i="1403"/>
  <c r="V10" i="1403"/>
  <c r="S10" i="1403"/>
  <c r="BH9" i="1403"/>
  <c r="BF9" i="1403"/>
  <c r="BD9" i="1403"/>
  <c r="AU9" i="1403"/>
  <c r="AS9" i="1403"/>
  <c r="AM9" i="1403"/>
  <c r="AH9" i="1403"/>
  <c r="V9" i="1403"/>
  <c r="S9" i="1403"/>
  <c r="BH8" i="1403"/>
  <c r="S2" i="1403" s="1"/>
  <c r="BF8" i="1403"/>
  <c r="BD8" i="1403"/>
  <c r="AU8" i="1403"/>
  <c r="AS8" i="1403"/>
  <c r="AM8" i="1403"/>
  <c r="AH8" i="1403"/>
  <c r="V8" i="1403"/>
  <c r="S8" i="1403"/>
  <c r="AG7" i="1403"/>
  <c r="AF7" i="1403"/>
  <c r="AE7" i="1403"/>
  <c r="AD7" i="1403"/>
  <c r="AC7" i="1403"/>
  <c r="AB7" i="1403"/>
  <c r="L5" i="1403"/>
  <c r="E5" i="1403"/>
  <c r="Q3" i="1403" a="1"/>
  <c r="Q3" i="1403" s="1"/>
  <c r="I3" i="1403"/>
  <c r="A3" i="1403"/>
  <c r="K2" i="1403"/>
  <c r="I2" i="1403"/>
  <c r="A2" i="1403"/>
  <c r="J44" i="1414" l="1"/>
  <c r="S5" i="1414"/>
  <c r="Q5" i="1414"/>
  <c r="Q4" i="1414"/>
  <c r="Q2" i="1414" s="1"/>
  <c r="A4" i="1414"/>
  <c r="J44" i="1413"/>
  <c r="Q4" i="1413"/>
  <c r="Q2" i="1413" s="1"/>
  <c r="A4" i="1413"/>
  <c r="S5" i="1413"/>
  <c r="J44" i="1412"/>
  <c r="S5" i="1412"/>
  <c r="Q5" i="1412"/>
  <c r="Q4" i="1412"/>
  <c r="Q2" i="1412" s="1"/>
  <c r="A4" i="1412"/>
  <c r="J44" i="1411"/>
  <c r="S5" i="1411"/>
  <c r="Q5" i="1411"/>
  <c r="Q4" i="1411"/>
  <c r="Q2" i="1411" s="1"/>
  <c r="A4" i="1411"/>
  <c r="J44" i="1410"/>
  <c r="Q4" i="1410"/>
  <c r="Q2" i="1410" s="1"/>
  <c r="A4" i="1410"/>
  <c r="S5" i="1410"/>
  <c r="Q5" i="1410"/>
  <c r="J44" i="1409"/>
  <c r="Q4" i="1409"/>
  <c r="Q2" i="1409" s="1"/>
  <c r="A4" i="1409"/>
  <c r="S5" i="1409"/>
  <c r="Q5" i="1409"/>
  <c r="J44" i="1408"/>
  <c r="S5" i="1408"/>
  <c r="Q5" i="1408"/>
  <c r="Q4" i="1408"/>
  <c r="Q2" i="1408" s="1"/>
  <c r="J44" i="1407"/>
  <c r="S5" i="1407"/>
  <c r="Q5" i="1407"/>
  <c r="Q4" i="1407"/>
  <c r="Q2" i="1407" s="1"/>
  <c r="A4" i="1407"/>
  <c r="J44" i="1406"/>
  <c r="A4" i="1406"/>
  <c r="Q5" i="1406"/>
  <c r="Q4" i="1406"/>
  <c r="Q2" i="1406" s="1"/>
  <c r="S5" i="1406"/>
  <c r="S2" i="1406"/>
  <c r="J44" i="1405"/>
  <c r="Q5" i="1405"/>
  <c r="Q4" i="1405"/>
  <c r="Q2" i="1405" s="1"/>
  <c r="A4" i="1405"/>
  <c r="S5" i="1405"/>
  <c r="Q5" i="1404"/>
  <c r="J44" i="1404"/>
  <c r="Q4" i="1404"/>
  <c r="Q2" i="1404" s="1"/>
  <c r="A4" i="1404"/>
  <c r="J44" i="1403"/>
  <c r="A4" i="1403"/>
  <c r="Q5" i="1403"/>
  <c r="Q4" i="1403"/>
  <c r="Q2" i="1403" s="1"/>
  <c r="S5" i="1403"/>
  <c r="Q3" i="1352" a="1"/>
  <c r="Q3" i="1352" s="1"/>
  <c r="Q3" i="831" a="1"/>
  <c r="Q3" i="831" s="1"/>
  <c r="Q8" i="1414" l="1"/>
  <c r="Q9" i="1414" s="1"/>
  <c r="Q10" i="1414" s="1"/>
  <c r="Q11" i="1414" s="1"/>
  <c r="Q12" i="1414" s="1"/>
  <c r="Q13" i="1414" s="1"/>
  <c r="Q14" i="1414" s="1"/>
  <c r="Q15" i="1414" s="1"/>
  <c r="Q16" i="1414" s="1"/>
  <c r="Q17" i="1414" s="1"/>
  <c r="Q18" i="1414" s="1"/>
  <c r="Q19" i="1414" s="1"/>
  <c r="Q20" i="1414" s="1"/>
  <c r="Q21" i="1414" s="1"/>
  <c r="Q22" i="1414" s="1"/>
  <c r="Q23" i="1414" s="1"/>
  <c r="Q24" i="1414" s="1"/>
  <c r="Q25" i="1414" s="1"/>
  <c r="Q26" i="1414" s="1"/>
  <c r="Q27" i="1414" s="1"/>
  <c r="Q28" i="1414" s="1"/>
  <c r="Q29" i="1414" s="1"/>
  <c r="Q30" i="1414" s="1"/>
  <c r="Q31" i="1414" s="1"/>
  <c r="Q32" i="1414" s="1"/>
  <c r="Q33" i="1414" s="1"/>
  <c r="Q34" i="1414" s="1"/>
  <c r="Q35" i="1414" s="1"/>
  <c r="Q36" i="1414" s="1"/>
  <c r="Q37" i="1414" s="1"/>
  <c r="Q38" i="1414" s="1"/>
  <c r="R38" i="1414" s="1"/>
  <c r="Q8" i="1413"/>
  <c r="Q9" i="1413" s="1"/>
  <c r="Q10" i="1413" s="1"/>
  <c r="Q11" i="1413" s="1"/>
  <c r="Q12" i="1413" s="1"/>
  <c r="Q13" i="1413" s="1"/>
  <c r="Q14" i="1413" s="1"/>
  <c r="Q15" i="1413" s="1"/>
  <c r="Q16" i="1413" s="1"/>
  <c r="Q17" i="1413" s="1"/>
  <c r="Q18" i="1413" s="1"/>
  <c r="Q19" i="1413" s="1"/>
  <c r="Q20" i="1413" s="1"/>
  <c r="Q21" i="1413" s="1"/>
  <c r="Q22" i="1413" s="1"/>
  <c r="Q23" i="1413" s="1"/>
  <c r="Q24" i="1413" s="1"/>
  <c r="Q25" i="1413" s="1"/>
  <c r="Q26" i="1413" s="1"/>
  <c r="Q27" i="1413" s="1"/>
  <c r="Q28" i="1413" s="1"/>
  <c r="Q29" i="1413" s="1"/>
  <c r="Q30" i="1413" s="1"/>
  <c r="Q31" i="1413" s="1"/>
  <c r="Q32" i="1413" s="1"/>
  <c r="Q33" i="1413" s="1"/>
  <c r="Q34" i="1413" s="1"/>
  <c r="Q35" i="1413" s="1"/>
  <c r="Q36" i="1413" s="1"/>
  <c r="Q37" i="1413" s="1"/>
  <c r="Q38" i="1413" s="1"/>
  <c r="R38" i="1413" s="1"/>
  <c r="Q8" i="1412"/>
  <c r="Q9" i="1412" s="1"/>
  <c r="Q10" i="1412" s="1"/>
  <c r="Q11" i="1412" s="1"/>
  <c r="Q12" i="1412" s="1"/>
  <c r="Q13" i="1412" s="1"/>
  <c r="Q14" i="1412" s="1"/>
  <c r="Q15" i="1412" s="1"/>
  <c r="Q16" i="1412" s="1"/>
  <c r="Q17" i="1412" s="1"/>
  <c r="Q18" i="1412" s="1"/>
  <c r="Q19" i="1412" s="1"/>
  <c r="Q20" i="1412" s="1"/>
  <c r="Q21" i="1412" s="1"/>
  <c r="Q22" i="1412" s="1"/>
  <c r="Q23" i="1412" s="1"/>
  <c r="Q24" i="1412" s="1"/>
  <c r="Q25" i="1412" s="1"/>
  <c r="Q26" i="1412" s="1"/>
  <c r="Q27" i="1412" s="1"/>
  <c r="Q28" i="1412" s="1"/>
  <c r="Q29" i="1412" s="1"/>
  <c r="Q30" i="1412" s="1"/>
  <c r="Q31" i="1412" s="1"/>
  <c r="Q32" i="1412" s="1"/>
  <c r="Q33" i="1412" s="1"/>
  <c r="Q34" i="1412" s="1"/>
  <c r="Q35" i="1412" s="1"/>
  <c r="Q36" i="1412" s="1"/>
  <c r="Q37" i="1412" s="1"/>
  <c r="Q38" i="1412" s="1"/>
  <c r="R38" i="1412" s="1"/>
  <c r="Q8" i="1411"/>
  <c r="Q9" i="1411" s="1"/>
  <c r="Q10" i="1411" s="1"/>
  <c r="Q11" i="1411" s="1"/>
  <c r="Q12" i="1411" s="1"/>
  <c r="Q13" i="1411" s="1"/>
  <c r="Q14" i="1411" s="1"/>
  <c r="Q15" i="1411" s="1"/>
  <c r="Q16" i="1411" s="1"/>
  <c r="Q17" i="1411" s="1"/>
  <c r="Q18" i="1411" s="1"/>
  <c r="Q19" i="1411" s="1"/>
  <c r="Q20" i="1411" s="1"/>
  <c r="Q21" i="1411" s="1"/>
  <c r="Q22" i="1411" s="1"/>
  <c r="Q23" i="1411" s="1"/>
  <c r="Q24" i="1411" s="1"/>
  <c r="Q25" i="1411" s="1"/>
  <c r="Q26" i="1411" s="1"/>
  <c r="Q27" i="1411" s="1"/>
  <c r="Q28" i="1411" s="1"/>
  <c r="Q29" i="1411" s="1"/>
  <c r="Q30" i="1411" s="1"/>
  <c r="Q31" i="1411" s="1"/>
  <c r="Q32" i="1411" s="1"/>
  <c r="Q33" i="1411" s="1"/>
  <c r="Q34" i="1411" s="1"/>
  <c r="Q35" i="1411" s="1"/>
  <c r="Q36" i="1411" s="1"/>
  <c r="Q37" i="1411" s="1"/>
  <c r="Q38" i="1411" s="1"/>
  <c r="R38" i="1411" s="1"/>
  <c r="Q8" i="1410"/>
  <c r="Q9" i="1410" s="1"/>
  <c r="Q10" i="1410" s="1"/>
  <c r="Q11" i="1410" s="1"/>
  <c r="Q12" i="1410" s="1"/>
  <c r="Q13" i="1410" s="1"/>
  <c r="Q14" i="1410" s="1"/>
  <c r="Q15" i="1410" s="1"/>
  <c r="Q16" i="1410" s="1"/>
  <c r="Q17" i="1410" s="1"/>
  <c r="Q18" i="1410" s="1"/>
  <c r="Q19" i="1410" s="1"/>
  <c r="Q20" i="1410" s="1"/>
  <c r="Q21" i="1410" s="1"/>
  <c r="Q22" i="1410" s="1"/>
  <c r="Q23" i="1410" s="1"/>
  <c r="Q24" i="1410" s="1"/>
  <c r="Q25" i="1410" s="1"/>
  <c r="Q26" i="1410" s="1"/>
  <c r="Q27" i="1410" s="1"/>
  <c r="Q28" i="1410" s="1"/>
  <c r="Q29" i="1410" s="1"/>
  <c r="Q30" i="1410" s="1"/>
  <c r="Q31" i="1410" s="1"/>
  <c r="Q32" i="1410" s="1"/>
  <c r="Q33" i="1410" s="1"/>
  <c r="Q34" i="1410" s="1"/>
  <c r="Q35" i="1410" s="1"/>
  <c r="Q36" i="1410" s="1"/>
  <c r="Q37" i="1410" s="1"/>
  <c r="Q38" i="1410" s="1"/>
  <c r="R38" i="1410" s="1"/>
  <c r="Q8" i="1409"/>
  <c r="Q9" i="1409" s="1"/>
  <c r="Q10" i="1409" s="1"/>
  <c r="Q11" i="1409" s="1"/>
  <c r="Q12" i="1409" s="1"/>
  <c r="Q13" i="1409" s="1"/>
  <c r="Q14" i="1409" s="1"/>
  <c r="Q15" i="1409" s="1"/>
  <c r="Q16" i="1409" s="1"/>
  <c r="Q17" i="1409" s="1"/>
  <c r="Q18" i="1409" s="1"/>
  <c r="Q19" i="1409" s="1"/>
  <c r="Q20" i="1409" s="1"/>
  <c r="Q21" i="1409" s="1"/>
  <c r="Q22" i="1409" s="1"/>
  <c r="Q23" i="1409" s="1"/>
  <c r="Q24" i="1409" s="1"/>
  <c r="Q25" i="1409" s="1"/>
  <c r="Q26" i="1409" s="1"/>
  <c r="Q27" i="1409" s="1"/>
  <c r="Q28" i="1409" s="1"/>
  <c r="Q29" i="1409" s="1"/>
  <c r="Q30" i="1409" s="1"/>
  <c r="Q31" i="1409" s="1"/>
  <c r="Q32" i="1409" s="1"/>
  <c r="Q33" i="1409" s="1"/>
  <c r="Q34" i="1409" s="1"/>
  <c r="Q35" i="1409" s="1"/>
  <c r="Q36" i="1409" s="1"/>
  <c r="Q37" i="1409" s="1"/>
  <c r="Q38" i="1409" s="1"/>
  <c r="R38" i="1409" s="1"/>
  <c r="Q8" i="1408"/>
  <c r="Q9" i="1408" s="1"/>
  <c r="Q10" i="1408" s="1"/>
  <c r="Q11" i="1408" s="1"/>
  <c r="Q12" i="1408" s="1"/>
  <c r="Q13" i="1408" s="1"/>
  <c r="Q14" i="1408" s="1"/>
  <c r="Q15" i="1408" s="1"/>
  <c r="Q16" i="1408" s="1"/>
  <c r="Q17" i="1408" s="1"/>
  <c r="Q18" i="1408" s="1"/>
  <c r="Q19" i="1408" s="1"/>
  <c r="Q20" i="1408" s="1"/>
  <c r="Q21" i="1408" s="1"/>
  <c r="Q22" i="1408" s="1"/>
  <c r="Q23" i="1408" s="1"/>
  <c r="Q24" i="1408" s="1"/>
  <c r="Q25" i="1408" s="1"/>
  <c r="Q26" i="1408" s="1"/>
  <c r="Q27" i="1408" s="1"/>
  <c r="Q28" i="1408" s="1"/>
  <c r="Q29" i="1408" s="1"/>
  <c r="Q30" i="1408" s="1"/>
  <c r="Q31" i="1408" s="1"/>
  <c r="Q32" i="1408" s="1"/>
  <c r="Q33" i="1408" s="1"/>
  <c r="Q34" i="1408" s="1"/>
  <c r="Q35" i="1408" s="1"/>
  <c r="Q36" i="1408" s="1"/>
  <c r="Q37" i="1408" s="1"/>
  <c r="Q38" i="1408" s="1"/>
  <c r="R38" i="1408" s="1"/>
  <c r="Q8" i="1407"/>
  <c r="Q9" i="1407" s="1"/>
  <c r="Q10" i="1407" s="1"/>
  <c r="Q11" i="1407" s="1"/>
  <c r="Q12" i="1407" s="1"/>
  <c r="Q13" i="1407" s="1"/>
  <c r="Q14" i="1407" s="1"/>
  <c r="Q15" i="1407" s="1"/>
  <c r="Q16" i="1407" s="1"/>
  <c r="Q17" i="1407" s="1"/>
  <c r="Q18" i="1407" s="1"/>
  <c r="Q19" i="1407" s="1"/>
  <c r="Q20" i="1407" s="1"/>
  <c r="Q21" i="1407" s="1"/>
  <c r="Q22" i="1407" s="1"/>
  <c r="Q23" i="1407" s="1"/>
  <c r="Q24" i="1407" s="1"/>
  <c r="Q25" i="1407" s="1"/>
  <c r="Q26" i="1407" s="1"/>
  <c r="Q27" i="1407" s="1"/>
  <c r="Q28" i="1407" s="1"/>
  <c r="Q29" i="1407" s="1"/>
  <c r="Q30" i="1407" s="1"/>
  <c r="Q31" i="1407" s="1"/>
  <c r="Q32" i="1407" s="1"/>
  <c r="Q33" i="1407" s="1"/>
  <c r="Q34" i="1407" s="1"/>
  <c r="Q35" i="1407" s="1"/>
  <c r="Q36" i="1407" s="1"/>
  <c r="Q37" i="1407" s="1"/>
  <c r="Q38" i="1407" s="1"/>
  <c r="R38" i="1407" s="1"/>
  <c r="Q8" i="1406"/>
  <c r="Q9" i="1406" s="1"/>
  <c r="Q10" i="1406" s="1"/>
  <c r="Q11" i="1406" s="1"/>
  <c r="Q12" i="1406" s="1"/>
  <c r="Q13" i="1406" s="1"/>
  <c r="Q14" i="1406" s="1"/>
  <c r="Q15" i="1406" s="1"/>
  <c r="Q16" i="1406" s="1"/>
  <c r="Q17" i="1406" s="1"/>
  <c r="Q18" i="1406" s="1"/>
  <c r="Q19" i="1406" s="1"/>
  <c r="Q20" i="1406" s="1"/>
  <c r="Q21" i="1406" s="1"/>
  <c r="Q22" i="1406" s="1"/>
  <c r="Q23" i="1406" s="1"/>
  <c r="Q24" i="1406" s="1"/>
  <c r="Q25" i="1406" s="1"/>
  <c r="Q26" i="1406" s="1"/>
  <c r="Q27" i="1406" s="1"/>
  <c r="Q28" i="1406" s="1"/>
  <c r="Q29" i="1406" s="1"/>
  <c r="Q30" i="1406" s="1"/>
  <c r="Q31" i="1406" s="1"/>
  <c r="Q32" i="1406" s="1"/>
  <c r="Q33" i="1406" s="1"/>
  <c r="Q34" i="1406" s="1"/>
  <c r="Q35" i="1406" s="1"/>
  <c r="Q36" i="1406" s="1"/>
  <c r="Q37" i="1406" s="1"/>
  <c r="Q38" i="1406" s="1"/>
  <c r="R38" i="1406" s="1"/>
  <c r="Q8" i="1405"/>
  <c r="Q9" i="1405" s="1"/>
  <c r="Q10" i="1405" s="1"/>
  <c r="Q11" i="1405" s="1"/>
  <c r="Q12" i="1405" s="1"/>
  <c r="Q13" i="1405" s="1"/>
  <c r="Q14" i="1405" s="1"/>
  <c r="Q15" i="1405" s="1"/>
  <c r="Q16" i="1405" s="1"/>
  <c r="Q17" i="1405" s="1"/>
  <c r="Q18" i="1405" s="1"/>
  <c r="Q19" i="1405" s="1"/>
  <c r="Q20" i="1405" s="1"/>
  <c r="Q21" i="1405" s="1"/>
  <c r="Q22" i="1405" s="1"/>
  <c r="Q23" i="1405" s="1"/>
  <c r="Q24" i="1405" s="1"/>
  <c r="Q25" i="1405" s="1"/>
  <c r="Q26" i="1405" s="1"/>
  <c r="Q27" i="1405" s="1"/>
  <c r="Q28" i="1405" s="1"/>
  <c r="Q29" i="1405" s="1"/>
  <c r="Q30" i="1405" s="1"/>
  <c r="Q31" i="1405" s="1"/>
  <c r="Q32" i="1405" s="1"/>
  <c r="Q33" i="1405" s="1"/>
  <c r="Q34" i="1405" s="1"/>
  <c r="Q35" i="1405" s="1"/>
  <c r="Q36" i="1405" s="1"/>
  <c r="Q37" i="1405" s="1"/>
  <c r="Q38" i="1405" s="1"/>
  <c r="R38" i="1405" s="1"/>
  <c r="Q8" i="1404"/>
  <c r="Q9" i="1404" s="1"/>
  <c r="Q10" i="1404" s="1"/>
  <c r="Q11" i="1404" s="1"/>
  <c r="Q12" i="1404" s="1"/>
  <c r="Q13" i="1404" s="1"/>
  <c r="Q14" i="1404" s="1"/>
  <c r="Q15" i="1404" s="1"/>
  <c r="Q16" i="1404" s="1"/>
  <c r="Q17" i="1404" s="1"/>
  <c r="Q18" i="1404" s="1"/>
  <c r="Q19" i="1404" s="1"/>
  <c r="Q20" i="1404" s="1"/>
  <c r="Q21" i="1404" s="1"/>
  <c r="Q22" i="1404" s="1"/>
  <c r="Q23" i="1404" s="1"/>
  <c r="Q24" i="1404" s="1"/>
  <c r="Q25" i="1404" s="1"/>
  <c r="Q26" i="1404" s="1"/>
  <c r="Q27" i="1404" s="1"/>
  <c r="Q28" i="1404" s="1"/>
  <c r="Q29" i="1404" s="1"/>
  <c r="Q30" i="1404" s="1"/>
  <c r="Q31" i="1404" s="1"/>
  <c r="Q32" i="1404" s="1"/>
  <c r="Q33" i="1404" s="1"/>
  <c r="Q34" i="1404" s="1"/>
  <c r="Q35" i="1404" s="1"/>
  <c r="Q36" i="1404" s="1"/>
  <c r="Q37" i="1404" s="1"/>
  <c r="Q38" i="1404" s="1"/>
  <c r="R38" i="1404" s="1"/>
  <c r="Q8" i="1403"/>
  <c r="Q9" i="1403" s="1"/>
  <c r="Q10" i="1403" s="1"/>
  <c r="Q11" i="1403" s="1"/>
  <c r="Q12" i="1403" s="1"/>
  <c r="Q13" i="1403" s="1"/>
  <c r="Q14" i="1403" s="1"/>
  <c r="Q15" i="1403" s="1"/>
  <c r="Q16" i="1403" s="1"/>
  <c r="Q17" i="1403" s="1"/>
  <c r="Q18" i="1403" s="1"/>
  <c r="Q19" i="1403" s="1"/>
  <c r="Q20" i="1403" s="1"/>
  <c r="Q21" i="1403" s="1"/>
  <c r="Q22" i="1403" s="1"/>
  <c r="Q23" i="1403" s="1"/>
  <c r="Q24" i="1403" s="1"/>
  <c r="Q25" i="1403" s="1"/>
  <c r="Q26" i="1403" s="1"/>
  <c r="Q27" i="1403" s="1"/>
  <c r="Q28" i="1403" s="1"/>
  <c r="Q29" i="1403" s="1"/>
  <c r="Q30" i="1403" s="1"/>
  <c r="Q31" i="1403" s="1"/>
  <c r="Q32" i="1403" s="1"/>
  <c r="Q33" i="1403" s="1"/>
  <c r="Q34" i="1403" s="1"/>
  <c r="Q35" i="1403" s="1"/>
  <c r="Q36" i="1403" s="1"/>
  <c r="Q37" i="1403" s="1"/>
  <c r="Q38" i="1403" s="1"/>
  <c r="R38" i="1403" s="1"/>
  <c r="S3" i="1403" a="1"/>
  <c r="S3" i="1403" s="1"/>
  <c r="Q3" i="95" a="1"/>
  <c r="Q3" i="95" s="1"/>
  <c r="S3" i="1404" a="1"/>
  <c r="J5" i="1403" a="1"/>
  <c r="X7" i="1403" a="1"/>
  <c r="R29" i="1414" l="1"/>
  <c r="AK29" i="1414" s="1"/>
  <c r="R33" i="1414"/>
  <c r="A33" i="1414" s="1"/>
  <c r="R32" i="1414"/>
  <c r="AK32" i="1414" s="1"/>
  <c r="B38" i="1414"/>
  <c r="A38" i="1414"/>
  <c r="AK38" i="1414"/>
  <c r="R8" i="1414"/>
  <c r="R17" i="1414"/>
  <c r="R24" i="1414"/>
  <c r="R13" i="1414"/>
  <c r="R37" i="1414"/>
  <c r="R34" i="1414"/>
  <c r="R27" i="1414"/>
  <c r="R30" i="1414"/>
  <c r="R9" i="1414"/>
  <c r="R20" i="1414"/>
  <c r="R36" i="1414"/>
  <c r="R11" i="1414"/>
  <c r="R23" i="1414"/>
  <c r="R26" i="1414"/>
  <c r="R19" i="1414"/>
  <c r="R28" i="1414"/>
  <c r="R15" i="1414"/>
  <c r="R14" i="1414"/>
  <c r="R31" i="1414"/>
  <c r="R12" i="1414"/>
  <c r="R16" i="1414"/>
  <c r="R35" i="1414"/>
  <c r="R10" i="1414"/>
  <c r="R25" i="1414"/>
  <c r="R21" i="1414"/>
  <c r="R18" i="1414"/>
  <c r="R22" i="1414"/>
  <c r="R17" i="1413"/>
  <c r="B17" i="1413" s="1"/>
  <c r="R20" i="1413"/>
  <c r="AK20" i="1413" s="1"/>
  <c r="R22" i="1413"/>
  <c r="A22" i="1413" s="1"/>
  <c r="R12" i="1413"/>
  <c r="AK12" i="1413" s="1"/>
  <c r="R10" i="1413"/>
  <c r="A10" i="1413" s="1"/>
  <c r="R29" i="1413"/>
  <c r="B29" i="1413" s="1"/>
  <c r="R36" i="1413"/>
  <c r="AK36" i="1413" s="1"/>
  <c r="R27" i="1413"/>
  <c r="A27" i="1413" s="1"/>
  <c r="R11" i="1413"/>
  <c r="AK11" i="1413" s="1"/>
  <c r="R18" i="1413"/>
  <c r="AK18" i="1413" s="1"/>
  <c r="R32" i="1413"/>
  <c r="AK32" i="1413" s="1"/>
  <c r="B38" i="1413"/>
  <c r="A38" i="1413"/>
  <c r="AK38" i="1413"/>
  <c r="R19" i="1413"/>
  <c r="R31" i="1413"/>
  <c r="R25" i="1413"/>
  <c r="R21" i="1413"/>
  <c r="R23" i="1413"/>
  <c r="R9" i="1413"/>
  <c r="R15" i="1413"/>
  <c r="R35" i="1413"/>
  <c r="R8" i="1413"/>
  <c r="R16" i="1413"/>
  <c r="R37" i="1413"/>
  <c r="R33" i="1413"/>
  <c r="R30" i="1413"/>
  <c r="R34" i="1413"/>
  <c r="R14" i="1413"/>
  <c r="R26" i="1413"/>
  <c r="R24" i="1413"/>
  <c r="R28" i="1413"/>
  <c r="R13" i="1413"/>
  <c r="R14" i="1410"/>
  <c r="A14" i="1410" s="1"/>
  <c r="AK38" i="1412"/>
  <c r="B38" i="1412"/>
  <c r="A38" i="1412"/>
  <c r="R8" i="1412"/>
  <c r="R24" i="1412"/>
  <c r="R14" i="1412"/>
  <c r="R20" i="1412"/>
  <c r="R12" i="1412"/>
  <c r="R18" i="1412"/>
  <c r="R22" i="1412"/>
  <c r="R29" i="1412"/>
  <c r="R16" i="1412"/>
  <c r="R21" i="1412"/>
  <c r="R37" i="1412"/>
  <c r="R11" i="1412"/>
  <c r="R30" i="1412"/>
  <c r="R9" i="1412"/>
  <c r="R33" i="1412"/>
  <c r="R17" i="1412"/>
  <c r="R36" i="1412"/>
  <c r="R34" i="1412"/>
  <c r="R23" i="1412"/>
  <c r="R19" i="1412"/>
  <c r="R27" i="1412"/>
  <c r="R35" i="1412"/>
  <c r="R15" i="1412"/>
  <c r="R26" i="1412"/>
  <c r="R10" i="1412"/>
  <c r="R31" i="1412"/>
  <c r="R28" i="1412"/>
  <c r="R13" i="1412"/>
  <c r="R25" i="1412"/>
  <c r="R32" i="1412"/>
  <c r="AK38" i="1411"/>
  <c r="A38" i="1411"/>
  <c r="B38" i="1411"/>
  <c r="R29" i="1411"/>
  <c r="R36" i="1411"/>
  <c r="R27" i="1411"/>
  <c r="R32" i="1411"/>
  <c r="R16" i="1411"/>
  <c r="R8" i="1411"/>
  <c r="R19" i="1411"/>
  <c r="R28" i="1411"/>
  <c r="R9" i="1411"/>
  <c r="R21" i="1411"/>
  <c r="R17" i="1410"/>
  <c r="A17" i="1410" s="1"/>
  <c r="R23" i="1411"/>
  <c r="R33" i="1411"/>
  <c r="R10" i="1411"/>
  <c r="R18" i="1411"/>
  <c r="R17" i="1411"/>
  <c r="R35" i="1411"/>
  <c r="R22" i="1411"/>
  <c r="R30" i="1411"/>
  <c r="R14" i="1411"/>
  <c r="R24" i="1411"/>
  <c r="R12" i="1411"/>
  <c r="R20" i="1411"/>
  <c r="R26" i="1411"/>
  <c r="R15" i="1411"/>
  <c r="R31" i="1411"/>
  <c r="R11" i="1411"/>
  <c r="R25" i="1411"/>
  <c r="R37" i="1411"/>
  <c r="R13" i="1411"/>
  <c r="R34" i="1411"/>
  <c r="R28" i="1410"/>
  <c r="A28" i="1410" s="1"/>
  <c r="R8" i="1410"/>
  <c r="B8" i="1410" s="1"/>
  <c r="R12" i="1410"/>
  <c r="AK12" i="1410" s="1"/>
  <c r="R18" i="1410"/>
  <c r="B18" i="1410" s="1"/>
  <c r="R24" i="1410"/>
  <c r="AK24" i="1410" s="1"/>
  <c r="R25" i="1410"/>
  <c r="AK25" i="1410" s="1"/>
  <c r="R29" i="1410"/>
  <c r="B29" i="1410" s="1"/>
  <c r="R36" i="1410"/>
  <c r="B36" i="1410" s="1"/>
  <c r="R11" i="1410"/>
  <c r="AK11" i="1410" s="1"/>
  <c r="R20" i="1410"/>
  <c r="A20" i="1410" s="1"/>
  <c r="R15" i="1410"/>
  <c r="A15" i="1410" s="1"/>
  <c r="R27" i="1410"/>
  <c r="B27" i="1410" s="1"/>
  <c r="R26" i="1410"/>
  <c r="B26" i="1410" s="1"/>
  <c r="R10" i="1410"/>
  <c r="R9" i="1410"/>
  <c r="R21" i="1410"/>
  <c r="AK38" i="1410"/>
  <c r="B38" i="1410"/>
  <c r="A38" i="1410"/>
  <c r="R35" i="1410"/>
  <c r="R37" i="1410"/>
  <c r="R22" i="1410"/>
  <c r="R31" i="1410"/>
  <c r="R33" i="1410"/>
  <c r="R34" i="1410"/>
  <c r="R32" i="1410"/>
  <c r="R13" i="1410"/>
  <c r="R30" i="1410"/>
  <c r="R19" i="1410"/>
  <c r="R23" i="1410"/>
  <c r="R16" i="1410"/>
  <c r="R13" i="1409"/>
  <c r="AK13" i="1409" s="1"/>
  <c r="R11" i="1409"/>
  <c r="AK11" i="1409" s="1"/>
  <c r="R23" i="1409"/>
  <c r="AK23" i="1409" s="1"/>
  <c r="R10" i="1409"/>
  <c r="AK10" i="1409" s="1"/>
  <c r="B38" i="1409"/>
  <c r="A38" i="1409"/>
  <c r="AK38" i="1409"/>
  <c r="R35" i="1409"/>
  <c r="R24" i="1409"/>
  <c r="R36" i="1409"/>
  <c r="R31" i="1409"/>
  <c r="R9" i="1409"/>
  <c r="R15" i="1409"/>
  <c r="R29" i="1409"/>
  <c r="R16" i="1409"/>
  <c r="R22" i="1409"/>
  <c r="R14" i="1409"/>
  <c r="R25" i="1409"/>
  <c r="R17" i="1409"/>
  <c r="R34" i="1409"/>
  <c r="R30" i="1409"/>
  <c r="R27" i="1409"/>
  <c r="R19" i="1409"/>
  <c r="R28" i="1409"/>
  <c r="R20" i="1409"/>
  <c r="R37" i="1409"/>
  <c r="R21" i="1409"/>
  <c r="R32" i="1409"/>
  <c r="R12" i="1409"/>
  <c r="R33" i="1409"/>
  <c r="R8" i="1409"/>
  <c r="R18" i="1409"/>
  <c r="R26" i="1409"/>
  <c r="B38" i="1408"/>
  <c r="A38" i="1408"/>
  <c r="AK38" i="1408"/>
  <c r="R10" i="1408"/>
  <c r="R14" i="1408"/>
  <c r="R18" i="1408"/>
  <c r="R33" i="1408"/>
  <c r="R31" i="1408"/>
  <c r="R15" i="1408"/>
  <c r="R26" i="1408"/>
  <c r="R17" i="1408"/>
  <c r="R24" i="1408"/>
  <c r="R37" i="1408"/>
  <c r="R29" i="1408"/>
  <c r="R25" i="1408"/>
  <c r="R30" i="1408"/>
  <c r="R22" i="1408"/>
  <c r="R36" i="1408"/>
  <c r="R8" i="1408"/>
  <c r="R12" i="1408"/>
  <c r="R34" i="1408"/>
  <c r="R13" i="1408"/>
  <c r="R35" i="1408"/>
  <c r="R27" i="1408"/>
  <c r="R19" i="1408"/>
  <c r="R11" i="1408"/>
  <c r="R28" i="1408"/>
  <c r="R20" i="1408"/>
  <c r="R9" i="1408"/>
  <c r="R23" i="1408"/>
  <c r="R16" i="1408"/>
  <c r="R21" i="1408"/>
  <c r="R32" i="1408"/>
  <c r="R37" i="1407"/>
  <c r="A37" i="1407" s="1"/>
  <c r="R12" i="1407"/>
  <c r="AK12" i="1407" s="1"/>
  <c r="R21" i="1407"/>
  <c r="AK21" i="1407" s="1"/>
  <c r="R30" i="1407"/>
  <c r="B30" i="1407" s="1"/>
  <c r="R14" i="1407"/>
  <c r="A14" i="1407" s="1"/>
  <c r="R23" i="1407"/>
  <c r="A23" i="1407" s="1"/>
  <c r="R26" i="1407"/>
  <c r="A26" i="1407" s="1"/>
  <c r="B38" i="1407"/>
  <c r="AK38" i="1407"/>
  <c r="A38" i="1407"/>
  <c r="R15" i="1407"/>
  <c r="R28" i="1407"/>
  <c r="R35" i="1407"/>
  <c r="R9" i="1407"/>
  <c r="R32" i="1407"/>
  <c r="R18" i="1407"/>
  <c r="R8" i="1407"/>
  <c r="R34" i="1407"/>
  <c r="R31" i="1407"/>
  <c r="R29" i="1407"/>
  <c r="R11" i="1407"/>
  <c r="R10" i="1407"/>
  <c r="R13" i="1407"/>
  <c r="R22" i="1407"/>
  <c r="R16" i="1407"/>
  <c r="R17" i="1407"/>
  <c r="R27" i="1407"/>
  <c r="R20" i="1407"/>
  <c r="R36" i="1407"/>
  <c r="R25" i="1407"/>
  <c r="R33" i="1407"/>
  <c r="R19" i="1407"/>
  <c r="R24" i="1407"/>
  <c r="R10" i="1406"/>
  <c r="B10" i="1406" s="1"/>
  <c r="R19" i="1406"/>
  <c r="A19" i="1406" s="1"/>
  <c r="R20" i="1406"/>
  <c r="AK20" i="1406" s="1"/>
  <c r="R15" i="1406"/>
  <c r="A15" i="1406" s="1"/>
  <c r="R8" i="1406"/>
  <c r="B8" i="1406" s="1"/>
  <c r="R18" i="1406"/>
  <c r="B18" i="1406" s="1"/>
  <c r="R34" i="1406"/>
  <c r="AK34" i="1406" s="1"/>
  <c r="R29" i="1406"/>
  <c r="B29" i="1406" s="1"/>
  <c r="R17" i="1406"/>
  <c r="AK17" i="1406" s="1"/>
  <c r="R13" i="1406"/>
  <c r="AK13" i="1406" s="1"/>
  <c r="R25" i="1406"/>
  <c r="AK25" i="1406" s="1"/>
  <c r="R20" i="1405"/>
  <c r="A20" i="1405" s="1"/>
  <c r="R16" i="1406"/>
  <c r="AK16" i="1406" s="1"/>
  <c r="R9" i="1406"/>
  <c r="A9" i="1406" s="1"/>
  <c r="R14" i="1406"/>
  <c r="B14" i="1406" s="1"/>
  <c r="R23" i="1406"/>
  <c r="AK23" i="1406" s="1"/>
  <c r="R37" i="1406"/>
  <c r="B37" i="1406" s="1"/>
  <c r="R24" i="1405"/>
  <c r="A24" i="1405" s="1"/>
  <c r="R31" i="1406"/>
  <c r="B31" i="1406" s="1"/>
  <c r="R21" i="1406"/>
  <c r="B21" i="1406" s="1"/>
  <c r="R15" i="1405"/>
  <c r="AK15" i="1405" s="1"/>
  <c r="R30" i="1406"/>
  <c r="A30" i="1406" s="1"/>
  <c r="R33" i="1406"/>
  <c r="A33" i="1406" s="1"/>
  <c r="AK38" i="1406"/>
  <c r="B38" i="1406"/>
  <c r="A38" i="1406"/>
  <c r="R27" i="1406"/>
  <c r="R22" i="1406"/>
  <c r="R11" i="1406"/>
  <c r="R35" i="1406"/>
  <c r="R26" i="1406"/>
  <c r="R24" i="1406"/>
  <c r="R28" i="1406"/>
  <c r="R12" i="1406"/>
  <c r="R36" i="1406"/>
  <c r="R32" i="1406"/>
  <c r="R32" i="1405"/>
  <c r="AK32" i="1405" s="1"/>
  <c r="R11" i="1404"/>
  <c r="A11" i="1404" s="1"/>
  <c r="R17" i="1405"/>
  <c r="A17" i="1405" s="1"/>
  <c r="R11" i="1405"/>
  <c r="A11" i="1405" s="1"/>
  <c r="R12" i="1405"/>
  <c r="AK12" i="1405" s="1"/>
  <c r="R28" i="1405"/>
  <c r="B28" i="1405" s="1"/>
  <c r="R19" i="1405"/>
  <c r="AK19" i="1405" s="1"/>
  <c r="R37" i="1405"/>
  <c r="AK37" i="1405" s="1"/>
  <c r="R29" i="1405"/>
  <c r="A29" i="1405" s="1"/>
  <c r="R21" i="1405"/>
  <c r="A21" i="1405" s="1"/>
  <c r="R16" i="1405"/>
  <c r="B16" i="1405" s="1"/>
  <c r="R33" i="1405"/>
  <c r="A33" i="1405" s="1"/>
  <c r="B38" i="1405"/>
  <c r="AK38" i="1405"/>
  <c r="A38" i="1405"/>
  <c r="R34" i="1405"/>
  <c r="R35" i="1405"/>
  <c r="R8" i="1405"/>
  <c r="R10" i="1405"/>
  <c r="R9" i="1405"/>
  <c r="R30" i="1405"/>
  <c r="R22" i="1405"/>
  <c r="R27" i="1405"/>
  <c r="R14" i="1405"/>
  <c r="R31" i="1405"/>
  <c r="R23" i="1405"/>
  <c r="R13" i="1405"/>
  <c r="R18" i="1405"/>
  <c r="R26" i="1405"/>
  <c r="R36" i="1405"/>
  <c r="R25" i="1405"/>
  <c r="R30" i="1404"/>
  <c r="AK30" i="1404" s="1"/>
  <c r="S3" i="1404"/>
  <c r="R23" i="1404"/>
  <c r="A23" i="1404" s="1"/>
  <c r="R19" i="1404"/>
  <c r="A19" i="1404" s="1"/>
  <c r="R14" i="1404"/>
  <c r="AK14" i="1404" s="1"/>
  <c r="R20" i="1404"/>
  <c r="B20" i="1404" s="1"/>
  <c r="R9" i="1404"/>
  <c r="AK9" i="1404" s="1"/>
  <c r="R12" i="1404"/>
  <c r="A12" i="1404" s="1"/>
  <c r="R15" i="1404"/>
  <c r="AK15" i="1404" s="1"/>
  <c r="R10" i="1404"/>
  <c r="B10" i="1404" s="1"/>
  <c r="AK38" i="1404"/>
  <c r="A38" i="1404"/>
  <c r="B38" i="1404"/>
  <c r="R22" i="1404"/>
  <c r="R29" i="1404"/>
  <c r="R27" i="1404"/>
  <c r="R32" i="1404"/>
  <c r="R16" i="1404"/>
  <c r="R28" i="1404"/>
  <c r="R17" i="1404"/>
  <c r="R13" i="1404"/>
  <c r="R18" i="1404"/>
  <c r="R8" i="1404"/>
  <c r="R35" i="1404"/>
  <c r="R31" i="1404"/>
  <c r="R33" i="1404"/>
  <c r="R37" i="1404"/>
  <c r="R24" i="1404"/>
  <c r="R36" i="1404"/>
  <c r="R34" i="1404"/>
  <c r="R25" i="1404"/>
  <c r="R21" i="1404"/>
  <c r="R26" i="1404"/>
  <c r="R24" i="1403"/>
  <c r="B24" i="1403" s="1"/>
  <c r="R21" i="1403"/>
  <c r="B21" i="1403" s="1"/>
  <c r="R31" i="1403"/>
  <c r="AK31" i="1403" s="1"/>
  <c r="R27" i="1403"/>
  <c r="AK27" i="1403" s="1"/>
  <c r="R13" i="1403"/>
  <c r="AK13" i="1403" s="1"/>
  <c r="R10" i="1403"/>
  <c r="A10" i="1403" s="1"/>
  <c r="R14" i="1403"/>
  <c r="A14" i="1403" s="1"/>
  <c r="R8" i="1403"/>
  <c r="AK8" i="1403" s="1"/>
  <c r="R33" i="1403"/>
  <c r="A33" i="1403" s="1"/>
  <c r="R16" i="1403"/>
  <c r="B16" i="1403" s="1"/>
  <c r="R26" i="1403"/>
  <c r="B26" i="1403" s="1"/>
  <c r="R22" i="1403"/>
  <c r="A22" i="1403" s="1"/>
  <c r="R32" i="1403"/>
  <c r="B32" i="1403" s="1"/>
  <c r="R34" i="1403"/>
  <c r="A34" i="1403" s="1"/>
  <c r="R17" i="1403"/>
  <c r="A17" i="1403" s="1"/>
  <c r="R35" i="1403"/>
  <c r="A35" i="1403" s="1"/>
  <c r="R25" i="1403"/>
  <c r="AK25" i="1403" s="1"/>
  <c r="X7" i="1403"/>
  <c r="J5" i="1403"/>
  <c r="I42" i="1403" s="1"/>
  <c r="B38" i="1403"/>
  <c r="A38" i="1403"/>
  <c r="AK38" i="1403"/>
  <c r="R15" i="1403"/>
  <c r="R30" i="1403"/>
  <c r="R28" i="1403"/>
  <c r="R12" i="1403"/>
  <c r="R19" i="1403"/>
  <c r="R36" i="1403"/>
  <c r="R18" i="1403"/>
  <c r="R11" i="1403"/>
  <c r="R23" i="1403"/>
  <c r="R9" i="1403"/>
  <c r="R37" i="1403"/>
  <c r="R29" i="1403"/>
  <c r="R20" i="1403"/>
  <c r="L48" i="1352"/>
  <c r="A48" i="1352"/>
  <c r="B44" i="1352"/>
  <c r="B43" i="1352"/>
  <c r="B42" i="1352"/>
  <c r="O40" i="1352"/>
  <c r="E40" i="1352"/>
  <c r="O39" i="1352"/>
  <c r="E39" i="1352"/>
  <c r="BH38" i="1352"/>
  <c r="BF38" i="1352"/>
  <c r="BD38" i="1352"/>
  <c r="AU38" i="1352"/>
  <c r="AS38" i="1352"/>
  <c r="AM38" i="1352"/>
  <c r="AH38" i="1352"/>
  <c r="V38" i="1352"/>
  <c r="S38" i="1352"/>
  <c r="BH37" i="1352"/>
  <c r="BF37" i="1352"/>
  <c r="BD37" i="1352"/>
  <c r="AU37" i="1352"/>
  <c r="AS37" i="1352"/>
  <c r="AM37" i="1352"/>
  <c r="AH37" i="1352"/>
  <c r="V37" i="1352"/>
  <c r="S37" i="1352"/>
  <c r="BH36" i="1352"/>
  <c r="BF36" i="1352"/>
  <c r="BD36" i="1352"/>
  <c r="AU36" i="1352"/>
  <c r="AS36" i="1352"/>
  <c r="AM36" i="1352"/>
  <c r="AH36" i="1352"/>
  <c r="V36" i="1352"/>
  <c r="S36" i="1352"/>
  <c r="BH35" i="1352"/>
  <c r="BF35" i="1352"/>
  <c r="BD35" i="1352"/>
  <c r="AU35" i="1352"/>
  <c r="AS35" i="1352"/>
  <c r="AM35" i="1352"/>
  <c r="AH35" i="1352"/>
  <c r="V35" i="1352"/>
  <c r="S35" i="1352"/>
  <c r="BH34" i="1352"/>
  <c r="BF34" i="1352"/>
  <c r="BD34" i="1352"/>
  <c r="AU34" i="1352"/>
  <c r="AS34" i="1352"/>
  <c r="AM34" i="1352"/>
  <c r="AH34" i="1352"/>
  <c r="V34" i="1352"/>
  <c r="S34" i="1352"/>
  <c r="BH33" i="1352"/>
  <c r="BF33" i="1352"/>
  <c r="BD33" i="1352"/>
  <c r="AU33" i="1352"/>
  <c r="AS33" i="1352"/>
  <c r="AM33" i="1352"/>
  <c r="AH33" i="1352"/>
  <c r="V33" i="1352"/>
  <c r="S33" i="1352"/>
  <c r="BH32" i="1352"/>
  <c r="BF32" i="1352"/>
  <c r="BD32" i="1352"/>
  <c r="AU32" i="1352"/>
  <c r="AS32" i="1352"/>
  <c r="AM32" i="1352"/>
  <c r="AH32" i="1352"/>
  <c r="V32" i="1352"/>
  <c r="S32" i="1352"/>
  <c r="BH31" i="1352"/>
  <c r="BF31" i="1352"/>
  <c r="BD31" i="1352"/>
  <c r="AU31" i="1352"/>
  <c r="AS31" i="1352"/>
  <c r="AM31" i="1352"/>
  <c r="AH31" i="1352"/>
  <c r="V31" i="1352"/>
  <c r="S31" i="1352"/>
  <c r="BH30" i="1352"/>
  <c r="BF30" i="1352"/>
  <c r="BD30" i="1352"/>
  <c r="AU30" i="1352"/>
  <c r="AS30" i="1352"/>
  <c r="AM30" i="1352"/>
  <c r="AH30" i="1352"/>
  <c r="V30" i="1352"/>
  <c r="S30" i="1352"/>
  <c r="BH29" i="1352"/>
  <c r="BF29" i="1352"/>
  <c r="BD29" i="1352"/>
  <c r="AU29" i="1352"/>
  <c r="AS29" i="1352"/>
  <c r="AM29" i="1352"/>
  <c r="AH29" i="1352"/>
  <c r="V29" i="1352"/>
  <c r="S29" i="1352"/>
  <c r="BH28" i="1352"/>
  <c r="BF28" i="1352"/>
  <c r="BD28" i="1352"/>
  <c r="AU28" i="1352"/>
  <c r="AS28" i="1352"/>
  <c r="AM28" i="1352"/>
  <c r="AH28" i="1352"/>
  <c r="V28" i="1352"/>
  <c r="S28" i="1352"/>
  <c r="BH27" i="1352"/>
  <c r="BF27" i="1352"/>
  <c r="BD27" i="1352"/>
  <c r="AU27" i="1352"/>
  <c r="AS27" i="1352"/>
  <c r="AM27" i="1352"/>
  <c r="AH27" i="1352"/>
  <c r="V27" i="1352"/>
  <c r="S27" i="1352"/>
  <c r="BH26" i="1352"/>
  <c r="BF26" i="1352"/>
  <c r="BD26" i="1352"/>
  <c r="AU26" i="1352"/>
  <c r="AS26" i="1352"/>
  <c r="AM26" i="1352"/>
  <c r="AH26" i="1352"/>
  <c r="V26" i="1352"/>
  <c r="S26" i="1352"/>
  <c r="BH25" i="1352"/>
  <c r="BF25" i="1352"/>
  <c r="BD25" i="1352"/>
  <c r="AU25" i="1352"/>
  <c r="AS25" i="1352"/>
  <c r="AM25" i="1352"/>
  <c r="AH25" i="1352"/>
  <c r="V25" i="1352"/>
  <c r="S25" i="1352"/>
  <c r="BH24" i="1352"/>
  <c r="BF24" i="1352"/>
  <c r="BD24" i="1352"/>
  <c r="AU24" i="1352"/>
  <c r="AS24" i="1352"/>
  <c r="AM24" i="1352"/>
  <c r="AH24" i="1352"/>
  <c r="V24" i="1352"/>
  <c r="S24" i="1352"/>
  <c r="BH23" i="1352"/>
  <c r="BF23" i="1352"/>
  <c r="BD23" i="1352"/>
  <c r="AU23" i="1352"/>
  <c r="AS23" i="1352"/>
  <c r="AM23" i="1352"/>
  <c r="AH23" i="1352"/>
  <c r="V23" i="1352"/>
  <c r="S23" i="1352"/>
  <c r="BH22" i="1352"/>
  <c r="BF22" i="1352"/>
  <c r="BD22" i="1352"/>
  <c r="AU22" i="1352"/>
  <c r="AS22" i="1352"/>
  <c r="AM22" i="1352"/>
  <c r="AH22" i="1352"/>
  <c r="V22" i="1352"/>
  <c r="S22" i="1352"/>
  <c r="BH21" i="1352"/>
  <c r="BF21" i="1352"/>
  <c r="BD21" i="1352"/>
  <c r="AU21" i="1352"/>
  <c r="AS21" i="1352"/>
  <c r="AM21" i="1352"/>
  <c r="AH21" i="1352"/>
  <c r="V21" i="1352"/>
  <c r="S21" i="1352"/>
  <c r="BH20" i="1352"/>
  <c r="BF20" i="1352"/>
  <c r="BD20" i="1352"/>
  <c r="AU20" i="1352"/>
  <c r="AS20" i="1352"/>
  <c r="AM20" i="1352"/>
  <c r="AH20" i="1352"/>
  <c r="V20" i="1352"/>
  <c r="S20" i="1352"/>
  <c r="BH19" i="1352"/>
  <c r="BF19" i="1352"/>
  <c r="BD19" i="1352"/>
  <c r="AU19" i="1352"/>
  <c r="AS19" i="1352"/>
  <c r="AM19" i="1352"/>
  <c r="AH19" i="1352"/>
  <c r="V19" i="1352"/>
  <c r="S19" i="1352"/>
  <c r="BH18" i="1352"/>
  <c r="BF18" i="1352"/>
  <c r="BD18" i="1352"/>
  <c r="AU18" i="1352"/>
  <c r="AS18" i="1352"/>
  <c r="AM18" i="1352"/>
  <c r="AH18" i="1352"/>
  <c r="V18" i="1352"/>
  <c r="S18" i="1352"/>
  <c r="BH17" i="1352"/>
  <c r="BF17" i="1352"/>
  <c r="BD17" i="1352"/>
  <c r="AU17" i="1352"/>
  <c r="AS17" i="1352"/>
  <c r="AM17" i="1352"/>
  <c r="AH17" i="1352"/>
  <c r="V17" i="1352"/>
  <c r="S17" i="1352"/>
  <c r="BH16" i="1352"/>
  <c r="BF16" i="1352"/>
  <c r="BD16" i="1352"/>
  <c r="AU16" i="1352"/>
  <c r="AS16" i="1352"/>
  <c r="AM16" i="1352"/>
  <c r="AH16" i="1352"/>
  <c r="V16" i="1352"/>
  <c r="S16" i="1352"/>
  <c r="BH15" i="1352"/>
  <c r="BF15" i="1352"/>
  <c r="BD15" i="1352"/>
  <c r="AU15" i="1352"/>
  <c r="AS15" i="1352"/>
  <c r="AM15" i="1352"/>
  <c r="AH15" i="1352"/>
  <c r="V15" i="1352"/>
  <c r="S15" i="1352"/>
  <c r="BH14" i="1352"/>
  <c r="BF14" i="1352"/>
  <c r="BD14" i="1352"/>
  <c r="AU14" i="1352"/>
  <c r="AS14" i="1352"/>
  <c r="AM14" i="1352"/>
  <c r="AH14" i="1352"/>
  <c r="V14" i="1352"/>
  <c r="S14" i="1352"/>
  <c r="BH13" i="1352"/>
  <c r="BF13" i="1352"/>
  <c r="BD13" i="1352"/>
  <c r="AU13" i="1352"/>
  <c r="AS13" i="1352"/>
  <c r="AM13" i="1352"/>
  <c r="AH13" i="1352"/>
  <c r="V13" i="1352"/>
  <c r="S13" i="1352"/>
  <c r="BH12" i="1352"/>
  <c r="BF12" i="1352"/>
  <c r="BD12" i="1352"/>
  <c r="AU12" i="1352"/>
  <c r="AS12" i="1352"/>
  <c r="AM12" i="1352"/>
  <c r="AH12" i="1352"/>
  <c r="V12" i="1352"/>
  <c r="S12" i="1352"/>
  <c r="BH11" i="1352"/>
  <c r="BF11" i="1352"/>
  <c r="BD11" i="1352"/>
  <c r="AU11" i="1352"/>
  <c r="AS11" i="1352"/>
  <c r="AM11" i="1352"/>
  <c r="AH11" i="1352"/>
  <c r="V11" i="1352"/>
  <c r="S11" i="1352"/>
  <c r="BH10" i="1352"/>
  <c r="BF10" i="1352"/>
  <c r="BD10" i="1352"/>
  <c r="AU10" i="1352"/>
  <c r="AS10" i="1352"/>
  <c r="AM10" i="1352"/>
  <c r="AH10" i="1352"/>
  <c r="V10" i="1352"/>
  <c r="S10" i="1352"/>
  <c r="BH9" i="1352"/>
  <c r="BF9" i="1352"/>
  <c r="BD9" i="1352"/>
  <c r="AU9" i="1352"/>
  <c r="AS9" i="1352"/>
  <c r="AM9" i="1352"/>
  <c r="AH9" i="1352"/>
  <c r="V9" i="1352"/>
  <c r="S9" i="1352"/>
  <c r="BH8" i="1352"/>
  <c r="BF8" i="1352"/>
  <c r="BD8" i="1352"/>
  <c r="AU8" i="1352"/>
  <c r="AS8" i="1352"/>
  <c r="AM8" i="1352"/>
  <c r="AH8" i="1352"/>
  <c r="V8" i="1352"/>
  <c r="S8" i="1352"/>
  <c r="L5" i="1352"/>
  <c r="Q4" i="1352"/>
  <c r="Q2" i="1352" s="1"/>
  <c r="I3" i="1352"/>
  <c r="A3" i="1352"/>
  <c r="K2" i="1352"/>
  <c r="I2" i="1352"/>
  <c r="A2" i="1352"/>
  <c r="A4" i="831"/>
  <c r="B3" i="23"/>
  <c r="C4" i="23" s="1"/>
  <c r="D4" i="23" s="1"/>
  <c r="R21" i="2"/>
  <c r="Q21" i="2"/>
  <c r="R20" i="2"/>
  <c r="Q20" i="2"/>
  <c r="R19" i="2"/>
  <c r="Q19" i="2"/>
  <c r="R18" i="2"/>
  <c r="Q18" i="2"/>
  <c r="E40" i="95"/>
  <c r="O39" i="95"/>
  <c r="O40" i="95"/>
  <c r="K2" i="95"/>
  <c r="I2" i="95"/>
  <c r="J16" i="2"/>
  <c r="J21" i="2"/>
  <c r="J20" i="2"/>
  <c r="J19" i="2"/>
  <c r="J18" i="2"/>
  <c r="J17" i="2"/>
  <c r="Y7" i="2"/>
  <c r="X7" i="2"/>
  <c r="Y6" i="2"/>
  <c r="X6" i="2"/>
  <c r="Y5" i="2"/>
  <c r="X5" i="2"/>
  <c r="Y4" i="2"/>
  <c r="X4" i="2"/>
  <c r="B12" i="2"/>
  <c r="N9" i="2"/>
  <c r="N8" i="2"/>
  <c r="B17" i="2"/>
  <c r="E39" i="95"/>
  <c r="M2" i="26"/>
  <c r="O40" i="831"/>
  <c r="O39" i="831"/>
  <c r="E39" i="831"/>
  <c r="I3" i="831"/>
  <c r="A3" i="831"/>
  <c r="A3" i="95"/>
  <c r="N2" i="26"/>
  <c r="L9" i="26" s="1"/>
  <c r="L5" i="831"/>
  <c r="L5" i="95"/>
  <c r="B2" i="23"/>
  <c r="C23" i="23" s="1"/>
  <c r="D23" i="23" s="1"/>
  <c r="F23" i="23" s="1"/>
  <c r="C25" i="23"/>
  <c r="D25" i="23" s="1"/>
  <c r="F25" i="23" s="1"/>
  <c r="D17" i="2"/>
  <c r="AH17" i="2" s="1"/>
  <c r="D18" i="2"/>
  <c r="AH18" i="2" s="1"/>
  <c r="D19" i="2"/>
  <c r="D20" i="2"/>
  <c r="S20" i="2" s="1"/>
  <c r="D21" i="2"/>
  <c r="S21" i="2" s="1"/>
  <c r="V17" i="95"/>
  <c r="V38" i="95"/>
  <c r="AM38" i="95"/>
  <c r="V36" i="95"/>
  <c r="AM36" i="95"/>
  <c r="V35" i="95"/>
  <c r="AM35" i="95"/>
  <c r="V34" i="95"/>
  <c r="AM34" i="95"/>
  <c r="V33" i="95"/>
  <c r="AM33" i="95"/>
  <c r="V32" i="95"/>
  <c r="AM32" i="95"/>
  <c r="V31" i="95"/>
  <c r="AM31" i="95"/>
  <c r="V29" i="95"/>
  <c r="AM29" i="95"/>
  <c r="V28" i="95"/>
  <c r="AM28" i="95"/>
  <c r="V27" i="95"/>
  <c r="AM27" i="95"/>
  <c r="V26" i="95"/>
  <c r="AM26" i="95"/>
  <c r="V25" i="95"/>
  <c r="AM25" i="95"/>
  <c r="V24" i="95"/>
  <c r="AM24" i="95"/>
  <c r="V22" i="95"/>
  <c r="AM22" i="95"/>
  <c r="V21" i="95"/>
  <c r="AM21" i="95"/>
  <c r="V20" i="95"/>
  <c r="AM20" i="95"/>
  <c r="V19" i="95"/>
  <c r="AM19" i="95"/>
  <c r="V18" i="95"/>
  <c r="AM18" i="95"/>
  <c r="AM17" i="95"/>
  <c r="V15" i="95"/>
  <c r="AM15" i="95"/>
  <c r="V14" i="95"/>
  <c r="AM14" i="95"/>
  <c r="V13" i="95"/>
  <c r="AM13" i="95"/>
  <c r="V12" i="95"/>
  <c r="AM12" i="95"/>
  <c r="V11" i="95"/>
  <c r="AM11" i="95"/>
  <c r="V10" i="95"/>
  <c r="AM10" i="95"/>
  <c r="V8" i="95"/>
  <c r="AM8" i="95"/>
  <c r="V37" i="95"/>
  <c r="AM37" i="95"/>
  <c r="V30" i="95"/>
  <c r="AM30" i="95"/>
  <c r="V23" i="95"/>
  <c r="AM23" i="95"/>
  <c r="V16" i="95"/>
  <c r="AM16" i="95"/>
  <c r="V9" i="95"/>
  <c r="AM9" i="95"/>
  <c r="I17" i="2"/>
  <c r="I18" i="2"/>
  <c r="I19" i="2"/>
  <c r="I20" i="2"/>
  <c r="I21" i="2"/>
  <c r="B4" i="26"/>
  <c r="B5" i="26" s="1"/>
  <c r="D7" i="26"/>
  <c r="D6" i="26"/>
  <c r="W17" i="2"/>
  <c r="Z17" i="2"/>
  <c r="W18" i="2"/>
  <c r="Z18" i="2"/>
  <c r="W19" i="2"/>
  <c r="Z19" i="2"/>
  <c r="W20" i="2"/>
  <c r="Z20" i="2"/>
  <c r="W21" i="2"/>
  <c r="Z21" i="2"/>
  <c r="N6" i="2"/>
  <c r="A2" i="831"/>
  <c r="I2" i="831"/>
  <c r="BH8" i="831"/>
  <c r="BH9" i="831"/>
  <c r="BH10" i="831"/>
  <c r="BH11" i="831"/>
  <c r="BH12" i="831"/>
  <c r="S2" i="831" s="1"/>
  <c r="BH13" i="831"/>
  <c r="BH14" i="831"/>
  <c r="BH15" i="831"/>
  <c r="BH16" i="831"/>
  <c r="BH17" i="831"/>
  <c r="BH18" i="831"/>
  <c r="BH19" i="831"/>
  <c r="BH20" i="831"/>
  <c r="BH21" i="831"/>
  <c r="BH22" i="831"/>
  <c r="BH23" i="831"/>
  <c r="BH24" i="831"/>
  <c r="BH25" i="831"/>
  <c r="BH26" i="831"/>
  <c r="BH27" i="831"/>
  <c r="BH28" i="831"/>
  <c r="BH29" i="831"/>
  <c r="BH30" i="831"/>
  <c r="BH31" i="831"/>
  <c r="BH32" i="831"/>
  <c r="BH33" i="831"/>
  <c r="BH34" i="831"/>
  <c r="BH35" i="831"/>
  <c r="BH36" i="831"/>
  <c r="BH37" i="831"/>
  <c r="BH38" i="831"/>
  <c r="S8" i="831"/>
  <c r="V8" i="831"/>
  <c r="AM8" i="831"/>
  <c r="AN8" i="831"/>
  <c r="AH8" i="831"/>
  <c r="AS8" i="831"/>
  <c r="AU8" i="831"/>
  <c r="BD8" i="831"/>
  <c r="BF8" i="831"/>
  <c r="S9" i="831"/>
  <c r="V9" i="831"/>
  <c r="AM9" i="831"/>
  <c r="AN9" i="831"/>
  <c r="AH9" i="831"/>
  <c r="AS9" i="831"/>
  <c r="AU9" i="831"/>
  <c r="BD9" i="831"/>
  <c r="BF9" i="831"/>
  <c r="S10" i="831"/>
  <c r="V10" i="831"/>
  <c r="AM10" i="831"/>
  <c r="AN10" i="831"/>
  <c r="AH10" i="831"/>
  <c r="AS10" i="831"/>
  <c r="AU10" i="831"/>
  <c r="BD10" i="831"/>
  <c r="BF10" i="831"/>
  <c r="S11" i="831"/>
  <c r="V11" i="831"/>
  <c r="AM11" i="831"/>
  <c r="AN11" i="831"/>
  <c r="AH11" i="831"/>
  <c r="AS11" i="831"/>
  <c r="AU11" i="831"/>
  <c r="BD11" i="831"/>
  <c r="BF11" i="831"/>
  <c r="S12" i="831"/>
  <c r="V12" i="831"/>
  <c r="AM12" i="831"/>
  <c r="AN12" i="831"/>
  <c r="AH12" i="831"/>
  <c r="AS12" i="831"/>
  <c r="AU12" i="831"/>
  <c r="BD12" i="831"/>
  <c r="BF12" i="831"/>
  <c r="S13" i="831"/>
  <c r="V13" i="831"/>
  <c r="AM13" i="831"/>
  <c r="AN13" i="831"/>
  <c r="AH13" i="831"/>
  <c r="AS13" i="831"/>
  <c r="AU13" i="831"/>
  <c r="BD13" i="831"/>
  <c r="BF13" i="831"/>
  <c r="S14" i="831"/>
  <c r="V14" i="831"/>
  <c r="AM14" i="831"/>
  <c r="AN14" i="831"/>
  <c r="AH14" i="831"/>
  <c r="AS14" i="831"/>
  <c r="AU14" i="831"/>
  <c r="BD14" i="831"/>
  <c r="BF14" i="831"/>
  <c r="S15" i="831"/>
  <c r="V15" i="831"/>
  <c r="AM15" i="831"/>
  <c r="AN15" i="831"/>
  <c r="AH15" i="831"/>
  <c r="AS15" i="831"/>
  <c r="AU15" i="831"/>
  <c r="BD15" i="831"/>
  <c r="BF15" i="831"/>
  <c r="S16" i="831"/>
  <c r="V16" i="831"/>
  <c r="AM16" i="831"/>
  <c r="AN16" i="831"/>
  <c r="AH16" i="831"/>
  <c r="AS16" i="831"/>
  <c r="AU16" i="831"/>
  <c r="BD16" i="831"/>
  <c r="BF16" i="831"/>
  <c r="S17" i="831"/>
  <c r="V17" i="831"/>
  <c r="AM17" i="831"/>
  <c r="AN17" i="831"/>
  <c r="AH17" i="831"/>
  <c r="AS17" i="831"/>
  <c r="AU17" i="831"/>
  <c r="BD17" i="831"/>
  <c r="BF17" i="831"/>
  <c r="S18" i="831"/>
  <c r="V18" i="831"/>
  <c r="AM18" i="831"/>
  <c r="AN18" i="831"/>
  <c r="AH18" i="831"/>
  <c r="AS18" i="831"/>
  <c r="AU18" i="831"/>
  <c r="BD18" i="831"/>
  <c r="BF18" i="831"/>
  <c r="S19" i="831"/>
  <c r="V19" i="831"/>
  <c r="AM19" i="831"/>
  <c r="AN19" i="831"/>
  <c r="AH19" i="831"/>
  <c r="AS19" i="831"/>
  <c r="AU19" i="831"/>
  <c r="BD19" i="831"/>
  <c r="BF19" i="831"/>
  <c r="S20" i="831"/>
  <c r="V20" i="831"/>
  <c r="AM20" i="831"/>
  <c r="AN20" i="831"/>
  <c r="AH20" i="831"/>
  <c r="AS20" i="831"/>
  <c r="AU20" i="831"/>
  <c r="BD20" i="831"/>
  <c r="BF20" i="831"/>
  <c r="S21" i="831"/>
  <c r="V21" i="831"/>
  <c r="AM21" i="831"/>
  <c r="AN21" i="831"/>
  <c r="AH21" i="831"/>
  <c r="AS21" i="831"/>
  <c r="AU21" i="831"/>
  <c r="BD21" i="831"/>
  <c r="BF21" i="831"/>
  <c r="S22" i="831"/>
  <c r="V22" i="831"/>
  <c r="AM22" i="831"/>
  <c r="AN22" i="831"/>
  <c r="AH22" i="831"/>
  <c r="AS22" i="831"/>
  <c r="AU22" i="831"/>
  <c r="BD22" i="831"/>
  <c r="BF22" i="831"/>
  <c r="S23" i="831"/>
  <c r="V23" i="831"/>
  <c r="AM23" i="831"/>
  <c r="AN23" i="831"/>
  <c r="AH23" i="831"/>
  <c r="AS23" i="831"/>
  <c r="AU23" i="831"/>
  <c r="BD23" i="831"/>
  <c r="BF23" i="831"/>
  <c r="S24" i="831"/>
  <c r="V24" i="831"/>
  <c r="AM24" i="831"/>
  <c r="AN24" i="831"/>
  <c r="AH24" i="831"/>
  <c r="AS24" i="831"/>
  <c r="AU24" i="831"/>
  <c r="BD24" i="831"/>
  <c r="BF24" i="831"/>
  <c r="S25" i="831"/>
  <c r="V25" i="831"/>
  <c r="AM25" i="831"/>
  <c r="AN25" i="831"/>
  <c r="AH25" i="831"/>
  <c r="AS25" i="831"/>
  <c r="AU25" i="831"/>
  <c r="BD25" i="831"/>
  <c r="BF25" i="831"/>
  <c r="S26" i="831"/>
  <c r="V26" i="831"/>
  <c r="AM26" i="831"/>
  <c r="AN26" i="831"/>
  <c r="AH26" i="831"/>
  <c r="AS26" i="831"/>
  <c r="AU26" i="831"/>
  <c r="BD26" i="831"/>
  <c r="BF26" i="831"/>
  <c r="S27" i="831"/>
  <c r="V27" i="831"/>
  <c r="AM27" i="831"/>
  <c r="AN27" i="831"/>
  <c r="AH27" i="831"/>
  <c r="AS27" i="831"/>
  <c r="AU27" i="831"/>
  <c r="BD27" i="831"/>
  <c r="BF27" i="831"/>
  <c r="S28" i="831"/>
  <c r="V28" i="831"/>
  <c r="AM28" i="831"/>
  <c r="AN28" i="831"/>
  <c r="AH28" i="831"/>
  <c r="AS28" i="831"/>
  <c r="AU28" i="831"/>
  <c r="BD28" i="831"/>
  <c r="BF28" i="831"/>
  <c r="S29" i="831"/>
  <c r="V29" i="831"/>
  <c r="AM29" i="831"/>
  <c r="AN29" i="831"/>
  <c r="AH29" i="831"/>
  <c r="AS29" i="831"/>
  <c r="AU29" i="831"/>
  <c r="BD29" i="831"/>
  <c r="BF29" i="831"/>
  <c r="S30" i="831"/>
  <c r="V30" i="831"/>
  <c r="AM30" i="831"/>
  <c r="AN30" i="831"/>
  <c r="AH30" i="831"/>
  <c r="AS30" i="831"/>
  <c r="AU30" i="831"/>
  <c r="BD30" i="831"/>
  <c r="BF30" i="831"/>
  <c r="S31" i="831"/>
  <c r="V31" i="831"/>
  <c r="AM31" i="831"/>
  <c r="AN31" i="831"/>
  <c r="AH31" i="831"/>
  <c r="AS31" i="831"/>
  <c r="AU31" i="831"/>
  <c r="BD31" i="831"/>
  <c r="BF31" i="831"/>
  <c r="S32" i="831"/>
  <c r="V32" i="831"/>
  <c r="AM32" i="831"/>
  <c r="AN32" i="831"/>
  <c r="AH32" i="831"/>
  <c r="AS32" i="831"/>
  <c r="AU32" i="831"/>
  <c r="BD32" i="831"/>
  <c r="BF32" i="831"/>
  <c r="S33" i="831"/>
  <c r="V33" i="831"/>
  <c r="AM33" i="831"/>
  <c r="AN33" i="831"/>
  <c r="AH33" i="831"/>
  <c r="AS33" i="831"/>
  <c r="AU33" i="831"/>
  <c r="BD33" i="831"/>
  <c r="BF33" i="831"/>
  <c r="S34" i="831"/>
  <c r="V34" i="831"/>
  <c r="AM34" i="831"/>
  <c r="AN34" i="831"/>
  <c r="AH34" i="831"/>
  <c r="AS34" i="831"/>
  <c r="AU34" i="831"/>
  <c r="BD34" i="831"/>
  <c r="BF34" i="831"/>
  <c r="S35" i="831"/>
  <c r="V35" i="831"/>
  <c r="AM35" i="831"/>
  <c r="AN35" i="831"/>
  <c r="AH35" i="831"/>
  <c r="AS35" i="831"/>
  <c r="AU35" i="831"/>
  <c r="BD35" i="831"/>
  <c r="BF35" i="831"/>
  <c r="S36" i="831"/>
  <c r="V36" i="831"/>
  <c r="AM36" i="831"/>
  <c r="AN36" i="831"/>
  <c r="AH36" i="831"/>
  <c r="AS36" i="831"/>
  <c r="AU36" i="831"/>
  <c r="BD36" i="831"/>
  <c r="BF36" i="831"/>
  <c r="S37" i="831"/>
  <c r="V37" i="831"/>
  <c r="AM37" i="831"/>
  <c r="AN37" i="831"/>
  <c r="AH37" i="831"/>
  <c r="AS37" i="831"/>
  <c r="AU37" i="831"/>
  <c r="BD37" i="831"/>
  <c r="BF37" i="831"/>
  <c r="S38" i="831"/>
  <c r="V38" i="831"/>
  <c r="AM38" i="831"/>
  <c r="AN38" i="831"/>
  <c r="AH38" i="831"/>
  <c r="AS38" i="831"/>
  <c r="AU38" i="831"/>
  <c r="BD38" i="831"/>
  <c r="BF38" i="831"/>
  <c r="B40" i="831"/>
  <c r="B42" i="831"/>
  <c r="B43" i="831"/>
  <c r="B44" i="831"/>
  <c r="A48" i="831"/>
  <c r="M48" i="831"/>
  <c r="AH38" i="95"/>
  <c r="AH37" i="95"/>
  <c r="AH36" i="95"/>
  <c r="AH35" i="95"/>
  <c r="AH34" i="95"/>
  <c r="AH33" i="95"/>
  <c r="AH32" i="95"/>
  <c r="AH31" i="95"/>
  <c r="AH30" i="95"/>
  <c r="AH29" i="95"/>
  <c r="AH28" i="95"/>
  <c r="AH27" i="95"/>
  <c r="AH26" i="95"/>
  <c r="AH25" i="95"/>
  <c r="AH24" i="95"/>
  <c r="AH23" i="95"/>
  <c r="AH22" i="95"/>
  <c r="AH21" i="95"/>
  <c r="AH20" i="95"/>
  <c r="AH19" i="95"/>
  <c r="AH18" i="95"/>
  <c r="AH17" i="95"/>
  <c r="AH16" i="95"/>
  <c r="AH15" i="95"/>
  <c r="AH14" i="95"/>
  <c r="AH13" i="95"/>
  <c r="AH12" i="95"/>
  <c r="AH11" i="95"/>
  <c r="AH10" i="95"/>
  <c r="AH9" i="95"/>
  <c r="AH8" i="95"/>
  <c r="O17" i="2"/>
  <c r="O18" i="2"/>
  <c r="O19" i="2"/>
  <c r="O20" i="2"/>
  <c r="O21" i="2"/>
  <c r="H7" i="26"/>
  <c r="H6" i="26"/>
  <c r="H5" i="26"/>
  <c r="H4" i="26"/>
  <c r="H3" i="26"/>
  <c r="E7" i="26"/>
  <c r="E6" i="26"/>
  <c r="E5" i="26"/>
  <c r="E4" i="26"/>
  <c r="E3" i="26"/>
  <c r="A2" i="2"/>
  <c r="A11" i="2"/>
  <c r="AA22" i="2"/>
  <c r="BH8" i="95"/>
  <c r="BH9" i="95"/>
  <c r="BH10" i="95"/>
  <c r="BH11" i="95"/>
  <c r="BH12" i="95"/>
  <c r="BH13" i="95"/>
  <c r="BH14" i="95"/>
  <c r="BH15" i="95"/>
  <c r="BH16" i="95"/>
  <c r="BH17" i="95"/>
  <c r="BH18" i="95"/>
  <c r="BH19" i="95"/>
  <c r="BH20" i="95"/>
  <c r="BH21" i="95"/>
  <c r="BH22" i="95"/>
  <c r="BH23" i="95"/>
  <c r="BH24" i="95"/>
  <c r="BH25" i="95"/>
  <c r="BH26" i="95"/>
  <c r="BH27" i="95"/>
  <c r="BH28" i="95"/>
  <c r="BH29" i="95"/>
  <c r="BH30" i="95"/>
  <c r="BH31" i="95"/>
  <c r="BH32" i="95"/>
  <c r="BH33" i="95"/>
  <c r="BH34" i="95"/>
  <c r="BH35" i="95"/>
  <c r="BH36" i="95"/>
  <c r="BH37" i="95"/>
  <c r="BH38" i="95"/>
  <c r="N7" i="2"/>
  <c r="A2" i="95"/>
  <c r="I3" i="95"/>
  <c r="S8" i="95"/>
  <c r="AS8" i="95"/>
  <c r="AU8" i="95"/>
  <c r="BD8" i="95"/>
  <c r="BF8" i="95"/>
  <c r="S9" i="95"/>
  <c r="AS9" i="95"/>
  <c r="AU9" i="95"/>
  <c r="BD9" i="95"/>
  <c r="BF9" i="95"/>
  <c r="S10" i="95"/>
  <c r="AS10" i="95"/>
  <c r="AU10" i="95"/>
  <c r="BD10" i="95"/>
  <c r="BF10" i="95"/>
  <c r="S11" i="95"/>
  <c r="AS11" i="95"/>
  <c r="AU11" i="95"/>
  <c r="BD11" i="95"/>
  <c r="BF11" i="95"/>
  <c r="S12" i="95"/>
  <c r="AS12" i="95"/>
  <c r="AU12" i="95"/>
  <c r="BD12" i="95"/>
  <c r="BF12" i="95"/>
  <c r="S13" i="95"/>
  <c r="AS13" i="95"/>
  <c r="AU13" i="95"/>
  <c r="BD13" i="95"/>
  <c r="BF13" i="95"/>
  <c r="S14" i="95"/>
  <c r="AS14" i="95"/>
  <c r="AU14" i="95"/>
  <c r="BD14" i="95"/>
  <c r="BF14" i="95"/>
  <c r="S15" i="95"/>
  <c r="AS15" i="95"/>
  <c r="AU15" i="95"/>
  <c r="BD15" i="95"/>
  <c r="BF15" i="95"/>
  <c r="S16" i="95"/>
  <c r="AS16" i="95"/>
  <c r="AU16" i="95"/>
  <c r="BD16" i="95"/>
  <c r="BF16" i="95"/>
  <c r="S17" i="95"/>
  <c r="AS17" i="95"/>
  <c r="AU17" i="95"/>
  <c r="BD17" i="95"/>
  <c r="BF17" i="95"/>
  <c r="S18" i="95"/>
  <c r="AS18" i="95"/>
  <c r="AU18" i="95"/>
  <c r="BD18" i="95"/>
  <c r="BF18" i="95"/>
  <c r="S19" i="95"/>
  <c r="AS19" i="95"/>
  <c r="AU19" i="95"/>
  <c r="BD19" i="95"/>
  <c r="BF19" i="95"/>
  <c r="S20" i="95"/>
  <c r="AS20" i="95"/>
  <c r="AU20" i="95"/>
  <c r="BD20" i="95"/>
  <c r="BF20" i="95"/>
  <c r="S21" i="95"/>
  <c r="AS21" i="95"/>
  <c r="AU21" i="95"/>
  <c r="BD21" i="95"/>
  <c r="BF21" i="95"/>
  <c r="S22" i="95"/>
  <c r="AS22" i="95"/>
  <c r="AU22" i="95"/>
  <c r="BD22" i="95"/>
  <c r="BF22" i="95"/>
  <c r="S23" i="95"/>
  <c r="AS23" i="95"/>
  <c r="AU23" i="95"/>
  <c r="BD23" i="95"/>
  <c r="BF23" i="95"/>
  <c r="S24" i="95"/>
  <c r="AS24" i="95"/>
  <c r="AU24" i="95"/>
  <c r="BD24" i="95"/>
  <c r="BF24" i="95"/>
  <c r="S25" i="95"/>
  <c r="AS25" i="95"/>
  <c r="AU25" i="95"/>
  <c r="BD25" i="95"/>
  <c r="BF25" i="95"/>
  <c r="S26" i="95"/>
  <c r="AS26" i="95"/>
  <c r="AU26" i="95"/>
  <c r="BD26" i="95"/>
  <c r="BF26" i="95"/>
  <c r="S27" i="95"/>
  <c r="AS27" i="95"/>
  <c r="AU27" i="95"/>
  <c r="BD27" i="95"/>
  <c r="BF27" i="95"/>
  <c r="S28" i="95"/>
  <c r="AS28" i="95"/>
  <c r="AU28" i="95"/>
  <c r="BD28" i="95"/>
  <c r="BF28" i="95"/>
  <c r="S29" i="95"/>
  <c r="AS29" i="95"/>
  <c r="AU29" i="95"/>
  <c r="BD29" i="95"/>
  <c r="BF29" i="95"/>
  <c r="S30" i="95"/>
  <c r="AS30" i="95"/>
  <c r="AU30" i="95"/>
  <c r="BD30" i="95"/>
  <c r="BF30" i="95"/>
  <c r="S31" i="95"/>
  <c r="AS31" i="95"/>
  <c r="AU31" i="95"/>
  <c r="BD31" i="95"/>
  <c r="BF31" i="95"/>
  <c r="S32" i="95"/>
  <c r="AS32" i="95"/>
  <c r="AU32" i="95"/>
  <c r="BD32" i="95"/>
  <c r="BF32" i="95"/>
  <c r="S33" i="95"/>
  <c r="AS33" i="95"/>
  <c r="AU33" i="95"/>
  <c r="BD33" i="95"/>
  <c r="BF33" i="95"/>
  <c r="S34" i="95"/>
  <c r="AS34" i="95"/>
  <c r="AU34" i="95"/>
  <c r="BD34" i="95"/>
  <c r="BF34" i="95"/>
  <c r="S35" i="95"/>
  <c r="AS35" i="95"/>
  <c r="AU35" i="95"/>
  <c r="BD35" i="95"/>
  <c r="BF35" i="95"/>
  <c r="S36" i="95"/>
  <c r="AS36" i="95"/>
  <c r="AU36" i="95"/>
  <c r="BD36" i="95"/>
  <c r="BF36" i="95"/>
  <c r="S37" i="95"/>
  <c r="AS37" i="95"/>
  <c r="AU37" i="95"/>
  <c r="BD37" i="95"/>
  <c r="BF37" i="95"/>
  <c r="S38" i="95"/>
  <c r="AS38" i="95"/>
  <c r="AU38" i="95"/>
  <c r="BD38" i="95"/>
  <c r="BF38" i="95"/>
  <c r="B42" i="95"/>
  <c r="B43" i="95"/>
  <c r="B44" i="95"/>
  <c r="A48" i="95"/>
  <c r="L48" i="95"/>
  <c r="N2" i="2"/>
  <c r="N18" i="2"/>
  <c r="N19" i="2"/>
  <c r="N20" i="2"/>
  <c r="N21" i="2"/>
  <c r="S3" i="1405" a="1"/>
  <c r="B33" i="1414" l="1"/>
  <c r="AG33" i="1414" s="1"/>
  <c r="B29" i="1414"/>
  <c r="AG29" i="1414" s="1"/>
  <c r="AR29" i="1414" s="1"/>
  <c r="A29" i="1414"/>
  <c r="A12" i="1413"/>
  <c r="AK33" i="1414"/>
  <c r="AO33" i="1414" s="1"/>
  <c r="B22" i="1413"/>
  <c r="AF22" i="1413" s="1"/>
  <c r="B20" i="1413"/>
  <c r="AG20" i="1413" s="1"/>
  <c r="AP20" i="1413" s="1"/>
  <c r="A32" i="1414"/>
  <c r="B32" i="1413"/>
  <c r="AG32" i="1413" s="1"/>
  <c r="AP32" i="1413" s="1"/>
  <c r="AK17" i="1413"/>
  <c r="AO17" i="1413" s="1"/>
  <c r="B36" i="1413"/>
  <c r="AF36" i="1413" s="1"/>
  <c r="B12" i="1413"/>
  <c r="AG12" i="1413" s="1"/>
  <c r="AR12" i="1413" s="1"/>
  <c r="B14" i="1410"/>
  <c r="AB14" i="1410" s="1"/>
  <c r="B32" i="1414"/>
  <c r="AG32" i="1414" s="1"/>
  <c r="A24" i="1410"/>
  <c r="B27" i="1413"/>
  <c r="AB27" i="1413" s="1"/>
  <c r="AK14" i="1414"/>
  <c r="B14" i="1414"/>
  <c r="A14" i="1414"/>
  <c r="A26" i="1414"/>
  <c r="B26" i="1414"/>
  <c r="AK26" i="1414"/>
  <c r="AK17" i="1414"/>
  <c r="B17" i="1414"/>
  <c r="A17" i="1414"/>
  <c r="AQ38" i="1414"/>
  <c r="AO38" i="1414"/>
  <c r="AK27" i="1413"/>
  <c r="AQ27" i="1413" s="1"/>
  <c r="AK15" i="1414"/>
  <c r="B15" i="1414"/>
  <c r="A15" i="1414"/>
  <c r="AK23" i="1414"/>
  <c r="A23" i="1414"/>
  <c r="B23" i="1414"/>
  <c r="AK8" i="1414"/>
  <c r="B8" i="1414"/>
  <c r="A8" i="1414"/>
  <c r="B11" i="1414"/>
  <c r="A11" i="1414"/>
  <c r="AK11" i="1414"/>
  <c r="A29" i="1413"/>
  <c r="AQ33" i="1414"/>
  <c r="A36" i="1414"/>
  <c r="AK36" i="1414"/>
  <c r="B36" i="1414"/>
  <c r="AK22" i="1414"/>
  <c r="B22" i="1414"/>
  <c r="A22" i="1414"/>
  <c r="AK29" i="1413"/>
  <c r="AQ29" i="1413" s="1"/>
  <c r="A20" i="1413"/>
  <c r="B18" i="1414"/>
  <c r="AK18" i="1414"/>
  <c r="A18" i="1414"/>
  <c r="B20" i="1414"/>
  <c r="A20" i="1414"/>
  <c r="AK20" i="1414"/>
  <c r="AK14" i="1410"/>
  <c r="AO14" i="1410" s="1"/>
  <c r="B21" i="1414"/>
  <c r="A21" i="1414"/>
  <c r="AK21" i="1414"/>
  <c r="A9" i="1414"/>
  <c r="AK9" i="1414"/>
  <c r="B9" i="1414"/>
  <c r="AG38" i="1414"/>
  <c r="AR38" i="1414" s="1"/>
  <c r="AF38" i="1414"/>
  <c r="AC38" i="1414"/>
  <c r="AB38" i="1414"/>
  <c r="AK25" i="1414"/>
  <c r="B25" i="1414"/>
  <c r="A25" i="1414"/>
  <c r="B30" i="1414"/>
  <c r="A30" i="1414"/>
  <c r="AK30" i="1414"/>
  <c r="AC29" i="1414"/>
  <c r="AB29" i="1414"/>
  <c r="A11" i="1413"/>
  <c r="AK10" i="1414"/>
  <c r="B10" i="1414"/>
  <c r="A10" i="1414"/>
  <c r="AQ32" i="1414"/>
  <c r="AO32" i="1414"/>
  <c r="B27" i="1414"/>
  <c r="AK27" i="1414"/>
  <c r="A27" i="1414"/>
  <c r="B11" i="1413"/>
  <c r="AF11" i="1413" s="1"/>
  <c r="AK35" i="1414"/>
  <c r="A35" i="1414"/>
  <c r="B35" i="1414"/>
  <c r="AK34" i="1414"/>
  <c r="B34" i="1414"/>
  <c r="A34" i="1414"/>
  <c r="B16" i="1414"/>
  <c r="A16" i="1414"/>
  <c r="AK16" i="1414"/>
  <c r="AF33" i="1414"/>
  <c r="AC33" i="1414"/>
  <c r="AB33" i="1414"/>
  <c r="AK37" i="1414"/>
  <c r="B37" i="1414"/>
  <c r="A37" i="1414"/>
  <c r="AQ29" i="1414"/>
  <c r="AO29" i="1414"/>
  <c r="AK12" i="1414"/>
  <c r="B12" i="1414"/>
  <c r="A12" i="1414"/>
  <c r="B28" i="1414"/>
  <c r="AK28" i="1414"/>
  <c r="A28" i="1414"/>
  <c r="B13" i="1414"/>
  <c r="A13" i="1414"/>
  <c r="AK13" i="1414"/>
  <c r="B31" i="1414"/>
  <c r="AK31" i="1414"/>
  <c r="A31" i="1414"/>
  <c r="AK19" i="1414"/>
  <c r="B19" i="1414"/>
  <c r="A19" i="1414"/>
  <c r="A24" i="1414"/>
  <c r="AK24" i="1414"/>
  <c r="B24" i="1414"/>
  <c r="B10" i="1413"/>
  <c r="AF10" i="1413" s="1"/>
  <c r="A17" i="1413"/>
  <c r="AK22" i="1413"/>
  <c r="AQ22" i="1413" s="1"/>
  <c r="A36" i="1413"/>
  <c r="AK10" i="1413"/>
  <c r="AQ10" i="1413" s="1"/>
  <c r="B18" i="1413"/>
  <c r="AG18" i="1413" s="1"/>
  <c r="A18" i="1413"/>
  <c r="A32" i="1413"/>
  <c r="AK14" i="1413"/>
  <c r="B14" i="1413"/>
  <c r="A14" i="1413"/>
  <c r="AC22" i="1413"/>
  <c r="AD22" i="1413" s="1"/>
  <c r="AW22" i="1413" s="1"/>
  <c r="AB22" i="1413"/>
  <c r="A19" i="1413"/>
  <c r="B19" i="1413"/>
  <c r="AK19" i="1413"/>
  <c r="A34" i="1413"/>
  <c r="AK34" i="1413"/>
  <c r="B34" i="1413"/>
  <c r="AQ38" i="1413"/>
  <c r="AO38" i="1413"/>
  <c r="A31" i="1413"/>
  <c r="B31" i="1413"/>
  <c r="AK31" i="1413"/>
  <c r="AQ36" i="1413"/>
  <c r="AO36" i="1413"/>
  <c r="AK30" i="1413"/>
  <c r="B30" i="1413"/>
  <c r="A30" i="1413"/>
  <c r="AB20" i="1413"/>
  <c r="AO11" i="1413"/>
  <c r="AQ11" i="1413"/>
  <c r="AQ12" i="1413"/>
  <c r="AO12" i="1413"/>
  <c r="B26" i="1413"/>
  <c r="A26" i="1413"/>
  <c r="AK26" i="1413"/>
  <c r="AQ20" i="1413"/>
  <c r="AO20" i="1413"/>
  <c r="AK33" i="1413"/>
  <c r="A33" i="1413"/>
  <c r="B33" i="1413"/>
  <c r="AK37" i="1413"/>
  <c r="B37" i="1413"/>
  <c r="A37" i="1413"/>
  <c r="AQ32" i="1413"/>
  <c r="AO32" i="1413"/>
  <c r="AK16" i="1413"/>
  <c r="B16" i="1413"/>
  <c r="A16" i="1413"/>
  <c r="AG17" i="1413"/>
  <c r="AF17" i="1413"/>
  <c r="AC17" i="1413"/>
  <c r="AB17" i="1413"/>
  <c r="B8" i="1413"/>
  <c r="A8" i="1413"/>
  <c r="AK8" i="1413"/>
  <c r="AB18" i="1413"/>
  <c r="AG38" i="1413"/>
  <c r="AR38" i="1413" s="1"/>
  <c r="AF38" i="1413"/>
  <c r="AE38" i="1413"/>
  <c r="AX38" i="1413" s="1"/>
  <c r="AD38" i="1413"/>
  <c r="AW38" i="1413" s="1"/>
  <c r="AC38" i="1413"/>
  <c r="AB38" i="1413"/>
  <c r="A12" i="1410"/>
  <c r="AK35" i="1413"/>
  <c r="B35" i="1413"/>
  <c r="A35" i="1413"/>
  <c r="AG29" i="1413"/>
  <c r="AF29" i="1413"/>
  <c r="AC29" i="1413"/>
  <c r="AD29" i="1413" s="1"/>
  <c r="AW29" i="1413" s="1"/>
  <c r="AB29" i="1413"/>
  <c r="A13" i="1413"/>
  <c r="AK13" i="1413"/>
  <c r="B13" i="1413"/>
  <c r="B15" i="1413"/>
  <c r="A15" i="1413"/>
  <c r="AK15" i="1413"/>
  <c r="AQ18" i="1413"/>
  <c r="AO18" i="1413"/>
  <c r="A28" i="1413"/>
  <c r="AK28" i="1413"/>
  <c r="B28" i="1413"/>
  <c r="AK9" i="1413"/>
  <c r="B9" i="1413"/>
  <c r="A9" i="1413"/>
  <c r="AK21" i="1413"/>
  <c r="A21" i="1413"/>
  <c r="B21" i="1413"/>
  <c r="AK24" i="1413"/>
  <c r="B24" i="1413"/>
  <c r="A24" i="1413"/>
  <c r="B23" i="1413"/>
  <c r="A23" i="1413"/>
  <c r="AK23" i="1413"/>
  <c r="B25" i="1413"/>
  <c r="A25" i="1413"/>
  <c r="AK25" i="1413"/>
  <c r="A8" i="1410"/>
  <c r="AK15" i="1412"/>
  <c r="B15" i="1412"/>
  <c r="A15" i="1412"/>
  <c r="B37" i="1412"/>
  <c r="A37" i="1412"/>
  <c r="AK37" i="1412"/>
  <c r="BB38" i="1412"/>
  <c r="AD38" i="1412"/>
  <c r="AW38" i="1412" s="1"/>
  <c r="AC38" i="1412"/>
  <c r="AZ38" i="1412"/>
  <c r="AB38" i="1412"/>
  <c r="AG38" i="1412"/>
  <c r="AP38" i="1412" s="1"/>
  <c r="AF38" i="1412"/>
  <c r="AE38" i="1412"/>
  <c r="AX38" i="1412" s="1"/>
  <c r="B35" i="1412"/>
  <c r="A35" i="1412"/>
  <c r="AK35" i="1412"/>
  <c r="AK21" i="1412"/>
  <c r="B21" i="1412"/>
  <c r="A21" i="1412"/>
  <c r="AO38" i="1412"/>
  <c r="AQ38" i="1412"/>
  <c r="AK27" i="1412"/>
  <c r="B27" i="1412"/>
  <c r="A27" i="1412"/>
  <c r="B16" i="1412"/>
  <c r="A16" i="1412"/>
  <c r="AK16" i="1412"/>
  <c r="AK26" i="1412"/>
  <c r="B26" i="1412"/>
  <c r="A26" i="1412"/>
  <c r="AK36" i="1410"/>
  <c r="AO36" i="1410" s="1"/>
  <c r="B19" i="1412"/>
  <c r="A19" i="1412"/>
  <c r="AK19" i="1412"/>
  <c r="B29" i="1412"/>
  <c r="AK29" i="1412"/>
  <c r="A29" i="1412"/>
  <c r="B11" i="1412"/>
  <c r="A11" i="1412"/>
  <c r="AK11" i="1412"/>
  <c r="A36" i="1410"/>
  <c r="B23" i="1412"/>
  <c r="A23" i="1412"/>
  <c r="AK23" i="1412"/>
  <c r="A22" i="1412"/>
  <c r="AK22" i="1412"/>
  <c r="B22" i="1412"/>
  <c r="AK20" i="1410"/>
  <c r="AQ20" i="1410" s="1"/>
  <c r="B32" i="1412"/>
  <c r="A32" i="1412"/>
  <c r="AK32" i="1412"/>
  <c r="A34" i="1412"/>
  <c r="AK34" i="1412"/>
  <c r="B34" i="1412"/>
  <c r="B18" i="1412"/>
  <c r="AK18" i="1412"/>
  <c r="A18" i="1412"/>
  <c r="B25" i="1412"/>
  <c r="AK25" i="1412"/>
  <c r="A25" i="1412"/>
  <c r="B36" i="1412"/>
  <c r="AK36" i="1412"/>
  <c r="A36" i="1412"/>
  <c r="AK12" i="1412"/>
  <c r="B12" i="1412"/>
  <c r="A12" i="1412"/>
  <c r="AK26" i="1410"/>
  <c r="AQ26" i="1410" s="1"/>
  <c r="B28" i="1410"/>
  <c r="AB28" i="1410" s="1"/>
  <c r="B13" i="1412"/>
  <c r="A13" i="1412"/>
  <c r="AK13" i="1412"/>
  <c r="B17" i="1412"/>
  <c r="AK17" i="1412"/>
  <c r="A17" i="1412"/>
  <c r="A20" i="1412"/>
  <c r="AK20" i="1412"/>
  <c r="B20" i="1412"/>
  <c r="B11" i="1410"/>
  <c r="AB11" i="1410" s="1"/>
  <c r="A28" i="1412"/>
  <c r="B28" i="1412"/>
  <c r="AK28" i="1412"/>
  <c r="AK33" i="1412"/>
  <c r="A33" i="1412"/>
  <c r="B33" i="1412"/>
  <c r="AK14" i="1412"/>
  <c r="B14" i="1412"/>
  <c r="A14" i="1412"/>
  <c r="AK31" i="1412"/>
  <c r="B31" i="1412"/>
  <c r="A31" i="1412"/>
  <c r="A9" i="1412"/>
  <c r="AK9" i="1412"/>
  <c r="B9" i="1412"/>
  <c r="AK24" i="1412"/>
  <c r="B24" i="1412"/>
  <c r="A24" i="1412"/>
  <c r="AK10" i="1412"/>
  <c r="B10" i="1412"/>
  <c r="A10" i="1412"/>
  <c r="B30" i="1412"/>
  <c r="A30" i="1412"/>
  <c r="AK30" i="1412"/>
  <c r="AK8" i="1412"/>
  <c r="B8" i="1412"/>
  <c r="A8" i="1412"/>
  <c r="A11" i="1410"/>
  <c r="A29" i="1410"/>
  <c r="AK28" i="1410"/>
  <c r="AQ28" i="1410" s="1"/>
  <c r="AK29" i="1410"/>
  <c r="AQ29" i="1410" s="1"/>
  <c r="B25" i="1410"/>
  <c r="AG25" i="1410" s="1"/>
  <c r="AR25" i="1410" s="1"/>
  <c r="AK15" i="1410"/>
  <c r="AQ15" i="1410" s="1"/>
  <c r="B24" i="1410"/>
  <c r="AC24" i="1410" s="1"/>
  <c r="A25" i="1410"/>
  <c r="AK17" i="1410"/>
  <c r="AQ17" i="1410" s="1"/>
  <c r="B15" i="1410"/>
  <c r="AG15" i="1410" s="1"/>
  <c r="AK8" i="1410"/>
  <c r="AO8" i="1410" s="1"/>
  <c r="B17" i="1410"/>
  <c r="AG17" i="1410" s="1"/>
  <c r="B20" i="1410"/>
  <c r="AF20" i="1410" s="1"/>
  <c r="AK26" i="1411"/>
  <c r="B26" i="1411"/>
  <c r="A26" i="1411"/>
  <c r="A23" i="1411"/>
  <c r="AK23" i="1411"/>
  <c r="B23" i="1411"/>
  <c r="AD38" i="1411"/>
  <c r="AW38" i="1411" s="1"/>
  <c r="AC38" i="1411"/>
  <c r="AB38" i="1411"/>
  <c r="AG38" i="1411"/>
  <c r="AF38" i="1411"/>
  <c r="AE38" i="1411"/>
  <c r="AX38" i="1411" s="1"/>
  <c r="B20" i="1411"/>
  <c r="A20" i="1411"/>
  <c r="AK20" i="1411"/>
  <c r="A12" i="1411"/>
  <c r="AK12" i="1411"/>
  <c r="B12" i="1411"/>
  <c r="B21" i="1411"/>
  <c r="A21" i="1411"/>
  <c r="AK21" i="1411"/>
  <c r="B24" i="1411"/>
  <c r="AK24" i="1411"/>
  <c r="A24" i="1411"/>
  <c r="B9" i="1411"/>
  <c r="AK9" i="1411"/>
  <c r="A9" i="1411"/>
  <c r="AK18" i="1410"/>
  <c r="AQ18" i="1410" s="1"/>
  <c r="A14" i="1411"/>
  <c r="AK14" i="1411"/>
  <c r="B14" i="1411"/>
  <c r="AK28" i="1411"/>
  <c r="A28" i="1411"/>
  <c r="B28" i="1411"/>
  <c r="A18" i="1410"/>
  <c r="A34" i="1411"/>
  <c r="AK34" i="1411"/>
  <c r="B34" i="1411"/>
  <c r="B30" i="1411"/>
  <c r="A30" i="1411"/>
  <c r="AK30" i="1411"/>
  <c r="B19" i="1411"/>
  <c r="A19" i="1411"/>
  <c r="AK19" i="1411"/>
  <c r="AK13" i="1411"/>
  <c r="B13" i="1411"/>
  <c r="A13" i="1411"/>
  <c r="AK22" i="1411"/>
  <c r="A22" i="1411"/>
  <c r="B22" i="1411"/>
  <c r="AK8" i="1411"/>
  <c r="B8" i="1411"/>
  <c r="A8" i="1411"/>
  <c r="AP38" i="1411"/>
  <c r="AO38" i="1411"/>
  <c r="AQ38" i="1411"/>
  <c r="AR38" i="1411"/>
  <c r="B37" i="1411"/>
  <c r="AK37" i="1411"/>
  <c r="A37" i="1411"/>
  <c r="B35" i="1411"/>
  <c r="A35" i="1411"/>
  <c r="AK35" i="1411"/>
  <c r="AK16" i="1411"/>
  <c r="B16" i="1411"/>
  <c r="A16" i="1411"/>
  <c r="B25" i="1411"/>
  <c r="AK25" i="1411"/>
  <c r="A25" i="1411"/>
  <c r="A17" i="1411"/>
  <c r="AK17" i="1411"/>
  <c r="B17" i="1411"/>
  <c r="A32" i="1411"/>
  <c r="AK32" i="1411"/>
  <c r="B32" i="1411"/>
  <c r="AK11" i="1411"/>
  <c r="B11" i="1411"/>
  <c r="A11" i="1411"/>
  <c r="B18" i="1411"/>
  <c r="AK18" i="1411"/>
  <c r="A18" i="1411"/>
  <c r="A27" i="1411"/>
  <c r="B27" i="1411"/>
  <c r="AK27" i="1411"/>
  <c r="AK31" i="1411"/>
  <c r="B31" i="1411"/>
  <c r="A31" i="1411"/>
  <c r="B10" i="1411"/>
  <c r="AK10" i="1411"/>
  <c r="A10" i="1411"/>
  <c r="B36" i="1411"/>
  <c r="A36" i="1411"/>
  <c r="AK36" i="1411"/>
  <c r="B15" i="1411"/>
  <c r="AK15" i="1411"/>
  <c r="A15" i="1411"/>
  <c r="AK33" i="1411"/>
  <c r="B33" i="1411"/>
  <c r="A33" i="1411"/>
  <c r="A29" i="1411"/>
  <c r="AK29" i="1411"/>
  <c r="B29" i="1411"/>
  <c r="A10" i="1409"/>
  <c r="B10" i="1409"/>
  <c r="AF10" i="1409" s="1"/>
  <c r="B12" i="1410"/>
  <c r="AF12" i="1410" s="1"/>
  <c r="A25" i="1406"/>
  <c r="A27" i="1410"/>
  <c r="AK27" i="1410"/>
  <c r="AQ27" i="1410" s="1"/>
  <c r="A26" i="1410"/>
  <c r="A24" i="1403"/>
  <c r="B23" i="1409"/>
  <c r="AF23" i="1409" s="1"/>
  <c r="AK10" i="1406"/>
  <c r="AO10" i="1406" s="1"/>
  <c r="AC26" i="1410"/>
  <c r="AG26" i="1410"/>
  <c r="AF26" i="1410"/>
  <c r="AB26" i="1410"/>
  <c r="AK21" i="1410"/>
  <c r="A21" i="1410"/>
  <c r="B21" i="1410"/>
  <c r="A13" i="1409"/>
  <c r="AO24" i="1410"/>
  <c r="AQ24" i="1410"/>
  <c r="AK9" i="1410"/>
  <c r="B9" i="1410"/>
  <c r="A9" i="1410"/>
  <c r="A8" i="1403"/>
  <c r="B13" i="1409"/>
  <c r="AC13" i="1409" s="1"/>
  <c r="A23" i="1409"/>
  <c r="AK16" i="1410"/>
  <c r="B16" i="1410"/>
  <c r="A16" i="1410"/>
  <c r="B10" i="1410"/>
  <c r="AK10" i="1410"/>
  <c r="A10" i="1410"/>
  <c r="B23" i="1410"/>
  <c r="A23" i="1410"/>
  <c r="AK23" i="1410"/>
  <c r="AK33" i="1410"/>
  <c r="B33" i="1410"/>
  <c r="A33" i="1410"/>
  <c r="AQ36" i="1410"/>
  <c r="B19" i="1410"/>
  <c r="AK19" i="1410"/>
  <c r="A19" i="1410"/>
  <c r="AK31" i="1410"/>
  <c r="B31" i="1410"/>
  <c r="A31" i="1410"/>
  <c r="AQ14" i="1410"/>
  <c r="B30" i="1410"/>
  <c r="AK30" i="1410"/>
  <c r="A30" i="1410"/>
  <c r="A22" i="1410"/>
  <c r="AK22" i="1410"/>
  <c r="B22" i="1410"/>
  <c r="B35" i="1410"/>
  <c r="A35" i="1410"/>
  <c r="AK35" i="1410"/>
  <c r="AQ11" i="1410"/>
  <c r="AO11" i="1410"/>
  <c r="AC38" i="1410"/>
  <c r="AB38" i="1410"/>
  <c r="AG38" i="1410"/>
  <c r="AR38" i="1410" s="1"/>
  <c r="AF38" i="1410"/>
  <c r="B13" i="1410"/>
  <c r="AK13" i="1410"/>
  <c r="A13" i="1410"/>
  <c r="B37" i="1410"/>
  <c r="AK37" i="1410"/>
  <c r="A37" i="1410"/>
  <c r="AC8" i="1410"/>
  <c r="AB8" i="1410"/>
  <c r="AG8" i="1410"/>
  <c r="AF8" i="1410"/>
  <c r="AD8" i="1410" s="1"/>
  <c r="AW8" i="1410" s="1"/>
  <c r="A32" i="1410"/>
  <c r="AK32" i="1410"/>
  <c r="B32" i="1410"/>
  <c r="AG29" i="1410"/>
  <c r="AF29" i="1410"/>
  <c r="AD29" i="1410"/>
  <c r="AW29" i="1410" s="1"/>
  <c r="AC29" i="1410"/>
  <c r="AB29" i="1410"/>
  <c r="A34" i="1410"/>
  <c r="AK34" i="1410"/>
  <c r="B34" i="1410"/>
  <c r="AF27" i="1410"/>
  <c r="AC27" i="1410"/>
  <c r="AG27" i="1410"/>
  <c r="AB27" i="1410"/>
  <c r="AB18" i="1410"/>
  <c r="AC18" i="1410"/>
  <c r="AG18" i="1410"/>
  <c r="AF18" i="1410"/>
  <c r="AO25" i="1410"/>
  <c r="AQ25" i="1410"/>
  <c r="AQ12" i="1410"/>
  <c r="AO12" i="1410"/>
  <c r="AO38" i="1410"/>
  <c r="AQ38" i="1410"/>
  <c r="AG36" i="1410"/>
  <c r="AB36" i="1410"/>
  <c r="AF36" i="1410"/>
  <c r="AC36" i="1410"/>
  <c r="AD36" i="1410" s="1"/>
  <c r="AW36" i="1410" s="1"/>
  <c r="A11" i="1409"/>
  <c r="B11" i="1409"/>
  <c r="AB11" i="1409" s="1"/>
  <c r="AK14" i="1406"/>
  <c r="AO14" i="1406" s="1"/>
  <c r="AK14" i="1407"/>
  <c r="AO14" i="1407" s="1"/>
  <c r="AK20" i="1409"/>
  <c r="A20" i="1409"/>
  <c r="B20" i="1409"/>
  <c r="AQ13" i="1409"/>
  <c r="AO13" i="1409"/>
  <c r="B31" i="1409"/>
  <c r="A31" i="1409"/>
  <c r="AK31" i="1409"/>
  <c r="B24" i="1409"/>
  <c r="A24" i="1409"/>
  <c r="AK24" i="1409"/>
  <c r="AQ38" i="1409"/>
  <c r="AO38" i="1409"/>
  <c r="B14" i="1407"/>
  <c r="AB14" i="1407" s="1"/>
  <c r="AK28" i="1409"/>
  <c r="B28" i="1409"/>
  <c r="A28" i="1409"/>
  <c r="AK35" i="1409"/>
  <c r="B35" i="1409"/>
  <c r="A35" i="1409"/>
  <c r="AK27" i="1409"/>
  <c r="B27" i="1409"/>
  <c r="A27" i="1409"/>
  <c r="A34" i="1409"/>
  <c r="AK34" i="1409"/>
  <c r="B34" i="1409"/>
  <c r="AQ10" i="1409"/>
  <c r="AO10" i="1409"/>
  <c r="AK30" i="1409"/>
  <c r="B30" i="1409"/>
  <c r="A30" i="1409"/>
  <c r="AK17" i="1409"/>
  <c r="B17" i="1409"/>
  <c r="A17" i="1409"/>
  <c r="B19" i="1409"/>
  <c r="A19" i="1409"/>
  <c r="AK19" i="1409"/>
  <c r="A31" i="1406"/>
  <c r="AK25" i="1409"/>
  <c r="B25" i="1409"/>
  <c r="A25" i="1409"/>
  <c r="AG38" i="1409"/>
  <c r="AP38" i="1409" s="1"/>
  <c r="AF38" i="1409"/>
  <c r="AC38" i="1409"/>
  <c r="AB38" i="1409"/>
  <c r="AK26" i="1407"/>
  <c r="AO26" i="1407" s="1"/>
  <c r="B26" i="1409"/>
  <c r="A26" i="1409"/>
  <c r="AK26" i="1409"/>
  <c r="B14" i="1409"/>
  <c r="A14" i="1409"/>
  <c r="AK14" i="1409"/>
  <c r="AK18" i="1409"/>
  <c r="B18" i="1409"/>
  <c r="A18" i="1409"/>
  <c r="AK33" i="1409"/>
  <c r="B33" i="1409"/>
  <c r="A33" i="1409"/>
  <c r="A22" i="1409"/>
  <c r="AK22" i="1409"/>
  <c r="B22" i="1409"/>
  <c r="A8" i="1409"/>
  <c r="AK8" i="1409"/>
  <c r="B8" i="1409"/>
  <c r="B12" i="1409"/>
  <c r="A12" i="1409"/>
  <c r="AK12" i="1409"/>
  <c r="AK16" i="1409"/>
  <c r="B16" i="1409"/>
  <c r="A16" i="1409"/>
  <c r="AK32" i="1409"/>
  <c r="A32" i="1409"/>
  <c r="B32" i="1409"/>
  <c r="B29" i="1409"/>
  <c r="A29" i="1409"/>
  <c r="AK29" i="1409"/>
  <c r="AQ23" i="1409"/>
  <c r="AO23" i="1409"/>
  <c r="AK21" i="1409"/>
  <c r="A21" i="1409"/>
  <c r="B21" i="1409"/>
  <c r="AK15" i="1409"/>
  <c r="B15" i="1409"/>
  <c r="A15" i="1409"/>
  <c r="AO11" i="1409"/>
  <c r="AQ11" i="1409"/>
  <c r="AK37" i="1409"/>
  <c r="B37" i="1409"/>
  <c r="A37" i="1409"/>
  <c r="B9" i="1409"/>
  <c r="A9" i="1409"/>
  <c r="AK9" i="1409"/>
  <c r="B36" i="1409"/>
  <c r="A36" i="1409"/>
  <c r="AK36" i="1409"/>
  <c r="B37" i="1407"/>
  <c r="AC37" i="1407" s="1"/>
  <c r="A21" i="1407"/>
  <c r="AK37" i="1407"/>
  <c r="AO37" i="1407" s="1"/>
  <c r="A25" i="1408"/>
  <c r="AK25" i="1408"/>
  <c r="B25" i="1408"/>
  <c r="B11" i="1408"/>
  <c r="A11" i="1408"/>
  <c r="AK11" i="1408"/>
  <c r="B29" i="1408"/>
  <c r="A29" i="1408"/>
  <c r="AK29" i="1408"/>
  <c r="AQ38" i="1408"/>
  <c r="AO38" i="1408"/>
  <c r="B19" i="1408"/>
  <c r="A19" i="1408"/>
  <c r="AK19" i="1408"/>
  <c r="AK37" i="1408"/>
  <c r="B37" i="1408"/>
  <c r="A37" i="1408"/>
  <c r="AK27" i="1408"/>
  <c r="B27" i="1408"/>
  <c r="A27" i="1408"/>
  <c r="B24" i="1408"/>
  <c r="A24" i="1408"/>
  <c r="AK24" i="1408"/>
  <c r="AK35" i="1408"/>
  <c r="B35" i="1408"/>
  <c r="A35" i="1408"/>
  <c r="A17" i="1408"/>
  <c r="B17" i="1408"/>
  <c r="AK17" i="1408"/>
  <c r="AK13" i="1408"/>
  <c r="B13" i="1408"/>
  <c r="A13" i="1408"/>
  <c r="B26" i="1408"/>
  <c r="A26" i="1408"/>
  <c r="AK26" i="1408"/>
  <c r="AG38" i="1408"/>
  <c r="AR38" i="1408" s="1"/>
  <c r="AF38" i="1408"/>
  <c r="AE38" i="1408"/>
  <c r="AX38" i="1408" s="1"/>
  <c r="AD38" i="1408"/>
  <c r="AW38" i="1408" s="1"/>
  <c r="AC38" i="1408"/>
  <c r="AB38" i="1408"/>
  <c r="AK23" i="1407"/>
  <c r="AQ23" i="1407" s="1"/>
  <c r="AK32" i="1408"/>
  <c r="B32" i="1408"/>
  <c r="A32" i="1408"/>
  <c r="A34" i="1408"/>
  <c r="AK34" i="1408"/>
  <c r="B34" i="1408"/>
  <c r="AK15" i="1408"/>
  <c r="B15" i="1408"/>
  <c r="A15" i="1408"/>
  <c r="B21" i="1407"/>
  <c r="AB21" i="1407" s="1"/>
  <c r="AK21" i="1408"/>
  <c r="B21" i="1408"/>
  <c r="A21" i="1408"/>
  <c r="AK12" i="1408"/>
  <c r="B12" i="1408"/>
  <c r="A12" i="1408"/>
  <c r="B31" i="1408"/>
  <c r="A31" i="1408"/>
  <c r="AK31" i="1408"/>
  <c r="A12" i="1407"/>
  <c r="AK16" i="1408"/>
  <c r="B16" i="1408"/>
  <c r="A16" i="1408"/>
  <c r="AK8" i="1408"/>
  <c r="B8" i="1408"/>
  <c r="A8" i="1408"/>
  <c r="AK33" i="1408"/>
  <c r="B33" i="1408"/>
  <c r="A33" i="1408"/>
  <c r="AK28" i="1408"/>
  <c r="B28" i="1408"/>
  <c r="A28" i="1408"/>
  <c r="B12" i="1407"/>
  <c r="AG12" i="1407" s="1"/>
  <c r="AR12" i="1407" s="1"/>
  <c r="AK23" i="1408"/>
  <c r="B23" i="1408"/>
  <c r="A23" i="1408"/>
  <c r="B36" i="1408"/>
  <c r="A36" i="1408"/>
  <c r="AK36" i="1408"/>
  <c r="AK18" i="1408"/>
  <c r="B18" i="1408"/>
  <c r="A18" i="1408"/>
  <c r="AK30" i="1407"/>
  <c r="AQ30" i="1407" s="1"/>
  <c r="B9" i="1408"/>
  <c r="A9" i="1408"/>
  <c r="AK9" i="1408"/>
  <c r="A22" i="1408"/>
  <c r="AK22" i="1408"/>
  <c r="B22" i="1408"/>
  <c r="B14" i="1408"/>
  <c r="A14" i="1408"/>
  <c r="AK14" i="1408"/>
  <c r="A14" i="1406"/>
  <c r="A30" i="1407"/>
  <c r="B20" i="1408"/>
  <c r="AK20" i="1408"/>
  <c r="A20" i="1408"/>
  <c r="AK30" i="1408"/>
  <c r="B30" i="1408"/>
  <c r="A30" i="1408"/>
  <c r="AK10" i="1408"/>
  <c r="B10" i="1408"/>
  <c r="A10" i="1408"/>
  <c r="B17" i="1406"/>
  <c r="AG17" i="1406" s="1"/>
  <c r="AR17" i="1406" s="1"/>
  <c r="AK29" i="1406"/>
  <c r="AQ29" i="1406" s="1"/>
  <c r="A15" i="1405"/>
  <c r="AK30" i="1406"/>
  <c r="AO30" i="1406" s="1"/>
  <c r="A17" i="1406"/>
  <c r="B26" i="1407"/>
  <c r="AF26" i="1407" s="1"/>
  <c r="A13" i="1406"/>
  <c r="B15" i="1405"/>
  <c r="AG15" i="1405" s="1"/>
  <c r="AP15" i="1405" s="1"/>
  <c r="B13" i="1406"/>
  <c r="AC13" i="1406" s="1"/>
  <c r="B23" i="1407"/>
  <c r="AG23" i="1407" s="1"/>
  <c r="B30" i="1406"/>
  <c r="AG30" i="1406" s="1"/>
  <c r="B20" i="1405"/>
  <c r="AC20" i="1405" s="1"/>
  <c r="AK33" i="1406"/>
  <c r="AO33" i="1406" s="1"/>
  <c r="A29" i="1407"/>
  <c r="B29" i="1407"/>
  <c r="AK29" i="1407"/>
  <c r="B28" i="1407"/>
  <c r="A28" i="1407"/>
  <c r="AK28" i="1407"/>
  <c r="A31" i="1407"/>
  <c r="AK31" i="1407"/>
  <c r="B31" i="1407"/>
  <c r="A25" i="1407"/>
  <c r="B25" i="1407"/>
  <c r="AK25" i="1407"/>
  <c r="A34" i="1407"/>
  <c r="AK34" i="1407"/>
  <c r="B34" i="1407"/>
  <c r="AQ21" i="1407"/>
  <c r="AO21" i="1407"/>
  <c r="B19" i="1406"/>
  <c r="AC19" i="1406" s="1"/>
  <c r="AD19" i="1406" s="1"/>
  <c r="AW19" i="1406" s="1"/>
  <c r="AQ12" i="1407"/>
  <c r="AO12" i="1407"/>
  <c r="B36" i="1407"/>
  <c r="AK36" i="1407"/>
  <c r="A36" i="1407"/>
  <c r="B8" i="1407"/>
  <c r="A8" i="1407"/>
  <c r="AK8" i="1407"/>
  <c r="B24" i="1407"/>
  <c r="A24" i="1407"/>
  <c r="AK24" i="1407"/>
  <c r="A21" i="1406"/>
  <c r="A19" i="1407"/>
  <c r="B19" i="1407"/>
  <c r="AK19" i="1407"/>
  <c r="B20" i="1407"/>
  <c r="A20" i="1407"/>
  <c r="AK20" i="1407"/>
  <c r="B18" i="1407"/>
  <c r="A18" i="1407"/>
  <c r="AK18" i="1407"/>
  <c r="AK21" i="1406"/>
  <c r="AQ21" i="1406" s="1"/>
  <c r="AK33" i="1407"/>
  <c r="A33" i="1407"/>
  <c r="B33" i="1407"/>
  <c r="A27" i="1407"/>
  <c r="AK27" i="1407"/>
  <c r="B27" i="1407"/>
  <c r="AK32" i="1407"/>
  <c r="B32" i="1407"/>
  <c r="A32" i="1407"/>
  <c r="AK17" i="1407"/>
  <c r="B17" i="1407"/>
  <c r="A17" i="1407"/>
  <c r="AO38" i="1407"/>
  <c r="AQ38" i="1407"/>
  <c r="AK16" i="1407"/>
  <c r="B16" i="1407"/>
  <c r="A16" i="1407"/>
  <c r="AG38" i="1407"/>
  <c r="AP38" i="1407" s="1"/>
  <c r="AD38" i="1407"/>
  <c r="AW38" i="1407" s="1"/>
  <c r="AC38" i="1407"/>
  <c r="AF38" i="1407"/>
  <c r="AE38" i="1407"/>
  <c r="AX38" i="1407" s="1"/>
  <c r="AB38" i="1407"/>
  <c r="B11" i="1404"/>
  <c r="AF11" i="1404" s="1"/>
  <c r="AK22" i="1407"/>
  <c r="B22" i="1407"/>
  <c r="A22" i="1407"/>
  <c r="B9" i="1406"/>
  <c r="AB9" i="1406" s="1"/>
  <c r="A13" i="1407"/>
  <c r="AK13" i="1407"/>
  <c r="B13" i="1407"/>
  <c r="AK10" i="1407"/>
  <c r="B10" i="1407"/>
  <c r="A10" i="1407"/>
  <c r="AG30" i="1407"/>
  <c r="AC30" i="1407"/>
  <c r="AD30" i="1407" s="1"/>
  <c r="AW30" i="1407" s="1"/>
  <c r="AB30" i="1407"/>
  <c r="AF30" i="1407"/>
  <c r="AK9" i="1407"/>
  <c r="B9" i="1407"/>
  <c r="A9" i="1407"/>
  <c r="AK11" i="1407"/>
  <c r="B11" i="1407"/>
  <c r="A11" i="1407"/>
  <c r="B35" i="1407"/>
  <c r="A35" i="1407"/>
  <c r="AK35" i="1407"/>
  <c r="AK15" i="1407"/>
  <c r="B15" i="1407"/>
  <c r="A15" i="1407"/>
  <c r="B24" i="1405"/>
  <c r="AB24" i="1405" s="1"/>
  <c r="B23" i="1406"/>
  <c r="AG23" i="1406" s="1"/>
  <c r="AR23" i="1406" s="1"/>
  <c r="AK37" i="1406"/>
  <c r="AQ37" i="1406" s="1"/>
  <c r="A8" i="1406"/>
  <c r="AK20" i="1405"/>
  <c r="AO20" i="1405" s="1"/>
  <c r="A28" i="1405"/>
  <c r="A23" i="1406"/>
  <c r="A10" i="1406"/>
  <c r="AK28" i="1405"/>
  <c r="AQ28" i="1405" s="1"/>
  <c r="AK12" i="1404"/>
  <c r="AO12" i="1404" s="1"/>
  <c r="AK15" i="1406"/>
  <c r="AO15" i="1406" s="1"/>
  <c r="A18" i="1406"/>
  <c r="B19" i="1405"/>
  <c r="AB19" i="1405" s="1"/>
  <c r="B15" i="1406"/>
  <c r="AG15" i="1406" s="1"/>
  <c r="AK18" i="1406"/>
  <c r="AQ18" i="1406" s="1"/>
  <c r="AK9" i="1406"/>
  <c r="AQ9" i="1406" s="1"/>
  <c r="A37" i="1405"/>
  <c r="AK24" i="1405"/>
  <c r="AQ24" i="1405" s="1"/>
  <c r="A37" i="1406"/>
  <c r="B12" i="1404"/>
  <c r="AF12" i="1404" s="1"/>
  <c r="A32" i="1405"/>
  <c r="B33" i="1405"/>
  <c r="AC33" i="1405" s="1"/>
  <c r="B25" i="1406"/>
  <c r="AF25" i="1406" s="1"/>
  <c r="A34" i="1406"/>
  <c r="AK19" i="1406"/>
  <c r="AO19" i="1406" s="1"/>
  <c r="A20" i="1406"/>
  <c r="A29" i="1406"/>
  <c r="B32" i="1405"/>
  <c r="AB32" i="1405" s="1"/>
  <c r="AK33" i="1405"/>
  <c r="AQ33" i="1405" s="1"/>
  <c r="B34" i="1406"/>
  <c r="AG34" i="1406" s="1"/>
  <c r="AP34" i="1406" s="1"/>
  <c r="B20" i="1406"/>
  <c r="AG20" i="1406" s="1"/>
  <c r="AR20" i="1406" s="1"/>
  <c r="AK17" i="1405"/>
  <c r="AO17" i="1405" s="1"/>
  <c r="A16" i="1406"/>
  <c r="B17" i="1405"/>
  <c r="AG17" i="1405" s="1"/>
  <c r="B16" i="1406"/>
  <c r="AF16" i="1406" s="1"/>
  <c r="AK29" i="1405"/>
  <c r="AQ29" i="1405" s="1"/>
  <c r="AK31" i="1406"/>
  <c r="AQ31" i="1406" s="1"/>
  <c r="B33" i="1406"/>
  <c r="AG33" i="1406" s="1"/>
  <c r="AK8" i="1406"/>
  <c r="AO8" i="1406" s="1"/>
  <c r="AO25" i="1406"/>
  <c r="AQ25" i="1406"/>
  <c r="B32" i="1406"/>
  <c r="A32" i="1406"/>
  <c r="AK32" i="1406"/>
  <c r="AO38" i="1406"/>
  <c r="AQ38" i="1406"/>
  <c r="AK36" i="1406"/>
  <c r="B36" i="1406"/>
  <c r="A36" i="1406"/>
  <c r="AO34" i="1406"/>
  <c r="AQ34" i="1406"/>
  <c r="AC10" i="1406"/>
  <c r="AB10" i="1406"/>
  <c r="AG10" i="1406"/>
  <c r="AF10" i="1406"/>
  <c r="B12" i="1406"/>
  <c r="AK12" i="1406"/>
  <c r="A12" i="1406"/>
  <c r="AC14" i="1406"/>
  <c r="AG14" i="1406"/>
  <c r="AF14" i="1406"/>
  <c r="AB14" i="1406"/>
  <c r="AB31" i="1406"/>
  <c r="AG31" i="1406"/>
  <c r="AF31" i="1406"/>
  <c r="AC31" i="1406"/>
  <c r="A12" i="1405"/>
  <c r="B28" i="1406"/>
  <c r="A28" i="1406"/>
  <c r="AK28" i="1406"/>
  <c r="AQ23" i="1406"/>
  <c r="AO23" i="1406"/>
  <c r="AC37" i="1406"/>
  <c r="AB37" i="1406"/>
  <c r="AF37" i="1406"/>
  <c r="AG37" i="1406"/>
  <c r="B12" i="1405"/>
  <c r="AF12" i="1405" s="1"/>
  <c r="AK24" i="1406"/>
  <c r="A24" i="1406"/>
  <c r="B24" i="1406"/>
  <c r="A16" i="1405"/>
  <c r="AK26" i="1406"/>
  <c r="B26" i="1406"/>
  <c r="A26" i="1406"/>
  <c r="A35" i="1406"/>
  <c r="AK35" i="1406"/>
  <c r="B35" i="1406"/>
  <c r="AG18" i="1406"/>
  <c r="AC18" i="1406"/>
  <c r="AF18" i="1406"/>
  <c r="AE18" i="1406"/>
  <c r="AX18" i="1406" s="1"/>
  <c r="AD18" i="1406"/>
  <c r="AW18" i="1406" s="1"/>
  <c r="AB18" i="1406"/>
  <c r="AQ17" i="1406"/>
  <c r="AO17" i="1406"/>
  <c r="A11" i="1406"/>
  <c r="B11" i="1406"/>
  <c r="AK11" i="1406"/>
  <c r="AQ20" i="1406"/>
  <c r="AO20" i="1406"/>
  <c r="AG29" i="1406"/>
  <c r="AF29" i="1406"/>
  <c r="AC29" i="1406"/>
  <c r="AB29" i="1406"/>
  <c r="AK22" i="1406"/>
  <c r="B22" i="1406"/>
  <c r="A22" i="1406"/>
  <c r="AG21" i="1406"/>
  <c r="AF21" i="1406"/>
  <c r="AC21" i="1406"/>
  <c r="AB21" i="1406"/>
  <c r="AG8" i="1406"/>
  <c r="AF8" i="1406"/>
  <c r="AB8" i="1406"/>
  <c r="AC8" i="1406"/>
  <c r="A27" i="1406"/>
  <c r="B27" i="1406"/>
  <c r="AK27" i="1406"/>
  <c r="AD38" i="1406"/>
  <c r="AW38" i="1406" s="1"/>
  <c r="AC38" i="1406"/>
  <c r="AB38" i="1406"/>
  <c r="AG38" i="1406"/>
  <c r="AP38" i="1406" s="1"/>
  <c r="AF38" i="1406"/>
  <c r="AE38" i="1406"/>
  <c r="AX38" i="1406" s="1"/>
  <c r="B29" i="1405"/>
  <c r="AB29" i="1405" s="1"/>
  <c r="B11" i="1405"/>
  <c r="AB11" i="1405" s="1"/>
  <c r="AQ16" i="1406"/>
  <c r="AO16" i="1406"/>
  <c r="AQ13" i="1406"/>
  <c r="AO13" i="1406"/>
  <c r="AK16" i="1405"/>
  <c r="AQ16" i="1405" s="1"/>
  <c r="AK11" i="1404"/>
  <c r="AQ11" i="1404" s="1"/>
  <c r="B15" i="1404"/>
  <c r="AG15" i="1404" s="1"/>
  <c r="B21" i="1405"/>
  <c r="AG21" i="1405" s="1"/>
  <c r="AK21" i="1405"/>
  <c r="AQ21" i="1405" s="1"/>
  <c r="AK11" i="1405"/>
  <c r="AQ11" i="1405" s="1"/>
  <c r="S3" i="1405"/>
  <c r="A10" i="1404"/>
  <c r="A19" i="1405"/>
  <c r="AK10" i="1403"/>
  <c r="AQ10" i="1403" s="1"/>
  <c r="B37" i="1405"/>
  <c r="AF37" i="1405" s="1"/>
  <c r="B30" i="1404"/>
  <c r="AF30" i="1404" s="1"/>
  <c r="A14" i="1404"/>
  <c r="B19" i="1404"/>
  <c r="AF19" i="1404" s="1"/>
  <c r="AK20" i="1404"/>
  <c r="AO20" i="1404" s="1"/>
  <c r="AK25" i="1405"/>
  <c r="B25" i="1405"/>
  <c r="A25" i="1405"/>
  <c r="B30" i="1405"/>
  <c r="A30" i="1405"/>
  <c r="AK30" i="1405"/>
  <c r="AQ32" i="1405"/>
  <c r="AO32" i="1405"/>
  <c r="AK36" i="1405"/>
  <c r="B36" i="1405"/>
  <c r="A36" i="1405"/>
  <c r="AK9" i="1405"/>
  <c r="B9" i="1405"/>
  <c r="A9" i="1405"/>
  <c r="AK26" i="1405"/>
  <c r="B26" i="1405"/>
  <c r="A26" i="1405"/>
  <c r="AK10" i="1405"/>
  <c r="B10" i="1405"/>
  <c r="A10" i="1405"/>
  <c r="B8" i="1403"/>
  <c r="AB8" i="1403" s="1"/>
  <c r="AQ8" i="1403" s="1"/>
  <c r="B18" i="1405"/>
  <c r="A18" i="1405"/>
  <c r="AK18" i="1405"/>
  <c r="B8" i="1405"/>
  <c r="A8" i="1405"/>
  <c r="AK8" i="1405"/>
  <c r="A30" i="1404"/>
  <c r="A13" i="1405"/>
  <c r="B13" i="1405"/>
  <c r="AK13" i="1405"/>
  <c r="B35" i="1405"/>
  <c r="A35" i="1405"/>
  <c r="AK35" i="1405"/>
  <c r="AG28" i="1405"/>
  <c r="AF28" i="1405"/>
  <c r="AC28" i="1405"/>
  <c r="AD28" i="1405" s="1"/>
  <c r="AW28" i="1405" s="1"/>
  <c r="AB28" i="1405"/>
  <c r="AK10" i="1404"/>
  <c r="AQ10" i="1404" s="1"/>
  <c r="A23" i="1405"/>
  <c r="B23" i="1405"/>
  <c r="AK23" i="1405"/>
  <c r="A34" i="1405"/>
  <c r="AK34" i="1405"/>
  <c r="B34" i="1405"/>
  <c r="B31" i="1405"/>
  <c r="A31" i="1405"/>
  <c r="AK31" i="1405"/>
  <c r="AO12" i="1405"/>
  <c r="AQ12" i="1405"/>
  <c r="AQ15" i="1405"/>
  <c r="AO15" i="1405"/>
  <c r="B23" i="1404"/>
  <c r="AF23" i="1404" s="1"/>
  <c r="AK14" i="1405"/>
  <c r="B14" i="1405"/>
  <c r="A14" i="1405"/>
  <c r="A27" i="1405"/>
  <c r="B27" i="1405"/>
  <c r="AK27" i="1405"/>
  <c r="AQ19" i="1405"/>
  <c r="AO19" i="1405"/>
  <c r="AO38" i="1405"/>
  <c r="AQ38" i="1405"/>
  <c r="AG16" i="1405"/>
  <c r="AC16" i="1405"/>
  <c r="AB16" i="1405"/>
  <c r="AF16" i="1405"/>
  <c r="AG38" i="1405"/>
  <c r="AR38" i="1405" s="1"/>
  <c r="AC38" i="1405"/>
  <c r="AF38" i="1405"/>
  <c r="AB38" i="1405"/>
  <c r="AK19" i="1404"/>
  <c r="AQ19" i="1404" s="1"/>
  <c r="AO37" i="1405"/>
  <c r="AQ37" i="1405"/>
  <c r="AK22" i="1405"/>
  <c r="B22" i="1405"/>
  <c r="A22" i="1405"/>
  <c r="AK23" i="1404"/>
  <c r="AO23" i="1404" s="1"/>
  <c r="B27" i="1403"/>
  <c r="AC27" i="1403" s="1"/>
  <c r="AK22" i="1403"/>
  <c r="AO22" i="1403" s="1"/>
  <c r="B9" i="1404"/>
  <c r="AC9" i="1404" s="1"/>
  <c r="A15" i="1404"/>
  <c r="AK24" i="1403"/>
  <c r="AQ24" i="1403" s="1"/>
  <c r="A9" i="1404"/>
  <c r="B22" i="1403"/>
  <c r="AF22" i="1403" s="1"/>
  <c r="A16" i="1403"/>
  <c r="B14" i="1403"/>
  <c r="AF14" i="1403" s="1"/>
  <c r="AK14" i="1403"/>
  <c r="AQ14" i="1403" s="1"/>
  <c r="A32" i="1403"/>
  <c r="A20" i="1404"/>
  <c r="B14" i="1404"/>
  <c r="AE14" i="1404" s="1"/>
  <c r="AX14" i="1404" s="1"/>
  <c r="B10" i="1403"/>
  <c r="AF10" i="1403" s="1"/>
  <c r="AK26" i="1403"/>
  <c r="AO26" i="1403" s="1"/>
  <c r="B17" i="1403"/>
  <c r="AG17" i="1403" s="1"/>
  <c r="B25" i="1403"/>
  <c r="AG25" i="1403" s="1"/>
  <c r="AQ9" i="1404"/>
  <c r="AO9" i="1404"/>
  <c r="A31" i="1404"/>
  <c r="B31" i="1404"/>
  <c r="AK31" i="1404"/>
  <c r="A21" i="1403"/>
  <c r="AK33" i="1403"/>
  <c r="AO33" i="1403" s="1"/>
  <c r="AK26" i="1404"/>
  <c r="B26" i="1404"/>
  <c r="A26" i="1404"/>
  <c r="A25" i="1404"/>
  <c r="B25" i="1404"/>
  <c r="AK25" i="1404"/>
  <c r="AK37" i="1404"/>
  <c r="A37" i="1404"/>
  <c r="B37" i="1404"/>
  <c r="AK8" i="1404"/>
  <c r="B8" i="1404"/>
  <c r="A8" i="1404"/>
  <c r="A34" i="1404"/>
  <c r="AK34" i="1404"/>
  <c r="B34" i="1404"/>
  <c r="AC20" i="1404"/>
  <c r="AB20" i="1404"/>
  <c r="AF20" i="1404"/>
  <c r="AG20" i="1404"/>
  <c r="B18" i="1404"/>
  <c r="AK18" i="1404"/>
  <c r="A18" i="1404"/>
  <c r="B36" i="1404"/>
  <c r="A36" i="1404"/>
  <c r="AK36" i="1404"/>
  <c r="A13" i="1404"/>
  <c r="AK13" i="1404"/>
  <c r="B13" i="1404"/>
  <c r="AK24" i="1404"/>
  <c r="B24" i="1404"/>
  <c r="A24" i="1404"/>
  <c r="AK17" i="1404"/>
  <c r="A17" i="1404"/>
  <c r="B17" i="1404"/>
  <c r="AK22" i="1404"/>
  <c r="B22" i="1404"/>
  <c r="A22" i="1404"/>
  <c r="AD38" i="1404"/>
  <c r="AW38" i="1404" s="1"/>
  <c r="AC38" i="1404"/>
  <c r="AF38" i="1404"/>
  <c r="AE38" i="1404"/>
  <c r="AX38" i="1404" s="1"/>
  <c r="AB38" i="1404"/>
  <c r="AG38" i="1404"/>
  <c r="A28" i="1404"/>
  <c r="AK28" i="1404"/>
  <c r="B28" i="1404"/>
  <c r="AF10" i="1404"/>
  <c r="AG10" i="1404"/>
  <c r="AC10" i="1404"/>
  <c r="AB10" i="1404"/>
  <c r="B16" i="1404"/>
  <c r="AK16" i="1404"/>
  <c r="A16" i="1404"/>
  <c r="A27" i="1404"/>
  <c r="B27" i="1404"/>
  <c r="AK27" i="1404"/>
  <c r="AO15" i="1404"/>
  <c r="AQ15" i="1404"/>
  <c r="A27" i="1403"/>
  <c r="B32" i="1404"/>
  <c r="AK32" i="1404"/>
  <c r="A32" i="1404"/>
  <c r="A29" i="1404"/>
  <c r="B29" i="1404"/>
  <c r="AK29" i="1404"/>
  <c r="AP38" i="1404"/>
  <c r="AO38" i="1404"/>
  <c r="AR38" i="1404"/>
  <c r="AQ38" i="1404"/>
  <c r="AQ14" i="1404"/>
  <c r="AO14" i="1404"/>
  <c r="AO30" i="1404"/>
  <c r="AQ30" i="1404"/>
  <c r="B33" i="1403"/>
  <c r="AF33" i="1403" s="1"/>
  <c r="B21" i="1404"/>
  <c r="A21" i="1404"/>
  <c r="AK21" i="1404"/>
  <c r="AK33" i="1404"/>
  <c r="B33" i="1404"/>
  <c r="A33" i="1404"/>
  <c r="B35" i="1404"/>
  <c r="A35" i="1404"/>
  <c r="AK35" i="1404"/>
  <c r="AK16" i="1403"/>
  <c r="AO16" i="1403" s="1"/>
  <c r="AK21" i="1403"/>
  <c r="AQ21" i="1403" s="1"/>
  <c r="A31" i="1403"/>
  <c r="B13" i="1403"/>
  <c r="AF13" i="1403" s="1"/>
  <c r="A26" i="1403"/>
  <c r="A13" i="1403"/>
  <c r="AK32" i="1403"/>
  <c r="AO32" i="1403" s="1"/>
  <c r="B34" i="1403"/>
  <c r="AG34" i="1403" s="1"/>
  <c r="B31" i="1403"/>
  <c r="AB31" i="1403" s="1"/>
  <c r="B35" i="1403"/>
  <c r="AB35" i="1403" s="1"/>
  <c r="AK34" i="1403"/>
  <c r="AK17" i="1403"/>
  <c r="AO17" i="1403" s="1"/>
  <c r="AK35" i="1403"/>
  <c r="AO35" i="1403" s="1"/>
  <c r="A25" i="1403"/>
  <c r="AK9" i="1403"/>
  <c r="B9" i="1403"/>
  <c r="A9" i="1403"/>
  <c r="AQ27" i="1403"/>
  <c r="AO27" i="1403"/>
  <c r="B30" i="1403"/>
  <c r="AK30" i="1403"/>
  <c r="A30" i="1403"/>
  <c r="B23" i="1403"/>
  <c r="A23" i="1403"/>
  <c r="AK23" i="1403"/>
  <c r="AK11" i="1403"/>
  <c r="B11" i="1403"/>
  <c r="A11" i="1403"/>
  <c r="AC26" i="1403"/>
  <c r="AB26" i="1403"/>
  <c r="AG26" i="1403"/>
  <c r="AF26" i="1403"/>
  <c r="AF21" i="1403"/>
  <c r="AC21" i="1403"/>
  <c r="AB21" i="1403"/>
  <c r="AG21" i="1403"/>
  <c r="AO31" i="1403"/>
  <c r="AQ31" i="1403"/>
  <c r="AD32" i="1403"/>
  <c r="AW32" i="1403" s="1"/>
  <c r="AC32" i="1403"/>
  <c r="AE32" i="1403"/>
  <c r="AX32" i="1403" s="1"/>
  <c r="AB32" i="1403"/>
  <c r="AG32" i="1403"/>
  <c r="AF32" i="1403"/>
  <c r="AQ38" i="1403"/>
  <c r="AO38" i="1403"/>
  <c r="AO8" i="1403"/>
  <c r="B18" i="1403"/>
  <c r="A18" i="1403"/>
  <c r="AK18" i="1403"/>
  <c r="B36" i="1403"/>
  <c r="A36" i="1403"/>
  <c r="AK36" i="1403"/>
  <c r="AG24" i="1403"/>
  <c r="AZ24" i="1403"/>
  <c r="AB24" i="1403"/>
  <c r="AF24" i="1403"/>
  <c r="AE24" i="1403"/>
  <c r="AX24" i="1403" s="1"/>
  <c r="AD24" i="1403"/>
  <c r="AW24" i="1403" s="1"/>
  <c r="AC24" i="1403"/>
  <c r="BB24" i="1403"/>
  <c r="AC16" i="1403"/>
  <c r="AB16" i="1403"/>
  <c r="AG16" i="1403"/>
  <c r="AF16" i="1403"/>
  <c r="AK20" i="1403"/>
  <c r="A20" i="1403"/>
  <c r="B20" i="1403"/>
  <c r="A19" i="1403"/>
  <c r="AK19" i="1403"/>
  <c r="B19" i="1403"/>
  <c r="AQ13" i="1403"/>
  <c r="AO13" i="1403"/>
  <c r="AG38" i="1403"/>
  <c r="AP38" i="1403" s="1"/>
  <c r="AE38" i="1403"/>
  <c r="AX38" i="1403" s="1"/>
  <c r="BB38" i="1403"/>
  <c r="AD38" i="1403"/>
  <c r="AW38" i="1403" s="1"/>
  <c r="AC38" i="1403"/>
  <c r="AZ38" i="1403"/>
  <c r="AB38" i="1403"/>
  <c r="AF38" i="1403"/>
  <c r="B29" i="1403"/>
  <c r="A29" i="1403"/>
  <c r="AK29" i="1403"/>
  <c r="AK12" i="1403"/>
  <c r="B12" i="1403"/>
  <c r="A12" i="1403"/>
  <c r="A37" i="1403"/>
  <c r="AK37" i="1403"/>
  <c r="B37" i="1403"/>
  <c r="AK28" i="1403"/>
  <c r="A28" i="1403"/>
  <c r="B28" i="1403"/>
  <c r="AK15" i="1403"/>
  <c r="B15" i="1403"/>
  <c r="A15" i="1403"/>
  <c r="AO25" i="1403"/>
  <c r="AQ25" i="1403"/>
  <c r="L12" i="26"/>
  <c r="AC7" i="831"/>
  <c r="B6" i="26"/>
  <c r="L4" i="26"/>
  <c r="L5" i="26"/>
  <c r="L8" i="26"/>
  <c r="AA20" i="2"/>
  <c r="AF20" i="2" s="1"/>
  <c r="F20" i="2" s="1"/>
  <c r="Y20" i="2" s="1"/>
  <c r="AA19" i="2"/>
  <c r="AF19" i="2" s="1"/>
  <c r="F19" i="2" s="1"/>
  <c r="T19" i="2" s="1"/>
  <c r="V19" i="2" s="1"/>
  <c r="U21" i="2"/>
  <c r="U20" i="2"/>
  <c r="S19" i="2"/>
  <c r="U19" i="2" s="1"/>
  <c r="S2" i="1352"/>
  <c r="AB7" i="95"/>
  <c r="AA18" i="2"/>
  <c r="AF18" i="2" s="1"/>
  <c r="F18" i="2" s="1"/>
  <c r="T18" i="2" s="1"/>
  <c r="V18" i="2" s="1"/>
  <c r="I22" i="2"/>
  <c r="S3" i="1352" a="1"/>
  <c r="S3" i="1352" s="1"/>
  <c r="O22" i="2"/>
  <c r="AB7" i="831"/>
  <c r="AB7" i="1352"/>
  <c r="AD7" i="95"/>
  <c r="C14" i="23"/>
  <c r="D14" i="23" s="1"/>
  <c r="AH20" i="2"/>
  <c r="C5" i="23"/>
  <c r="D5" i="23" s="1"/>
  <c r="C20" i="23"/>
  <c r="D20" i="23" s="1"/>
  <c r="F20" i="23" s="1"/>
  <c r="C6" i="23"/>
  <c r="D6" i="23" s="1"/>
  <c r="C16" i="23"/>
  <c r="D16" i="23" s="1"/>
  <c r="F16" i="23" s="1"/>
  <c r="AH19" i="2"/>
  <c r="C33" i="23"/>
  <c r="D33" i="23" s="1"/>
  <c r="F33" i="23" s="1"/>
  <c r="C26" i="23"/>
  <c r="D26" i="23" s="1"/>
  <c r="F26" i="23" s="1"/>
  <c r="C22" i="23"/>
  <c r="D22" i="23" s="1"/>
  <c r="F22" i="23" s="1"/>
  <c r="X19" i="2"/>
  <c r="G2" i="23"/>
  <c r="C27" i="23"/>
  <c r="D27" i="23" s="1"/>
  <c r="F27" i="23" s="1"/>
  <c r="C12" i="23"/>
  <c r="D12" i="23" s="1"/>
  <c r="C9" i="23"/>
  <c r="D9" i="23" s="1"/>
  <c r="C13" i="23"/>
  <c r="D13" i="23" s="1"/>
  <c r="C8" i="23"/>
  <c r="D8" i="23" s="1"/>
  <c r="S18" i="2"/>
  <c r="U18" i="2" s="1"/>
  <c r="C24" i="23"/>
  <c r="D24" i="23" s="1"/>
  <c r="F24" i="23" s="1"/>
  <c r="C7" i="23"/>
  <c r="D7" i="23" s="1"/>
  <c r="X18" i="2"/>
  <c r="X17" i="2"/>
  <c r="AH21" i="2"/>
  <c r="C32" i="23"/>
  <c r="D32" i="23" s="1"/>
  <c r="F32" i="23" s="1"/>
  <c r="C11" i="23"/>
  <c r="D11" i="23" s="1"/>
  <c r="C3" i="23"/>
  <c r="D3" i="23" s="1"/>
  <c r="X21" i="2"/>
  <c r="X20" i="2"/>
  <c r="C2" i="23"/>
  <c r="Q5" i="1352"/>
  <c r="A4" i="1352"/>
  <c r="K7" i="26"/>
  <c r="K5" i="26"/>
  <c r="K9" i="26"/>
  <c r="K11" i="26"/>
  <c r="K13" i="26"/>
  <c r="K8" i="26"/>
  <c r="K10" i="26"/>
  <c r="K12" i="26"/>
  <c r="K14" i="26"/>
  <c r="K6" i="26"/>
  <c r="K4" i="26"/>
  <c r="S2" i="95"/>
  <c r="L14" i="26"/>
  <c r="L10" i="26"/>
  <c r="L11" i="26"/>
  <c r="L6" i="26"/>
  <c r="L7" i="26"/>
  <c r="AD7" i="1352"/>
  <c r="L13" i="26"/>
  <c r="Q4" i="95"/>
  <c r="Q2" i="95" s="1"/>
  <c r="S3" i="95" s="1" a="1"/>
  <c r="S3" i="95" s="1"/>
  <c r="A4" i="95"/>
  <c r="AA17" i="2"/>
  <c r="N17" i="2"/>
  <c r="N22" i="2" s="1"/>
  <c r="S17" i="2"/>
  <c r="Q17" i="2"/>
  <c r="R17" i="2"/>
  <c r="AC7" i="1352"/>
  <c r="AC7" i="95"/>
  <c r="AA21" i="2"/>
  <c r="C28" i="23"/>
  <c r="D28" i="23" s="1"/>
  <c r="F28" i="23" s="1"/>
  <c r="C34" i="23"/>
  <c r="D34" i="23" s="1"/>
  <c r="F34" i="23" s="1"/>
  <c r="C17" i="23"/>
  <c r="D17" i="23" s="1"/>
  <c r="F17" i="23" s="1"/>
  <c r="C10" i="23"/>
  <c r="D10" i="23" s="1"/>
  <c r="J44" i="1352"/>
  <c r="S5" i="1352"/>
  <c r="C18" i="23"/>
  <c r="D18" i="23" s="1"/>
  <c r="F18" i="23" s="1"/>
  <c r="C19" i="23"/>
  <c r="D19" i="23" s="1"/>
  <c r="F19" i="23" s="1"/>
  <c r="C21" i="23"/>
  <c r="D21" i="23" s="1"/>
  <c r="F21" i="23" s="1"/>
  <c r="Q8" i="1352"/>
  <c r="Q9" i="1352" s="1"/>
  <c r="J44" i="95"/>
  <c r="Q5" i="95"/>
  <c r="S5" i="95"/>
  <c r="Q4" i="831"/>
  <c r="Q2" i="831" s="1"/>
  <c r="S3" i="831" s="1" a="1"/>
  <c r="S3" i="831" s="1"/>
  <c r="J44" i="831"/>
  <c r="S5" i="831"/>
  <c r="Q5" i="831"/>
  <c r="S3" i="1406" a="1"/>
  <c r="J5" i="95" a="1"/>
  <c r="AD33" i="1414" l="1"/>
  <c r="AW33" i="1414" s="1"/>
  <c r="AO27" i="1413"/>
  <c r="AB12" i="1413"/>
  <c r="AF27" i="1413"/>
  <c r="AF14" i="1410"/>
  <c r="AG14" i="1410"/>
  <c r="AP14" i="1410" s="1"/>
  <c r="AG22" i="1413"/>
  <c r="AC14" i="1410"/>
  <c r="AF29" i="1414"/>
  <c r="AG36" i="1413"/>
  <c r="AP36" i="1413" s="1"/>
  <c r="AG27" i="1413"/>
  <c r="AR27" i="1413" s="1"/>
  <c r="AV27" i="1413" s="1"/>
  <c r="AC36" i="1413"/>
  <c r="AD36" i="1413" s="1"/>
  <c r="AW36" i="1413" s="1"/>
  <c r="AC10" i="1413"/>
  <c r="AD10" i="1413" s="1"/>
  <c r="AW10" i="1413" s="1"/>
  <c r="AR33" i="1414"/>
  <c r="AV33" i="1414" s="1"/>
  <c r="AC11" i="1413"/>
  <c r="AD11" i="1413" s="1"/>
  <c r="AW11" i="1413" s="1"/>
  <c r="AR28" i="1405"/>
  <c r="AV28" i="1405" s="1"/>
  <c r="AC27" i="1413"/>
  <c r="AF19" i="1406"/>
  <c r="AC32" i="1414"/>
  <c r="AB10" i="1413"/>
  <c r="AB32" i="1413"/>
  <c r="AC20" i="1413"/>
  <c r="AC32" i="1413"/>
  <c r="AB36" i="1413"/>
  <c r="AB11" i="1413"/>
  <c r="AQ17" i="1413"/>
  <c r="AF20" i="1413"/>
  <c r="AD29" i="1414"/>
  <c r="AW29" i="1414" s="1"/>
  <c r="AP17" i="1413"/>
  <c r="AE38" i="1414"/>
  <c r="AX38" i="1414" s="1"/>
  <c r="AR32" i="1414"/>
  <c r="AP32" i="1414"/>
  <c r="AT32" i="1414" s="1"/>
  <c r="AB32" i="1414"/>
  <c r="AO17" i="1410"/>
  <c r="AC12" i="1413"/>
  <c r="AR36" i="1410"/>
  <c r="AV36" i="1410" s="1"/>
  <c r="AF12" i="1413"/>
  <c r="AD38" i="1414"/>
  <c r="AW38" i="1414" s="1"/>
  <c r="AF32" i="1413"/>
  <c r="AP22" i="1413"/>
  <c r="AF32" i="1414"/>
  <c r="AG11" i="1413"/>
  <c r="AR11" i="1413" s="1"/>
  <c r="AV11" i="1413" s="1"/>
  <c r="AO29" i="1413"/>
  <c r="AG28" i="1414"/>
  <c r="AR28" i="1414" s="1"/>
  <c r="AC28" i="1414"/>
  <c r="AB28" i="1414"/>
  <c r="AF28" i="1414"/>
  <c r="AB22" i="1414"/>
  <c r="AF22" i="1414"/>
  <c r="AC22" i="1414"/>
  <c r="AG22" i="1414"/>
  <c r="AR22" i="1414" s="1"/>
  <c r="AQ36" i="1414"/>
  <c r="AO36" i="1414"/>
  <c r="AB19" i="1414"/>
  <c r="AG19" i="1414"/>
  <c r="AP19" i="1414" s="1"/>
  <c r="AF19" i="1414"/>
  <c r="AC19" i="1414"/>
  <c r="AD19" i="1414" s="1"/>
  <c r="AW19" i="1414" s="1"/>
  <c r="AG13" i="1414"/>
  <c r="AR13" i="1414" s="1"/>
  <c r="AF13" i="1414"/>
  <c r="AE13" i="1414"/>
  <c r="AX13" i="1414" s="1"/>
  <c r="AC13" i="1414"/>
  <c r="AD13" i="1414" s="1"/>
  <c r="AW13" i="1414" s="1"/>
  <c r="AB13" i="1414"/>
  <c r="AC27" i="1414"/>
  <c r="AG27" i="1414"/>
  <c r="AP27" i="1414" s="1"/>
  <c r="AD27" i="1414"/>
  <c r="AW27" i="1414" s="1"/>
  <c r="AB27" i="1414"/>
  <c r="AF27" i="1414"/>
  <c r="AE27" i="1414"/>
  <c r="AX27" i="1414" s="1"/>
  <c r="AG30" i="1414"/>
  <c r="AR30" i="1414" s="1"/>
  <c r="AF30" i="1414"/>
  <c r="AC30" i="1414"/>
  <c r="AB30" i="1414"/>
  <c r="AQ21" i="1414"/>
  <c r="AO21" i="1414"/>
  <c r="AQ20" i="1414"/>
  <c r="AO20" i="1414"/>
  <c r="AQ18" i="1414"/>
  <c r="AO18" i="1414"/>
  <c r="AQ23" i="1414"/>
  <c r="AO23" i="1414"/>
  <c r="AE17" i="1413"/>
  <c r="AX17" i="1413" s="1"/>
  <c r="AP29" i="1414"/>
  <c r="AT29" i="1414" s="1"/>
  <c r="AO37" i="1414"/>
  <c r="AQ37" i="1414"/>
  <c r="AG10" i="1414"/>
  <c r="AP10" i="1414" s="1"/>
  <c r="AF10" i="1414"/>
  <c r="AC10" i="1414"/>
  <c r="AB10" i="1414"/>
  <c r="AF9" i="1414"/>
  <c r="AC9" i="1414"/>
  <c r="AB9" i="1414"/>
  <c r="AG9" i="1414"/>
  <c r="AR9" i="1414" s="1"/>
  <c r="AP38" i="1414"/>
  <c r="AT38" i="1414" s="1"/>
  <c r="AQ19" i="1414"/>
  <c r="AO19" i="1414"/>
  <c r="AQ31" i="1414"/>
  <c r="AO31" i="1414"/>
  <c r="AQ25" i="1414"/>
  <c r="AO25" i="1414"/>
  <c r="AB21" i="1414"/>
  <c r="AG21" i="1414"/>
  <c r="AP21" i="1414" s="1"/>
  <c r="AF21" i="1414"/>
  <c r="AC21" i="1414"/>
  <c r="AG11" i="1414"/>
  <c r="AP11" i="1414" s="1"/>
  <c r="AF11" i="1414"/>
  <c r="AC11" i="1414"/>
  <c r="AB11" i="1414"/>
  <c r="AO8" i="1414"/>
  <c r="AV38" i="1414"/>
  <c r="AQ26" i="1414"/>
  <c r="AO26" i="1414"/>
  <c r="AC14" i="1414"/>
  <c r="AB14" i="1414"/>
  <c r="AG14" i="1414"/>
  <c r="AR14" i="1414" s="1"/>
  <c r="AF14" i="1414"/>
  <c r="AF24" i="1414"/>
  <c r="AG24" i="1414"/>
  <c r="AP24" i="1414" s="1"/>
  <c r="AC24" i="1414"/>
  <c r="AB24" i="1414"/>
  <c r="AD34" i="1414"/>
  <c r="AW34" i="1414" s="1"/>
  <c r="AB34" i="1414"/>
  <c r="AG34" i="1414"/>
  <c r="AP34" i="1414" s="1"/>
  <c r="AF34" i="1414"/>
  <c r="AE34" i="1414"/>
  <c r="AX34" i="1414" s="1"/>
  <c r="AC34" i="1414"/>
  <c r="AD17" i="1413"/>
  <c r="AW17" i="1413" s="1"/>
  <c r="AV29" i="1414"/>
  <c r="AQ16" i="1414"/>
  <c r="AO16" i="1414"/>
  <c r="AB20" i="1414"/>
  <c r="AG20" i="1414"/>
  <c r="AR20" i="1414" s="1"/>
  <c r="AF20" i="1414"/>
  <c r="AD20" i="1414" s="1"/>
  <c r="AW20" i="1414" s="1"/>
  <c r="AE20" i="1414"/>
  <c r="AX20" i="1414" s="1"/>
  <c r="AC20" i="1414"/>
  <c r="AG18" i="1414"/>
  <c r="AP18" i="1414" s="1"/>
  <c r="AF18" i="1414"/>
  <c r="AC18" i="1414"/>
  <c r="AB18" i="1414"/>
  <c r="AQ22" i="1414"/>
  <c r="AO22" i="1414"/>
  <c r="AP33" i="1414"/>
  <c r="AT33" i="1414" s="1"/>
  <c r="AG15" i="1414"/>
  <c r="AR15" i="1414" s="1"/>
  <c r="AF15" i="1414"/>
  <c r="AC15" i="1414"/>
  <c r="AB15" i="1414"/>
  <c r="AG31" i="1414"/>
  <c r="AP31" i="1414" s="1"/>
  <c r="AB31" i="1414"/>
  <c r="AF31" i="1414"/>
  <c r="AC31" i="1414"/>
  <c r="AC12" i="1414"/>
  <c r="AB12" i="1414"/>
  <c r="AG12" i="1414"/>
  <c r="AP12" i="1414" s="1"/>
  <c r="AF12" i="1414"/>
  <c r="AD12" i="1414"/>
  <c r="AW12" i="1414" s="1"/>
  <c r="AF23" i="1414"/>
  <c r="AG23" i="1414"/>
  <c r="AP23" i="1414" s="1"/>
  <c r="AC23" i="1414"/>
  <c r="AB23" i="1414"/>
  <c r="AF26" i="1414"/>
  <c r="AC26" i="1414"/>
  <c r="AD26" i="1414" s="1"/>
  <c r="AW26" i="1414" s="1"/>
  <c r="AB26" i="1414"/>
  <c r="AG26" i="1414"/>
  <c r="AR26" i="1414" s="1"/>
  <c r="AQ35" i="1414"/>
  <c r="AO35" i="1414"/>
  <c r="AQ10" i="1414"/>
  <c r="AO10" i="1414"/>
  <c r="AE29" i="1414"/>
  <c r="AX29" i="1414" s="1"/>
  <c r="AQ9" i="1414"/>
  <c r="AO9" i="1414"/>
  <c r="AF36" i="1414"/>
  <c r="AC36" i="1414"/>
  <c r="AB36" i="1414"/>
  <c r="AG36" i="1414"/>
  <c r="AR36" i="1414" s="1"/>
  <c r="AQ24" i="1414"/>
  <c r="AO24" i="1414"/>
  <c r="AQ13" i="1414"/>
  <c r="AO13" i="1414"/>
  <c r="AQ34" i="1414"/>
  <c r="AO34" i="1414"/>
  <c r="AF17" i="1414"/>
  <c r="AC17" i="1414"/>
  <c r="AB17" i="1414"/>
  <c r="AG17" i="1414"/>
  <c r="AR17" i="1414" s="1"/>
  <c r="AQ14" i="1414"/>
  <c r="AO14" i="1414"/>
  <c r="AC37" i="1414"/>
  <c r="AB37" i="1414"/>
  <c r="AG37" i="1414"/>
  <c r="AP37" i="1414" s="1"/>
  <c r="AF37" i="1414"/>
  <c r="AV32" i="1414"/>
  <c r="AQ30" i="1414"/>
  <c r="AO30" i="1414"/>
  <c r="AQ28" i="1414"/>
  <c r="AO28" i="1414"/>
  <c r="AG16" i="1414"/>
  <c r="AR16" i="1414" s="1"/>
  <c r="AF16" i="1414"/>
  <c r="AC16" i="1414"/>
  <c r="AB16" i="1414"/>
  <c r="AF35" i="1414"/>
  <c r="AC35" i="1414"/>
  <c r="AG35" i="1414"/>
  <c r="AR35" i="1414" s="1"/>
  <c r="AB35" i="1414"/>
  <c r="AO27" i="1414"/>
  <c r="AQ27" i="1414"/>
  <c r="AQ11" i="1414"/>
  <c r="AO11" i="1414"/>
  <c r="AG8" i="1414"/>
  <c r="AR8" i="1414" s="1"/>
  <c r="AF8" i="1414"/>
  <c r="AC8" i="1414"/>
  <c r="AB8" i="1414"/>
  <c r="AQ8" i="1414" s="1"/>
  <c r="AQ15" i="1414"/>
  <c r="AO15" i="1414"/>
  <c r="AP17" i="1410"/>
  <c r="AP29" i="1413"/>
  <c r="AT29" i="1413" s="1"/>
  <c r="AR22" i="1413"/>
  <c r="AV22" i="1413" s="1"/>
  <c r="AO12" i="1414"/>
  <c r="AQ12" i="1414"/>
  <c r="AG25" i="1414"/>
  <c r="AR25" i="1414" s="1"/>
  <c r="AF25" i="1414"/>
  <c r="AC25" i="1414"/>
  <c r="AB25" i="1414"/>
  <c r="AQ17" i="1414"/>
  <c r="AO17" i="1414"/>
  <c r="AR18" i="1413"/>
  <c r="AV18" i="1413" s="1"/>
  <c r="AP18" i="1413"/>
  <c r="AT18" i="1413" s="1"/>
  <c r="AG10" i="1413"/>
  <c r="AR10" i="1413" s="1"/>
  <c r="AV10" i="1413" s="1"/>
  <c r="AO22" i="1413"/>
  <c r="AO10" i="1413"/>
  <c r="AC10" i="1409"/>
  <c r="AB17" i="1410"/>
  <c r="AR36" i="1413"/>
  <c r="AV36" i="1413" s="1"/>
  <c r="AB24" i="1410"/>
  <c r="AF17" i="1410"/>
  <c r="AC12" i="1404"/>
  <c r="AD12" i="1404" s="1"/>
  <c r="AW12" i="1404" s="1"/>
  <c r="AQ26" i="1407"/>
  <c r="AC17" i="1410"/>
  <c r="AR17" i="1413"/>
  <c r="AP8" i="1410"/>
  <c r="AT8" i="1410" s="1"/>
  <c r="AC18" i="1413"/>
  <c r="AF18" i="1413"/>
  <c r="AG10" i="1409"/>
  <c r="AP10" i="1409" s="1"/>
  <c r="AT10" i="1409" s="1"/>
  <c r="AF14" i="1407"/>
  <c r="AC11" i="1410"/>
  <c r="AQ21" i="1413"/>
  <c r="AO21" i="1413"/>
  <c r="AF13" i="1413"/>
  <c r="AC13" i="1413"/>
  <c r="AB13" i="1413"/>
  <c r="AG13" i="1413"/>
  <c r="AP13" i="1413" s="1"/>
  <c r="AQ23" i="1413"/>
  <c r="AO23" i="1413"/>
  <c r="AB24" i="1413"/>
  <c r="AG24" i="1413"/>
  <c r="AR24" i="1413" s="1"/>
  <c r="AF24" i="1413"/>
  <c r="AC24" i="1413"/>
  <c r="AG35" i="1413"/>
  <c r="AP35" i="1413" s="1"/>
  <c r="AF35" i="1413"/>
  <c r="AD35" i="1413" s="1"/>
  <c r="AW35" i="1413" s="1"/>
  <c r="AB35" i="1413"/>
  <c r="AC35" i="1413"/>
  <c r="AE35" i="1413" s="1"/>
  <c r="AX35" i="1413" s="1"/>
  <c r="AO8" i="1413"/>
  <c r="AO37" i="1413"/>
  <c r="AQ37" i="1413"/>
  <c r="AP38" i="1413"/>
  <c r="AT38" i="1413" s="1"/>
  <c r="AG14" i="1413"/>
  <c r="AP14" i="1413" s="1"/>
  <c r="AF14" i="1413"/>
  <c r="AD14" i="1413" s="1"/>
  <c r="AW14" i="1413" s="1"/>
  <c r="AC14" i="1413"/>
  <c r="AE14" i="1413" s="1"/>
  <c r="AX14" i="1413" s="1"/>
  <c r="AB14" i="1413"/>
  <c r="AR38" i="1412"/>
  <c r="AV38" i="1412" s="1"/>
  <c r="AQ28" i="1413"/>
  <c r="AO28" i="1413"/>
  <c r="AC16" i="1413"/>
  <c r="AB16" i="1413"/>
  <c r="AG16" i="1413"/>
  <c r="AP16" i="1413" s="1"/>
  <c r="AF16" i="1413"/>
  <c r="AR32" i="1413"/>
  <c r="AV32" i="1413" s="1"/>
  <c r="AO31" i="1413"/>
  <c r="AQ31" i="1413"/>
  <c r="AV38" i="1413"/>
  <c r="AO19" i="1413"/>
  <c r="AQ19" i="1413"/>
  <c r="AO25" i="1413"/>
  <c r="AQ25" i="1413"/>
  <c r="AQ24" i="1413"/>
  <c r="AO24" i="1413"/>
  <c r="AD21" i="1413"/>
  <c r="AW21" i="1413" s="1"/>
  <c r="AC21" i="1413"/>
  <c r="AB21" i="1413"/>
  <c r="AG21" i="1413"/>
  <c r="AR21" i="1413" s="1"/>
  <c r="AF21" i="1413"/>
  <c r="AE21" i="1413" s="1"/>
  <c r="AX21" i="1413" s="1"/>
  <c r="AB9" i="1413"/>
  <c r="AG9" i="1413"/>
  <c r="AR9" i="1413" s="1"/>
  <c r="AF9" i="1413"/>
  <c r="AC9" i="1413"/>
  <c r="AQ15" i="1413"/>
  <c r="AO15" i="1413"/>
  <c r="AT32" i="1413"/>
  <c r="AQ33" i="1413"/>
  <c r="AO33" i="1413"/>
  <c r="AG26" i="1413"/>
  <c r="AP26" i="1413" s="1"/>
  <c r="AC26" i="1413"/>
  <c r="AB26" i="1413"/>
  <c r="AF26" i="1413"/>
  <c r="AE22" i="1413"/>
  <c r="AX22" i="1413" s="1"/>
  <c r="AQ13" i="1413"/>
  <c r="AO13" i="1413"/>
  <c r="AQ35" i="1413"/>
  <c r="AO35" i="1413"/>
  <c r="AE36" i="1413"/>
  <c r="AX36" i="1413" s="1"/>
  <c r="AR20" i="1413"/>
  <c r="AV20" i="1413" s="1"/>
  <c r="AF31" i="1413"/>
  <c r="AC31" i="1413"/>
  <c r="AB31" i="1413"/>
  <c r="AG31" i="1413"/>
  <c r="AR31" i="1413" s="1"/>
  <c r="AF19" i="1413"/>
  <c r="AC19" i="1413"/>
  <c r="AB19" i="1413"/>
  <c r="AG19" i="1413"/>
  <c r="AP19" i="1413" s="1"/>
  <c r="AT20" i="1413"/>
  <c r="AB30" i="1413"/>
  <c r="AG30" i="1413"/>
  <c r="AR30" i="1413" s="1"/>
  <c r="AF30" i="1413"/>
  <c r="AC30" i="1413"/>
  <c r="AF34" i="1413"/>
  <c r="AC34" i="1413"/>
  <c r="AG34" i="1413"/>
  <c r="AR34" i="1413" s="1"/>
  <c r="AB34" i="1413"/>
  <c r="AC25" i="1413"/>
  <c r="AG25" i="1413"/>
  <c r="AR25" i="1413" s="1"/>
  <c r="AF25" i="1413"/>
  <c r="AB25" i="1413"/>
  <c r="AG23" i="1413"/>
  <c r="AR23" i="1413" s="1"/>
  <c r="AF23" i="1413"/>
  <c r="AB23" i="1413"/>
  <c r="AC23" i="1413"/>
  <c r="AG8" i="1413"/>
  <c r="AP8" i="1413" s="1"/>
  <c r="AF8" i="1413"/>
  <c r="AD8" i="1413" s="1"/>
  <c r="AW8" i="1413" s="1"/>
  <c r="AC8" i="1413"/>
  <c r="AE8" i="1413" s="1"/>
  <c r="AX8" i="1413" s="1"/>
  <c r="AB8" i="1413"/>
  <c r="AQ8" i="1413" s="1"/>
  <c r="AC33" i="1413"/>
  <c r="AB33" i="1413"/>
  <c r="AG33" i="1413"/>
  <c r="AR33" i="1413" s="1"/>
  <c r="AF33" i="1413"/>
  <c r="AQ14" i="1413"/>
  <c r="AO14" i="1413"/>
  <c r="AF28" i="1410"/>
  <c r="AO16" i="1413"/>
  <c r="AQ16" i="1413"/>
  <c r="AP12" i="1413"/>
  <c r="AT12" i="1413" s="1"/>
  <c r="AQ9" i="1413"/>
  <c r="AO9" i="1413"/>
  <c r="AG15" i="1413"/>
  <c r="AR15" i="1413" s="1"/>
  <c r="AF15" i="1413"/>
  <c r="AD15" i="1413" s="1"/>
  <c r="AW15" i="1413" s="1"/>
  <c r="AC15" i="1413"/>
  <c r="AE15" i="1413" s="1"/>
  <c r="AX15" i="1413" s="1"/>
  <c r="AB15" i="1413"/>
  <c r="AV12" i="1413"/>
  <c r="AQ30" i="1413"/>
  <c r="AO30" i="1413"/>
  <c r="AC37" i="1413"/>
  <c r="AB37" i="1413"/>
  <c r="AG37" i="1413"/>
  <c r="AR37" i="1413" s="1"/>
  <c r="AF37" i="1413"/>
  <c r="AO26" i="1413"/>
  <c r="AQ26" i="1413"/>
  <c r="AR29" i="1413"/>
  <c r="AV29" i="1413" s="1"/>
  <c r="AT17" i="1413"/>
  <c r="AT36" i="1413"/>
  <c r="AO34" i="1413"/>
  <c r="AQ34" i="1413"/>
  <c r="AF28" i="1413"/>
  <c r="AE28" i="1413"/>
  <c r="AX28" i="1413" s="1"/>
  <c r="AC28" i="1413"/>
  <c r="AD28" i="1413" s="1"/>
  <c r="AW28" i="1413" s="1"/>
  <c r="AG28" i="1413"/>
  <c r="AP28" i="1413" s="1"/>
  <c r="AB28" i="1413"/>
  <c r="AE29" i="1413"/>
  <c r="AX29" i="1413" s="1"/>
  <c r="AO26" i="1410"/>
  <c r="AC28" i="1410"/>
  <c r="AD28" i="1410" s="1"/>
  <c r="AW28" i="1410" s="1"/>
  <c r="AF24" i="1410"/>
  <c r="AD24" i="1410" s="1"/>
  <c r="AW24" i="1410" s="1"/>
  <c r="AO28" i="1410"/>
  <c r="AG28" i="1410"/>
  <c r="AP28" i="1410" s="1"/>
  <c r="AQ12" i="1404"/>
  <c r="AD11" i="1409"/>
  <c r="AW11" i="1409" s="1"/>
  <c r="AF9" i="1406"/>
  <c r="AP15" i="1410"/>
  <c r="AF25" i="1410"/>
  <c r="AO18" i="1410"/>
  <c r="AB25" i="1410"/>
  <c r="AG13" i="1412"/>
  <c r="AP13" i="1412" s="1"/>
  <c r="AF13" i="1412"/>
  <c r="AC13" i="1412"/>
  <c r="AB13" i="1412"/>
  <c r="AG36" i="1412"/>
  <c r="AR36" i="1412" s="1"/>
  <c r="AB36" i="1412"/>
  <c r="AF36" i="1412"/>
  <c r="AC36" i="1412"/>
  <c r="AP14" i="1406"/>
  <c r="AC15" i="1410"/>
  <c r="AD15" i="1410" s="1"/>
  <c r="AW15" i="1410" s="1"/>
  <c r="AG24" i="1410"/>
  <c r="AR24" i="1410" s="1"/>
  <c r="AV24" i="1410" s="1"/>
  <c r="AR26" i="1410"/>
  <c r="AO8" i="1412"/>
  <c r="AZ24" i="1412"/>
  <c r="AB24" i="1412"/>
  <c r="BB24" i="1412"/>
  <c r="AG24" i="1412"/>
  <c r="AP24" i="1412" s="1"/>
  <c r="AF24" i="1412"/>
  <c r="AE24" i="1412"/>
  <c r="AX24" i="1412" s="1"/>
  <c r="AD24" i="1412"/>
  <c r="AW24" i="1412" s="1"/>
  <c r="AC24" i="1412"/>
  <c r="AQ9" i="1412"/>
  <c r="AO9" i="1412"/>
  <c r="AQ16" i="1412"/>
  <c r="AO16" i="1412"/>
  <c r="AG27" i="1412"/>
  <c r="AR27" i="1412" s="1"/>
  <c r="AF27" i="1412"/>
  <c r="AC27" i="1412"/>
  <c r="AB27" i="1412"/>
  <c r="AO31" i="1412"/>
  <c r="AQ31" i="1412"/>
  <c r="AQ30" i="1412"/>
  <c r="AO30" i="1412"/>
  <c r="AQ28" i="1412"/>
  <c r="AO28" i="1412"/>
  <c r="AO12" i="1412"/>
  <c r="AQ12" i="1412"/>
  <c r="AD32" i="1412"/>
  <c r="AW32" i="1412" s="1"/>
  <c r="AC32" i="1412"/>
  <c r="AG32" i="1412"/>
  <c r="AR32" i="1412" s="1"/>
  <c r="AF32" i="1412"/>
  <c r="AE32" i="1412"/>
  <c r="AX32" i="1412" s="1"/>
  <c r="AB32" i="1412"/>
  <c r="AQ22" i="1412"/>
  <c r="AO22" i="1412"/>
  <c r="AG23" i="1412"/>
  <c r="AR23" i="1412" s="1"/>
  <c r="AF23" i="1412"/>
  <c r="AC23" i="1412"/>
  <c r="AB23" i="1412"/>
  <c r="AG21" i="1412"/>
  <c r="AP21" i="1412" s="1"/>
  <c r="AF21" i="1412"/>
  <c r="AC21" i="1412"/>
  <c r="AB21" i="1412"/>
  <c r="AO20" i="1410"/>
  <c r="AF11" i="1410"/>
  <c r="AG10" i="1412"/>
  <c r="AR10" i="1412" s="1"/>
  <c r="AF10" i="1412"/>
  <c r="AE10" i="1412"/>
  <c r="AX10" i="1412" s="1"/>
  <c r="BB10" i="1412"/>
  <c r="AD10" i="1412"/>
  <c r="AW10" i="1412" s="1"/>
  <c r="AC10" i="1412"/>
  <c r="AZ10" i="1412"/>
  <c r="AB10" i="1412"/>
  <c r="AQ24" i="1412"/>
  <c r="AO24" i="1412"/>
  <c r="AO19" i="1412"/>
  <c r="AQ19" i="1412"/>
  <c r="AC26" i="1412"/>
  <c r="AB26" i="1412"/>
  <c r="AG26" i="1412"/>
  <c r="AP26" i="1412" s="1"/>
  <c r="AF26" i="1412"/>
  <c r="AG35" i="1412"/>
  <c r="AR35" i="1412" s="1"/>
  <c r="AF35" i="1412"/>
  <c r="AC35" i="1412"/>
  <c r="AB35" i="1412"/>
  <c r="AG11" i="1410"/>
  <c r="AP11" i="1410" s="1"/>
  <c r="AC33" i="1412"/>
  <c r="AB33" i="1412"/>
  <c r="AG33" i="1412"/>
  <c r="AR33" i="1412" s="1"/>
  <c r="AF33" i="1412"/>
  <c r="AQ20" i="1412"/>
  <c r="AO20" i="1412"/>
  <c r="AG11" i="1412"/>
  <c r="AR11" i="1412" s="1"/>
  <c r="AF11" i="1412"/>
  <c r="AE11" i="1412"/>
  <c r="AX11" i="1412" s="1"/>
  <c r="AD11" i="1412"/>
  <c r="AW11" i="1412" s="1"/>
  <c r="AC11" i="1412"/>
  <c r="AB11" i="1412"/>
  <c r="AF17" i="1406"/>
  <c r="AF28" i="1412"/>
  <c r="AB28" i="1412"/>
  <c r="AG28" i="1412"/>
  <c r="AR28" i="1412" s="1"/>
  <c r="AC28" i="1412"/>
  <c r="AG17" i="1412"/>
  <c r="AR17" i="1412" s="1"/>
  <c r="AF17" i="1412"/>
  <c r="AE17" i="1412"/>
  <c r="AX17" i="1412" s="1"/>
  <c r="AD17" i="1412"/>
  <c r="AW17" i="1412" s="1"/>
  <c r="AC17" i="1412"/>
  <c r="AB17" i="1412"/>
  <c r="BB17" i="1412"/>
  <c r="AZ17" i="1412"/>
  <c r="AQ34" i="1412"/>
  <c r="AO34" i="1412"/>
  <c r="AC19" i="1412"/>
  <c r="AB19" i="1412"/>
  <c r="AG19" i="1412"/>
  <c r="AR19" i="1412" s="1"/>
  <c r="AF19" i="1412"/>
  <c r="AO26" i="1412"/>
  <c r="AQ26" i="1412"/>
  <c r="AQ27" i="1412"/>
  <c r="AO27" i="1412"/>
  <c r="AG15" i="1412"/>
  <c r="AR15" i="1412" s="1"/>
  <c r="AF15" i="1412"/>
  <c r="AC15" i="1412"/>
  <c r="AB15" i="1412"/>
  <c r="AO29" i="1410"/>
  <c r="AC14" i="1412"/>
  <c r="AB14" i="1412"/>
  <c r="AG14" i="1412"/>
  <c r="AR14" i="1412" s="1"/>
  <c r="AF14" i="1412"/>
  <c r="AQ18" i="1412"/>
  <c r="AO18" i="1412"/>
  <c r="AG16" i="1412"/>
  <c r="AR16" i="1412" s="1"/>
  <c r="AF16" i="1412"/>
  <c r="AC16" i="1412"/>
  <c r="AB16" i="1412"/>
  <c r="AO37" i="1412"/>
  <c r="AQ37" i="1412"/>
  <c r="AC31" i="1412"/>
  <c r="AZ31" i="1412"/>
  <c r="AB31" i="1412"/>
  <c r="AG31" i="1412"/>
  <c r="AR31" i="1412" s="1"/>
  <c r="AF31" i="1412"/>
  <c r="BB31" i="1412"/>
  <c r="AE31" i="1412"/>
  <c r="AX31" i="1412" s="1"/>
  <c r="AD31" i="1412"/>
  <c r="AW31" i="1412" s="1"/>
  <c r="AQ13" i="1412"/>
  <c r="AO13" i="1412"/>
  <c r="AQ11" i="1412"/>
  <c r="AO11" i="1412"/>
  <c r="AQ21" i="1412"/>
  <c r="AO21" i="1412"/>
  <c r="AG8" i="1412"/>
  <c r="AR8" i="1412" s="1"/>
  <c r="AF8" i="1412"/>
  <c r="AC8" i="1412"/>
  <c r="AB8" i="1412"/>
  <c r="AQ8" i="1412" s="1"/>
  <c r="AB30" i="1412"/>
  <c r="AG30" i="1412"/>
  <c r="AR30" i="1412" s="1"/>
  <c r="AF30" i="1412"/>
  <c r="AC30" i="1412"/>
  <c r="AQ10" i="1412"/>
  <c r="AO10" i="1412"/>
  <c r="AF9" i="1412"/>
  <c r="AC9" i="1412"/>
  <c r="AB9" i="1412"/>
  <c r="AG9" i="1412"/>
  <c r="AR9" i="1412" s="1"/>
  <c r="AO25" i="1412"/>
  <c r="AQ25" i="1412"/>
  <c r="AB18" i="1412"/>
  <c r="AG18" i="1412"/>
  <c r="AR18" i="1412" s="1"/>
  <c r="AF18" i="1412"/>
  <c r="AE18" i="1412"/>
  <c r="AX18" i="1412" s="1"/>
  <c r="AD18" i="1412"/>
  <c r="AW18" i="1412" s="1"/>
  <c r="AC18" i="1412"/>
  <c r="AT38" i="1412"/>
  <c r="AC12" i="1412"/>
  <c r="AB12" i="1412"/>
  <c r="AG12" i="1412"/>
  <c r="AR12" i="1412" s="1"/>
  <c r="AF12" i="1412"/>
  <c r="AQ36" i="1412"/>
  <c r="AO36" i="1412"/>
  <c r="AC25" i="1412"/>
  <c r="AG25" i="1412"/>
  <c r="AR25" i="1412" s="1"/>
  <c r="AE25" i="1412"/>
  <c r="AX25" i="1412" s="1"/>
  <c r="AF25" i="1412"/>
  <c r="AD25" i="1412"/>
  <c r="AW25" i="1412" s="1"/>
  <c r="AB25" i="1412"/>
  <c r="AO32" i="1412"/>
  <c r="AQ32" i="1412"/>
  <c r="AQ29" i="1412"/>
  <c r="AO29" i="1412"/>
  <c r="AC37" i="1412"/>
  <c r="AB37" i="1412"/>
  <c r="AG37" i="1412"/>
  <c r="AP37" i="1412" s="1"/>
  <c r="AF37" i="1412"/>
  <c r="AC23" i="1406"/>
  <c r="AR29" i="1410"/>
  <c r="AV29" i="1410" s="1"/>
  <c r="AF22" i="1412"/>
  <c r="AG22" i="1412"/>
  <c r="AR22" i="1412" s="1"/>
  <c r="AC22" i="1412"/>
  <c r="AB22" i="1412"/>
  <c r="AQ15" i="1412"/>
  <c r="AO15" i="1412"/>
  <c r="AB23" i="1406"/>
  <c r="AQ14" i="1412"/>
  <c r="AO14" i="1412"/>
  <c r="AQ33" i="1412"/>
  <c r="AO33" i="1412"/>
  <c r="AG20" i="1412"/>
  <c r="AP20" i="1412" s="1"/>
  <c r="AF20" i="1412"/>
  <c r="AC20" i="1412"/>
  <c r="AB20" i="1412"/>
  <c r="AQ17" i="1412"/>
  <c r="AO17" i="1412"/>
  <c r="AF34" i="1412"/>
  <c r="AB34" i="1412"/>
  <c r="AG34" i="1412"/>
  <c r="AR34" i="1412" s="1"/>
  <c r="AC34" i="1412"/>
  <c r="AQ23" i="1412"/>
  <c r="AO23" i="1412"/>
  <c r="AG29" i="1412"/>
  <c r="AR29" i="1412" s="1"/>
  <c r="AF29" i="1412"/>
  <c r="AC29" i="1412"/>
  <c r="AB29" i="1412"/>
  <c r="AQ35" i="1412"/>
  <c r="AO35" i="1412"/>
  <c r="AP38" i="1410"/>
  <c r="AT38" i="1410" s="1"/>
  <c r="AO15" i="1410"/>
  <c r="AT15" i="1410" s="1"/>
  <c r="AQ10" i="1406"/>
  <c r="AQ30" i="1406"/>
  <c r="AC25" i="1410"/>
  <c r="AB20" i="1410"/>
  <c r="AB15" i="1410"/>
  <c r="AF23" i="1406"/>
  <c r="AR17" i="1410"/>
  <c r="AV17" i="1410" s="1"/>
  <c r="AP10" i="1406"/>
  <c r="AT10" i="1406" s="1"/>
  <c r="AC23" i="1409"/>
  <c r="AD23" i="1409" s="1"/>
  <c r="AW23" i="1409" s="1"/>
  <c r="AR27" i="1410"/>
  <c r="AV27" i="1410" s="1"/>
  <c r="AD14" i="1410"/>
  <c r="AW14" i="1410" s="1"/>
  <c r="AG11" i="1404"/>
  <c r="AR11" i="1404" s="1"/>
  <c r="AV11" i="1404" s="1"/>
  <c r="AB15" i="1406"/>
  <c r="AB10" i="1409"/>
  <c r="AG11" i="1409"/>
  <c r="AP11" i="1409" s="1"/>
  <c r="AF15" i="1410"/>
  <c r="AQ8" i="1410"/>
  <c r="AQ37" i="1407"/>
  <c r="AR18" i="1410"/>
  <c r="AV18" i="1410" s="1"/>
  <c r="AC20" i="1410"/>
  <c r="AE20" i="1410" s="1"/>
  <c r="AX20" i="1410" s="1"/>
  <c r="AO23" i="1407"/>
  <c r="AO10" i="1403"/>
  <c r="AF13" i="1406"/>
  <c r="AD13" i="1406" s="1"/>
  <c r="AW13" i="1406" s="1"/>
  <c r="AP25" i="1410"/>
  <c r="AT25" i="1410" s="1"/>
  <c r="AG20" i="1410"/>
  <c r="AB10" i="1411"/>
  <c r="AC10" i="1411"/>
  <c r="AG10" i="1411"/>
  <c r="AP10" i="1411" s="1"/>
  <c r="AF10" i="1411"/>
  <c r="AQ31" i="1411"/>
  <c r="AO31" i="1411"/>
  <c r="AF17" i="1411"/>
  <c r="AG17" i="1411"/>
  <c r="AP17" i="1411" s="1"/>
  <c r="AC17" i="1411"/>
  <c r="AB17" i="1411"/>
  <c r="AB25" i="1411"/>
  <c r="AG25" i="1411"/>
  <c r="AP25" i="1411" s="1"/>
  <c r="AF25" i="1411"/>
  <c r="AC25" i="1411"/>
  <c r="AT38" i="1411"/>
  <c r="AQ28" i="1411"/>
  <c r="AO28" i="1411"/>
  <c r="AO32" i="1411"/>
  <c r="AQ32" i="1411"/>
  <c r="AG22" i="1411"/>
  <c r="AP22" i="1411" s="1"/>
  <c r="AF22" i="1411"/>
  <c r="AC22" i="1411"/>
  <c r="AB22" i="1411"/>
  <c r="AB19" i="1411"/>
  <c r="AG19" i="1411"/>
  <c r="AR19" i="1411" s="1"/>
  <c r="AF19" i="1411"/>
  <c r="AD19" i="1411" s="1"/>
  <c r="AW19" i="1411" s="1"/>
  <c r="AC19" i="1411"/>
  <c r="AF23" i="1411"/>
  <c r="AB23" i="1411"/>
  <c r="AG23" i="1411"/>
  <c r="AP23" i="1411" s="1"/>
  <c r="AC23" i="1411"/>
  <c r="AR17" i="1411"/>
  <c r="AQ17" i="1411"/>
  <c r="AO17" i="1411"/>
  <c r="AG30" i="1411"/>
  <c r="AR30" i="1411" s="1"/>
  <c r="AF30" i="1411"/>
  <c r="AC30" i="1411"/>
  <c r="AB30" i="1411"/>
  <c r="AF14" i="1411"/>
  <c r="AB14" i="1411"/>
  <c r="AC14" i="1411"/>
  <c r="AG14" i="1411"/>
  <c r="AP14" i="1411" s="1"/>
  <c r="AG21" i="1411"/>
  <c r="AR21" i="1411" s="1"/>
  <c r="AB21" i="1411"/>
  <c r="AF21" i="1411"/>
  <c r="AC21" i="1411"/>
  <c r="AQ15" i="1411"/>
  <c r="AO15" i="1411"/>
  <c r="AG11" i="1411"/>
  <c r="AR11" i="1411" s="1"/>
  <c r="AF11" i="1411"/>
  <c r="AC11" i="1411"/>
  <c r="AB11" i="1411"/>
  <c r="AQ35" i="1411"/>
  <c r="AO35" i="1411"/>
  <c r="AO24" i="1411"/>
  <c r="AQ24" i="1411"/>
  <c r="AO33" i="1405"/>
  <c r="AB19" i="1406"/>
  <c r="AP30" i="1406"/>
  <c r="AT30" i="1406" s="1"/>
  <c r="AF29" i="1411"/>
  <c r="AC29" i="1411"/>
  <c r="AB29" i="1411"/>
  <c r="AG29" i="1411"/>
  <c r="AR29" i="1411" s="1"/>
  <c r="AG15" i="1411"/>
  <c r="AR15" i="1411" s="1"/>
  <c r="AF15" i="1411"/>
  <c r="AC15" i="1411"/>
  <c r="AB15" i="1411"/>
  <c r="AQ11" i="1411"/>
  <c r="AO11" i="1411"/>
  <c r="AO37" i="1411"/>
  <c r="AQ37" i="1411"/>
  <c r="AQ14" i="1411"/>
  <c r="AO14" i="1411"/>
  <c r="AC26" i="1411"/>
  <c r="AD26" i="1411" s="1"/>
  <c r="AW26" i="1411" s="1"/>
  <c r="AB26" i="1411"/>
  <c r="AG26" i="1411"/>
  <c r="AP26" i="1411" s="1"/>
  <c r="AF26" i="1411"/>
  <c r="AP26" i="1410"/>
  <c r="AG36" i="1411"/>
  <c r="AP36" i="1411" s="1"/>
  <c r="AB36" i="1411"/>
  <c r="AF36" i="1411"/>
  <c r="AC36" i="1411"/>
  <c r="AG16" i="1411"/>
  <c r="AP16" i="1411" s="1"/>
  <c r="AF16" i="1411"/>
  <c r="AC16" i="1411"/>
  <c r="AB16" i="1411"/>
  <c r="AC37" i="1411"/>
  <c r="AB37" i="1411"/>
  <c r="AG37" i="1411"/>
  <c r="AP37" i="1411" s="1"/>
  <c r="AF37" i="1411"/>
  <c r="AG8" i="1411"/>
  <c r="AP8" i="1411" s="1"/>
  <c r="AF8" i="1411"/>
  <c r="AC8" i="1411"/>
  <c r="AB8" i="1411"/>
  <c r="AQ8" i="1411" s="1"/>
  <c r="AG13" i="1411"/>
  <c r="AR13" i="1411" s="1"/>
  <c r="AF13" i="1411"/>
  <c r="AE13" i="1411"/>
  <c r="AX13" i="1411" s="1"/>
  <c r="AD13" i="1411"/>
  <c r="AW13" i="1411" s="1"/>
  <c r="AC13" i="1411"/>
  <c r="AB13" i="1411"/>
  <c r="AF28" i="1411"/>
  <c r="AC28" i="1411"/>
  <c r="AG28" i="1411"/>
  <c r="AP28" i="1411" s="1"/>
  <c r="AB28" i="1411"/>
  <c r="AO9" i="1411"/>
  <c r="AQ9" i="1411"/>
  <c r="AO26" i="1411"/>
  <c r="AQ26" i="1411"/>
  <c r="AG24" i="1411"/>
  <c r="AP24" i="1411" s="1"/>
  <c r="AF24" i="1411"/>
  <c r="AC24" i="1411"/>
  <c r="AB24" i="1411"/>
  <c r="AD12" i="1411"/>
  <c r="AW12" i="1411" s="1"/>
  <c r="AG12" i="1411"/>
  <c r="AR12" i="1411" s="1"/>
  <c r="AF12" i="1411"/>
  <c r="AC12" i="1411"/>
  <c r="AB12" i="1411"/>
  <c r="AO20" i="1411"/>
  <c r="AQ20" i="1411"/>
  <c r="AQ23" i="1411"/>
  <c r="AO23" i="1411"/>
  <c r="AC9" i="1406"/>
  <c r="AC33" i="1411"/>
  <c r="AF33" i="1411"/>
  <c r="AD33" i="1411" s="1"/>
  <c r="AW33" i="1411" s="1"/>
  <c r="AB33" i="1411"/>
  <c r="AG33" i="1411"/>
  <c r="AR33" i="1411" s="1"/>
  <c r="AQ18" i="1411"/>
  <c r="AO18" i="1411"/>
  <c r="AQ16" i="1411"/>
  <c r="AO16" i="1411"/>
  <c r="AO13" i="1411"/>
  <c r="AQ13" i="1411"/>
  <c r="AF34" i="1411"/>
  <c r="AG34" i="1411"/>
  <c r="AP34" i="1411" s="1"/>
  <c r="AC34" i="1411"/>
  <c r="AE34" i="1411" s="1"/>
  <c r="AX34" i="1411" s="1"/>
  <c r="AB34" i="1411"/>
  <c r="AE18" i="1410"/>
  <c r="AX18" i="1410" s="1"/>
  <c r="AB31" i="1411"/>
  <c r="AG31" i="1411"/>
  <c r="AR31" i="1411" s="1"/>
  <c r="AF31" i="1411"/>
  <c r="AC31" i="1411"/>
  <c r="AQ27" i="1411"/>
  <c r="AO27" i="1411"/>
  <c r="AO30" i="1411"/>
  <c r="AQ30" i="1411"/>
  <c r="AG9" i="1411"/>
  <c r="AP9" i="1411" s="1"/>
  <c r="AC9" i="1411"/>
  <c r="AF9" i="1411"/>
  <c r="AB9" i="1411"/>
  <c r="AQ12" i="1411"/>
  <c r="AO12" i="1411"/>
  <c r="AF27" i="1411"/>
  <c r="AD27" i="1411" s="1"/>
  <c r="AW27" i="1411" s="1"/>
  <c r="AB27" i="1411"/>
  <c r="AC27" i="1411"/>
  <c r="AE27" i="1411" s="1"/>
  <c r="AX27" i="1411" s="1"/>
  <c r="AG27" i="1411"/>
  <c r="AP27" i="1411" s="1"/>
  <c r="AG35" i="1411"/>
  <c r="AR35" i="1411" s="1"/>
  <c r="AF35" i="1411"/>
  <c r="AB35" i="1411"/>
  <c r="AC35" i="1411"/>
  <c r="AQ22" i="1411"/>
  <c r="AO22" i="1411"/>
  <c r="AC20" i="1411"/>
  <c r="AE20" i="1411" s="1"/>
  <c r="AX20" i="1411" s="1"/>
  <c r="AD20" i="1411"/>
  <c r="AW20" i="1411" s="1"/>
  <c r="AF20" i="1411"/>
  <c r="AB20" i="1411"/>
  <c r="AG20" i="1411"/>
  <c r="AR20" i="1411" s="1"/>
  <c r="AQ29" i="1411"/>
  <c r="AO29" i="1411"/>
  <c r="AO36" i="1411"/>
  <c r="AQ36" i="1411"/>
  <c r="AG18" i="1411"/>
  <c r="AR18" i="1411" s="1"/>
  <c r="AF18" i="1411"/>
  <c r="AC18" i="1411"/>
  <c r="AB18" i="1411"/>
  <c r="AC32" i="1411"/>
  <c r="AB32" i="1411"/>
  <c r="AG32" i="1411"/>
  <c r="AR32" i="1411" s="1"/>
  <c r="AF32" i="1411"/>
  <c r="AO8" i="1411"/>
  <c r="AO19" i="1411"/>
  <c r="AQ19" i="1411"/>
  <c r="AQ34" i="1411"/>
  <c r="AO34" i="1411"/>
  <c r="AQ21" i="1411"/>
  <c r="AO21" i="1411"/>
  <c r="AQ20" i="1405"/>
  <c r="AB23" i="1409"/>
  <c r="AQ33" i="1411"/>
  <c r="AO33" i="1411"/>
  <c r="AQ10" i="1411"/>
  <c r="AO10" i="1411"/>
  <c r="AQ25" i="1411"/>
  <c r="AO25" i="1411"/>
  <c r="AV38" i="1411"/>
  <c r="AG14" i="1407"/>
  <c r="AP14" i="1407" s="1"/>
  <c r="AB37" i="1407"/>
  <c r="AQ17" i="1405"/>
  <c r="AF33" i="1405"/>
  <c r="AD33" i="1405" s="1"/>
  <c r="AW33" i="1405" s="1"/>
  <c r="AF13" i="1409"/>
  <c r="AD13" i="1409" s="1"/>
  <c r="AW13" i="1409" s="1"/>
  <c r="AB12" i="1410"/>
  <c r="AO27" i="1410"/>
  <c r="AB33" i="1405"/>
  <c r="AG13" i="1409"/>
  <c r="AR13" i="1409" s="1"/>
  <c r="AV13" i="1409" s="1"/>
  <c r="AC12" i="1410"/>
  <c r="AD12" i="1410" s="1"/>
  <c r="AW12" i="1410" s="1"/>
  <c r="AB15" i="1404"/>
  <c r="AQ14" i="1406"/>
  <c r="AB13" i="1409"/>
  <c r="AG12" i="1410"/>
  <c r="AR15" i="1410"/>
  <c r="AV15" i="1410" s="1"/>
  <c r="AD26" i="1410"/>
  <c r="AW26" i="1410" s="1"/>
  <c r="AP21" i="1406"/>
  <c r="AQ14" i="1407"/>
  <c r="AD11" i="1410"/>
  <c r="AW11" i="1410" s="1"/>
  <c r="AD18" i="1410"/>
  <c r="AW18" i="1410" s="1"/>
  <c r="AB15" i="1405"/>
  <c r="AC15" i="1405"/>
  <c r="AD15" i="1405" s="1"/>
  <c r="AW15" i="1405" s="1"/>
  <c r="AD27" i="1410"/>
  <c r="AW27" i="1410" s="1"/>
  <c r="AF15" i="1405"/>
  <c r="AF17" i="1405"/>
  <c r="AO28" i="1405"/>
  <c r="AC17" i="1406"/>
  <c r="AC14" i="1407"/>
  <c r="AE11" i="1409"/>
  <c r="AX11" i="1409" s="1"/>
  <c r="AC32" i="1405"/>
  <c r="AB17" i="1406"/>
  <c r="AQ33" i="1406"/>
  <c r="AF11" i="1409"/>
  <c r="AG23" i="1409"/>
  <c r="AG26" i="1407"/>
  <c r="AR26" i="1407" s="1"/>
  <c r="AD38" i="1410"/>
  <c r="AW38" i="1410" s="1"/>
  <c r="AC11" i="1409"/>
  <c r="AB12" i="1404"/>
  <c r="AC11" i="1404"/>
  <c r="AG9" i="1406"/>
  <c r="AR9" i="1406" s="1"/>
  <c r="AV9" i="1406" s="1"/>
  <c r="AF37" i="1407"/>
  <c r="AD37" i="1407" s="1"/>
  <c r="AW37" i="1407" s="1"/>
  <c r="AV25" i="1410"/>
  <c r="AQ34" i="1410"/>
  <c r="AO34" i="1410"/>
  <c r="AQ32" i="1410"/>
  <c r="AO32" i="1410"/>
  <c r="AP36" i="1410"/>
  <c r="AT36" i="1410" s="1"/>
  <c r="AP27" i="1410"/>
  <c r="AE15" i="1410"/>
  <c r="AX15" i="1410" s="1"/>
  <c r="AR14" i="1410"/>
  <c r="AV14" i="1410" s="1"/>
  <c r="AQ9" i="1410"/>
  <c r="AO9" i="1410"/>
  <c r="AP29" i="1410"/>
  <c r="AT29" i="1410" s="1"/>
  <c r="AQ21" i="1410"/>
  <c r="AO21" i="1410"/>
  <c r="AB26" i="1407"/>
  <c r="AO21" i="1406"/>
  <c r="AE8" i="1410"/>
  <c r="AX8" i="1410" s="1"/>
  <c r="AQ35" i="1410"/>
  <c r="AO35" i="1410"/>
  <c r="AP18" i="1410"/>
  <c r="AV38" i="1410"/>
  <c r="AF22" i="1410"/>
  <c r="AE22" i="1410" s="1"/>
  <c r="AX22" i="1410" s="1"/>
  <c r="AG22" i="1410"/>
  <c r="AP22" i="1410" s="1"/>
  <c r="AC22" i="1410"/>
  <c r="AB22" i="1410"/>
  <c r="AO30" i="1410"/>
  <c r="AQ30" i="1410"/>
  <c r="AO19" i="1410"/>
  <c r="AQ19" i="1410"/>
  <c r="AG23" i="1410"/>
  <c r="AP23" i="1410" s="1"/>
  <c r="AF23" i="1410"/>
  <c r="AB23" i="1410"/>
  <c r="AC23" i="1410"/>
  <c r="AD23" i="1410" s="1"/>
  <c r="AW23" i="1410" s="1"/>
  <c r="AE27" i="1410"/>
  <c r="AX27" i="1410" s="1"/>
  <c r="AC31" i="1410"/>
  <c r="AB31" i="1410"/>
  <c r="AF31" i="1410"/>
  <c r="AG31" i="1410"/>
  <c r="AR31" i="1410" s="1"/>
  <c r="AG33" i="1410"/>
  <c r="AR33" i="1410" s="1"/>
  <c r="AF33" i="1410"/>
  <c r="AC33" i="1410"/>
  <c r="AB33" i="1410"/>
  <c r="AT17" i="1410"/>
  <c r="AO22" i="1410"/>
  <c r="AQ22" i="1410"/>
  <c r="AC19" i="1410"/>
  <c r="AB19" i="1410"/>
  <c r="AG19" i="1410"/>
  <c r="AP19" i="1410" s="1"/>
  <c r="AF19" i="1410"/>
  <c r="AF16" i="1410"/>
  <c r="AD16" i="1410" s="1"/>
  <c r="AW16" i="1410" s="1"/>
  <c r="AG16" i="1410"/>
  <c r="AR16" i="1410" s="1"/>
  <c r="AC16" i="1410"/>
  <c r="AB16" i="1410"/>
  <c r="AF21" i="1410"/>
  <c r="AC21" i="1410"/>
  <c r="AG21" i="1410"/>
  <c r="AP21" i="1410" s="1"/>
  <c r="AB21" i="1410"/>
  <c r="AE29" i="1410"/>
  <c r="AX29" i="1410" s="1"/>
  <c r="AO31" i="1410"/>
  <c r="AQ31" i="1410"/>
  <c r="AQ33" i="1410"/>
  <c r="AO33" i="1410"/>
  <c r="AO37" i="1410"/>
  <c r="AQ37" i="1410"/>
  <c r="AB30" i="1410"/>
  <c r="AG30" i="1410"/>
  <c r="AP30" i="1410" s="1"/>
  <c r="AC30" i="1410"/>
  <c r="AD30" i="1410" s="1"/>
  <c r="AW30" i="1410" s="1"/>
  <c r="AF30" i="1410"/>
  <c r="AG9" i="1410"/>
  <c r="AR9" i="1410" s="1"/>
  <c r="AF9" i="1410"/>
  <c r="AC9" i="1410"/>
  <c r="AD9" i="1410" s="1"/>
  <c r="AW9" i="1410" s="1"/>
  <c r="AB9" i="1410"/>
  <c r="AR8" i="1410"/>
  <c r="AC37" i="1410"/>
  <c r="AD37" i="1410" s="1"/>
  <c r="AW37" i="1410" s="1"/>
  <c r="AB37" i="1410"/>
  <c r="AG37" i="1410"/>
  <c r="AP37" i="1410" s="1"/>
  <c r="AF37" i="1410"/>
  <c r="AQ13" i="1410"/>
  <c r="AO13" i="1410"/>
  <c r="AG35" i="1410"/>
  <c r="AR35" i="1410" s="1"/>
  <c r="AF35" i="1410"/>
  <c r="AB35" i="1410"/>
  <c r="AC35" i="1410"/>
  <c r="AO10" i="1410"/>
  <c r="AQ10" i="1410"/>
  <c r="AF34" i="1410"/>
  <c r="AG34" i="1410"/>
  <c r="AR34" i="1410" s="1"/>
  <c r="AC34" i="1410"/>
  <c r="AB34" i="1410"/>
  <c r="AB32" i="1410"/>
  <c r="AG32" i="1410"/>
  <c r="AP32" i="1410" s="1"/>
  <c r="AF32" i="1410"/>
  <c r="AC32" i="1410"/>
  <c r="AG13" i="1410"/>
  <c r="AP13" i="1410" s="1"/>
  <c r="AF13" i="1410"/>
  <c r="AC13" i="1410"/>
  <c r="AB13" i="1410"/>
  <c r="AT11" i="1410"/>
  <c r="AT14" i="1410"/>
  <c r="AQ23" i="1410"/>
  <c r="AO23" i="1410"/>
  <c r="AG10" i="1410"/>
  <c r="AR10" i="1410" s="1"/>
  <c r="AF10" i="1410"/>
  <c r="AC10" i="1410"/>
  <c r="AB10" i="1410"/>
  <c r="AO16" i="1410"/>
  <c r="AQ16" i="1410"/>
  <c r="AG12" i="1404"/>
  <c r="AR12" i="1404" s="1"/>
  <c r="AV12" i="1404" s="1"/>
  <c r="AB11" i="1404"/>
  <c r="AF34" i="1406"/>
  <c r="AB33" i="1406"/>
  <c r="AG37" i="1407"/>
  <c r="AP37" i="1407" s="1"/>
  <c r="AT37" i="1407" s="1"/>
  <c r="AE36" i="1410"/>
  <c r="AX36" i="1410" s="1"/>
  <c r="AV26" i="1410"/>
  <c r="AG32" i="1405"/>
  <c r="AP32" i="1405" s="1"/>
  <c r="AT32" i="1405" s="1"/>
  <c r="AF15" i="1406"/>
  <c r="AP30" i="1407"/>
  <c r="AC26" i="1407"/>
  <c r="AD26" i="1407" s="1"/>
  <c r="AW26" i="1407" s="1"/>
  <c r="AG33" i="1405"/>
  <c r="AP33" i="1405" s="1"/>
  <c r="AG13" i="1406"/>
  <c r="AP13" i="1406" s="1"/>
  <c r="AT13" i="1406" s="1"/>
  <c r="AC24" i="1405"/>
  <c r="AO30" i="1407"/>
  <c r="AF15" i="1404"/>
  <c r="AC29" i="1405"/>
  <c r="AD29" i="1405" s="1"/>
  <c r="AW29" i="1405" s="1"/>
  <c r="AC15" i="1406"/>
  <c r="AF33" i="1406"/>
  <c r="AR29" i="1406"/>
  <c r="AV29" i="1406" s="1"/>
  <c r="AD38" i="1409"/>
  <c r="AW38" i="1409" s="1"/>
  <c r="AQ15" i="1406"/>
  <c r="AO29" i="1406"/>
  <c r="AD10" i="1409"/>
  <c r="AW10" i="1409" s="1"/>
  <c r="AB23" i="1404"/>
  <c r="AQ9" i="1409"/>
  <c r="AO9" i="1409"/>
  <c r="AC37" i="1409"/>
  <c r="AB37" i="1409"/>
  <c r="AG37" i="1409"/>
  <c r="AP37" i="1409" s="1"/>
  <c r="AF37" i="1409"/>
  <c r="AG12" i="1409"/>
  <c r="AP12" i="1409" s="1"/>
  <c r="AF12" i="1409"/>
  <c r="AC12" i="1409"/>
  <c r="AD12" i="1409" s="1"/>
  <c r="AW12" i="1409" s="1"/>
  <c r="AB12" i="1409"/>
  <c r="AG33" i="1409"/>
  <c r="AP33" i="1409" s="1"/>
  <c r="AF33" i="1409"/>
  <c r="AC33" i="1409"/>
  <c r="AD33" i="1409" s="1"/>
  <c r="AW33" i="1409" s="1"/>
  <c r="AB33" i="1409"/>
  <c r="AR38" i="1409"/>
  <c r="AV38" i="1409" s="1"/>
  <c r="AQ29" i="1409"/>
  <c r="AO29" i="1409"/>
  <c r="AO18" i="1409"/>
  <c r="AQ18" i="1409"/>
  <c r="AG28" i="1409"/>
  <c r="AP28" i="1409" s="1"/>
  <c r="AF28" i="1409"/>
  <c r="AB28" i="1409"/>
  <c r="AC28" i="1409"/>
  <c r="AQ31" i="1409"/>
  <c r="AO31" i="1409"/>
  <c r="AB20" i="1409"/>
  <c r="AC20" i="1409"/>
  <c r="AG20" i="1409"/>
  <c r="AR20" i="1409" s="1"/>
  <c r="AF20" i="1409"/>
  <c r="AQ36" i="1409"/>
  <c r="AO36" i="1409"/>
  <c r="AC8" i="1409"/>
  <c r="AB8" i="1409"/>
  <c r="AQ8" i="1409" s="1"/>
  <c r="AF8" i="1409"/>
  <c r="AG8" i="1409"/>
  <c r="AR8" i="1409" s="1"/>
  <c r="AQ26" i="1409"/>
  <c r="AO26" i="1409"/>
  <c r="AQ24" i="1409"/>
  <c r="AO24" i="1409"/>
  <c r="AC15" i="1409"/>
  <c r="AB15" i="1409"/>
  <c r="AG15" i="1409"/>
  <c r="AP15" i="1409" s="1"/>
  <c r="AF15" i="1409"/>
  <c r="AO32" i="1409"/>
  <c r="AQ32" i="1409"/>
  <c r="AQ16" i="1409"/>
  <c r="AO16" i="1409"/>
  <c r="AG19" i="1409"/>
  <c r="AR19" i="1409" s="1"/>
  <c r="AF19" i="1409"/>
  <c r="AC19" i="1409"/>
  <c r="AD19" i="1409" s="1"/>
  <c r="AW19" i="1409" s="1"/>
  <c r="AB19" i="1409"/>
  <c r="AG35" i="1409"/>
  <c r="AR35" i="1409" s="1"/>
  <c r="AF35" i="1409"/>
  <c r="AC35" i="1409"/>
  <c r="AB35" i="1409"/>
  <c r="AF22" i="1409"/>
  <c r="AC22" i="1409"/>
  <c r="AG22" i="1409"/>
  <c r="AR22" i="1409" s="1"/>
  <c r="AB22" i="1409"/>
  <c r="AO25" i="1409"/>
  <c r="AQ25" i="1409"/>
  <c r="AB30" i="1409"/>
  <c r="AG30" i="1409"/>
  <c r="AP30" i="1409" s="1"/>
  <c r="AF30" i="1409"/>
  <c r="AC30" i="1409"/>
  <c r="AG9" i="1409"/>
  <c r="AR9" i="1409" s="1"/>
  <c r="AF9" i="1409"/>
  <c r="AC9" i="1409"/>
  <c r="AB9" i="1409"/>
  <c r="AO37" i="1409"/>
  <c r="AQ37" i="1409"/>
  <c r="AO15" i="1409"/>
  <c r="AQ15" i="1409"/>
  <c r="AQ21" i="1409"/>
  <c r="AO21" i="1409"/>
  <c r="AQ33" i="1409"/>
  <c r="AO33" i="1409"/>
  <c r="AQ14" i="1409"/>
  <c r="AO14" i="1409"/>
  <c r="AF34" i="1409"/>
  <c r="AC34" i="1409"/>
  <c r="AB34" i="1409"/>
  <c r="AG34" i="1409"/>
  <c r="AP34" i="1409" s="1"/>
  <c r="AC27" i="1409"/>
  <c r="AB27" i="1409"/>
  <c r="AG27" i="1409"/>
  <c r="AP27" i="1409" s="1"/>
  <c r="AF27" i="1409"/>
  <c r="AG31" i="1409"/>
  <c r="AR31" i="1409" s="1"/>
  <c r="AF31" i="1409"/>
  <c r="AC31" i="1409"/>
  <c r="AB31" i="1409"/>
  <c r="AG29" i="1409"/>
  <c r="AR29" i="1409" s="1"/>
  <c r="AF29" i="1409"/>
  <c r="AC29" i="1409"/>
  <c r="AB29" i="1409"/>
  <c r="AQ12" i="1409"/>
  <c r="AO12" i="1409"/>
  <c r="AQ22" i="1409"/>
  <c r="AO22" i="1409"/>
  <c r="AQ28" i="1409"/>
  <c r="AO28" i="1409"/>
  <c r="AO8" i="1409"/>
  <c r="AG26" i="1409"/>
  <c r="AR26" i="1409" s="1"/>
  <c r="AF26" i="1409"/>
  <c r="AE26" i="1409"/>
  <c r="AX26" i="1409" s="1"/>
  <c r="AC26" i="1409"/>
  <c r="AD26" i="1409" s="1"/>
  <c r="AW26" i="1409" s="1"/>
  <c r="AB26" i="1409"/>
  <c r="AF21" i="1409"/>
  <c r="AG21" i="1409"/>
  <c r="AR21" i="1409" s="1"/>
  <c r="AC21" i="1409"/>
  <c r="AB21" i="1409"/>
  <c r="AD32" i="1409"/>
  <c r="AW32" i="1409" s="1"/>
  <c r="AC32" i="1409"/>
  <c r="AB32" i="1409"/>
  <c r="AF32" i="1409"/>
  <c r="AE32" i="1409"/>
  <c r="AX32" i="1409" s="1"/>
  <c r="AG32" i="1409"/>
  <c r="AP32" i="1409" s="1"/>
  <c r="AQ35" i="1409"/>
  <c r="AO35" i="1409"/>
  <c r="AG24" i="1409"/>
  <c r="AR24" i="1409" s="1"/>
  <c r="AF24" i="1409"/>
  <c r="AC24" i="1409"/>
  <c r="AB24" i="1409"/>
  <c r="AG36" i="1409"/>
  <c r="AR36" i="1409" s="1"/>
  <c r="AF36" i="1409"/>
  <c r="AC36" i="1409"/>
  <c r="AB36" i="1409"/>
  <c r="AT11" i="1409"/>
  <c r="AG16" i="1409"/>
  <c r="AR16" i="1409" s="1"/>
  <c r="AF16" i="1409"/>
  <c r="AC16" i="1409"/>
  <c r="AB16" i="1409"/>
  <c r="AG17" i="1409"/>
  <c r="AR17" i="1409" s="1"/>
  <c r="AF17" i="1409"/>
  <c r="AB17" i="1409"/>
  <c r="AC17" i="1409"/>
  <c r="AO30" i="1409"/>
  <c r="AQ30" i="1409"/>
  <c r="AQ34" i="1409"/>
  <c r="AO34" i="1409"/>
  <c r="AQ27" i="1409"/>
  <c r="AO27" i="1409"/>
  <c r="AT38" i="1409"/>
  <c r="AQ20" i="1409"/>
  <c r="AO20" i="1409"/>
  <c r="AB18" i="1409"/>
  <c r="AG18" i="1409"/>
  <c r="AR18" i="1409" s="1"/>
  <c r="AF18" i="1409"/>
  <c r="AE18" i="1409"/>
  <c r="AX18" i="1409" s="1"/>
  <c r="AD18" i="1409"/>
  <c r="AW18" i="1409" s="1"/>
  <c r="AC18" i="1409"/>
  <c r="AG14" i="1409"/>
  <c r="AR14" i="1409" s="1"/>
  <c r="AF14" i="1409"/>
  <c r="AC14" i="1409"/>
  <c r="AB14" i="1409"/>
  <c r="AQ17" i="1409"/>
  <c r="AO17" i="1409"/>
  <c r="AC25" i="1409"/>
  <c r="AB25" i="1409"/>
  <c r="AG25" i="1409"/>
  <c r="AP25" i="1409" s="1"/>
  <c r="AE25" i="1409"/>
  <c r="AX25" i="1409" s="1"/>
  <c r="AD25" i="1409"/>
  <c r="AW25" i="1409" s="1"/>
  <c r="AF25" i="1409"/>
  <c r="AO19" i="1409"/>
  <c r="AQ19" i="1409"/>
  <c r="AD31" i="1406"/>
  <c r="AW31" i="1406" s="1"/>
  <c r="AD14" i="1406"/>
  <c r="AW14" i="1406" s="1"/>
  <c r="AR17" i="1405"/>
  <c r="AB12" i="1407"/>
  <c r="AF30" i="1406"/>
  <c r="AR16" i="1405"/>
  <c r="AV16" i="1405" s="1"/>
  <c r="AB30" i="1406"/>
  <c r="AD14" i="1407"/>
  <c r="AW14" i="1407" s="1"/>
  <c r="AO24" i="1405"/>
  <c r="AC30" i="1406"/>
  <c r="AG29" i="1405"/>
  <c r="AR29" i="1405" s="1"/>
  <c r="AV29" i="1405" s="1"/>
  <c r="AB34" i="1406"/>
  <c r="AG16" i="1408"/>
  <c r="AP16" i="1408" s="1"/>
  <c r="AF16" i="1408"/>
  <c r="AC16" i="1408"/>
  <c r="AB16" i="1408"/>
  <c r="AC12" i="1407"/>
  <c r="AQ18" i="1408"/>
  <c r="AO18" i="1408"/>
  <c r="AQ24" i="1408"/>
  <c r="AO24" i="1408"/>
  <c r="AO37" i="1408"/>
  <c r="AQ37" i="1408"/>
  <c r="AG31" i="1408"/>
  <c r="AR31" i="1408" s="1"/>
  <c r="AF31" i="1408"/>
  <c r="AC31" i="1408"/>
  <c r="AB31" i="1408"/>
  <c r="AF12" i="1407"/>
  <c r="AO20" i="1408"/>
  <c r="AQ20" i="1408"/>
  <c r="AQ14" i="1408"/>
  <c r="AO14" i="1408"/>
  <c r="AG9" i="1408"/>
  <c r="AP9" i="1408" s="1"/>
  <c r="AF9" i="1408"/>
  <c r="AC9" i="1408"/>
  <c r="AB9" i="1408"/>
  <c r="AG29" i="1408"/>
  <c r="AR29" i="1408" s="1"/>
  <c r="AF29" i="1408"/>
  <c r="AC29" i="1408"/>
  <c r="AB29" i="1408"/>
  <c r="AC25" i="1408"/>
  <c r="AB25" i="1408"/>
  <c r="AG25" i="1408"/>
  <c r="AP25" i="1408" s="1"/>
  <c r="AF25" i="1408"/>
  <c r="AB30" i="1408"/>
  <c r="AG30" i="1408"/>
  <c r="AR30" i="1408" s="1"/>
  <c r="AF30" i="1408"/>
  <c r="AC30" i="1408"/>
  <c r="AQ22" i="1408"/>
  <c r="AO22" i="1408"/>
  <c r="AG33" i="1408"/>
  <c r="AP33" i="1408" s="1"/>
  <c r="AF33" i="1408"/>
  <c r="AC33" i="1408"/>
  <c r="AB33" i="1408"/>
  <c r="AB15" i="1408"/>
  <c r="AG15" i="1408"/>
  <c r="AR15" i="1408" s="1"/>
  <c r="AF15" i="1408"/>
  <c r="AC15" i="1408"/>
  <c r="AG35" i="1408"/>
  <c r="AR35" i="1408" s="1"/>
  <c r="AF35" i="1408"/>
  <c r="AC35" i="1408"/>
  <c r="AE35" i="1408" s="1"/>
  <c r="AX35" i="1408" s="1"/>
  <c r="AB35" i="1408"/>
  <c r="AQ27" i="1408"/>
  <c r="AO27" i="1408"/>
  <c r="AP38" i="1408"/>
  <c r="AT38" i="1408" s="1"/>
  <c r="AG8" i="1408"/>
  <c r="AR8" i="1408" s="1"/>
  <c r="AF8" i="1408"/>
  <c r="AC8" i="1408"/>
  <c r="AB8" i="1408"/>
  <c r="AQ8" i="1408" s="1"/>
  <c r="AG28" i="1408"/>
  <c r="AP28" i="1408" s="1"/>
  <c r="AF28" i="1408"/>
  <c r="AE28" i="1408" s="1"/>
  <c r="AX28" i="1408" s="1"/>
  <c r="AD28" i="1408"/>
  <c r="AW28" i="1408" s="1"/>
  <c r="AC28" i="1408"/>
  <c r="AB28" i="1408"/>
  <c r="AQ16" i="1408"/>
  <c r="AO16" i="1408"/>
  <c r="AQ34" i="1408"/>
  <c r="AO34" i="1408"/>
  <c r="AO32" i="1408"/>
  <c r="AQ32" i="1408"/>
  <c r="AV38" i="1408"/>
  <c r="AQ11" i="1408"/>
  <c r="AO11" i="1408"/>
  <c r="AO25" i="1408"/>
  <c r="AQ25" i="1408"/>
  <c r="AC10" i="1408"/>
  <c r="AB10" i="1408"/>
  <c r="AG10" i="1408"/>
  <c r="AR10" i="1408" s="1"/>
  <c r="AF10" i="1408"/>
  <c r="AC20" i="1408"/>
  <c r="AE20" i="1408" s="1"/>
  <c r="AX20" i="1408" s="1"/>
  <c r="AB20" i="1408"/>
  <c r="AG20" i="1408"/>
  <c r="AR20" i="1408" s="1"/>
  <c r="AF20" i="1408"/>
  <c r="AO8" i="1408"/>
  <c r="AE21" i="1408"/>
  <c r="AX21" i="1408" s="1"/>
  <c r="AB21" i="1408"/>
  <c r="AG21" i="1408"/>
  <c r="AP21" i="1408" s="1"/>
  <c r="AF21" i="1408"/>
  <c r="AC21" i="1408"/>
  <c r="AD21" i="1408" s="1"/>
  <c r="AW21" i="1408" s="1"/>
  <c r="AQ17" i="1408"/>
  <c r="AO17" i="1408"/>
  <c r="AG24" i="1408"/>
  <c r="AR24" i="1408" s="1"/>
  <c r="AF24" i="1408"/>
  <c r="AC24" i="1408"/>
  <c r="AB24" i="1408"/>
  <c r="AQ19" i="1408"/>
  <c r="AO19" i="1408"/>
  <c r="AQ36" i="1408"/>
  <c r="AO36" i="1408"/>
  <c r="AG23" i="1408"/>
  <c r="AP23" i="1408" s="1"/>
  <c r="AF23" i="1408"/>
  <c r="AC23" i="1408"/>
  <c r="AB23" i="1408"/>
  <c r="AC12" i="1408"/>
  <c r="AB12" i="1408"/>
  <c r="AG12" i="1408"/>
  <c r="AP12" i="1408" s="1"/>
  <c r="AF12" i="1408"/>
  <c r="AQ13" i="1408"/>
  <c r="AO13" i="1408"/>
  <c r="AC21" i="1407"/>
  <c r="AG14" i="1408"/>
  <c r="AR14" i="1408" s="1"/>
  <c r="AF14" i="1408"/>
  <c r="AE14" i="1408" s="1"/>
  <c r="AX14" i="1408" s="1"/>
  <c r="AD14" i="1408"/>
  <c r="AW14" i="1408" s="1"/>
  <c r="AC14" i="1408"/>
  <c r="AB14" i="1408"/>
  <c r="AQ31" i="1408"/>
  <c r="AO31" i="1408"/>
  <c r="AG13" i="1408"/>
  <c r="AP13" i="1408" s="1"/>
  <c r="AF13" i="1408"/>
  <c r="AD13" i="1408"/>
  <c r="AW13" i="1408" s="1"/>
  <c r="AC13" i="1408"/>
  <c r="AE13" i="1408" s="1"/>
  <c r="AX13" i="1408" s="1"/>
  <c r="AB13" i="1408"/>
  <c r="AF17" i="1408"/>
  <c r="AG17" i="1408"/>
  <c r="AR17" i="1408" s="1"/>
  <c r="AC17" i="1408"/>
  <c r="AB17" i="1408"/>
  <c r="AF21" i="1407"/>
  <c r="AQ30" i="1408"/>
  <c r="AO30" i="1408"/>
  <c r="AQ33" i="1408"/>
  <c r="AO33" i="1408"/>
  <c r="AQ15" i="1408"/>
  <c r="AO15" i="1408"/>
  <c r="AQ26" i="1408"/>
  <c r="AO26" i="1408"/>
  <c r="AQ35" i="1408"/>
  <c r="AO35" i="1408"/>
  <c r="AC37" i="1408"/>
  <c r="AB37" i="1408"/>
  <c r="AG37" i="1408"/>
  <c r="AR37" i="1408" s="1"/>
  <c r="AF37" i="1408"/>
  <c r="AG21" i="1407"/>
  <c r="AF22" i="1408"/>
  <c r="AC22" i="1408"/>
  <c r="AG22" i="1408"/>
  <c r="AR22" i="1408" s="1"/>
  <c r="AB22" i="1408"/>
  <c r="AQ9" i="1408"/>
  <c r="AO9" i="1408"/>
  <c r="AQ28" i="1408"/>
  <c r="AO28" i="1408"/>
  <c r="AQ29" i="1408"/>
  <c r="AO29" i="1408"/>
  <c r="AG11" i="1408"/>
  <c r="AR11" i="1408" s="1"/>
  <c r="AF11" i="1408"/>
  <c r="AC11" i="1408"/>
  <c r="AB11" i="1408"/>
  <c r="AO10" i="1408"/>
  <c r="AQ10" i="1408"/>
  <c r="AQ23" i="1408"/>
  <c r="AO23" i="1408"/>
  <c r="AC27" i="1408"/>
  <c r="AE27" i="1408" s="1"/>
  <c r="AX27" i="1408" s="1"/>
  <c r="AB27" i="1408"/>
  <c r="AG27" i="1408"/>
  <c r="AP27" i="1408" s="1"/>
  <c r="AF27" i="1408"/>
  <c r="AG19" i="1408"/>
  <c r="AR19" i="1408" s="1"/>
  <c r="AF19" i="1408"/>
  <c r="AB19" i="1408"/>
  <c r="AC19" i="1408"/>
  <c r="AB18" i="1408"/>
  <c r="AG18" i="1408"/>
  <c r="AR18" i="1408" s="1"/>
  <c r="AF18" i="1408"/>
  <c r="AC18" i="1408"/>
  <c r="AG36" i="1408"/>
  <c r="AR36" i="1408" s="1"/>
  <c r="AF36" i="1408"/>
  <c r="AC36" i="1408"/>
  <c r="AB36" i="1408"/>
  <c r="AQ12" i="1408"/>
  <c r="AO12" i="1408"/>
  <c r="AQ21" i="1408"/>
  <c r="AO21" i="1408"/>
  <c r="AF34" i="1408"/>
  <c r="AC34" i="1408"/>
  <c r="AE34" i="1408" s="1"/>
  <c r="AX34" i="1408" s="1"/>
  <c r="AB34" i="1408"/>
  <c r="AG34" i="1408"/>
  <c r="AR34" i="1408" s="1"/>
  <c r="AC32" i="1408"/>
  <c r="AB32" i="1408"/>
  <c r="AG32" i="1408"/>
  <c r="AP32" i="1408" s="1"/>
  <c r="AF32" i="1408"/>
  <c r="AG26" i="1408"/>
  <c r="AR26" i="1408" s="1"/>
  <c r="AC26" i="1408"/>
  <c r="AB26" i="1408"/>
  <c r="AF26" i="1408"/>
  <c r="AC15" i="1404"/>
  <c r="AD15" i="1404" s="1"/>
  <c r="AW15" i="1404" s="1"/>
  <c r="AP15" i="1406"/>
  <c r="AT15" i="1406" s="1"/>
  <c r="AP12" i="1407"/>
  <c r="AT12" i="1407" s="1"/>
  <c r="AF23" i="1407"/>
  <c r="AC19" i="1405"/>
  <c r="AF21" i="1405"/>
  <c r="AB13" i="1406"/>
  <c r="AG8" i="1403"/>
  <c r="AR8" i="1403" s="1"/>
  <c r="AV8" i="1403" s="1"/>
  <c r="AR8" i="1406"/>
  <c r="AB23" i="1407"/>
  <c r="AF19" i="1405"/>
  <c r="AF20" i="1405"/>
  <c r="AD20" i="1405" s="1"/>
  <c r="AW20" i="1405" s="1"/>
  <c r="AG19" i="1405"/>
  <c r="AR19" i="1405" s="1"/>
  <c r="AV19" i="1405" s="1"/>
  <c r="AG20" i="1405"/>
  <c r="AP20" i="1405" s="1"/>
  <c r="AT20" i="1405" s="1"/>
  <c r="AP29" i="1406"/>
  <c r="AO37" i="1406"/>
  <c r="AO31" i="1406"/>
  <c r="AB20" i="1405"/>
  <c r="AO29" i="1405"/>
  <c r="AR31" i="1406"/>
  <c r="AV31" i="1406" s="1"/>
  <c r="AE25" i="1403"/>
  <c r="AX25" i="1403" s="1"/>
  <c r="AF24" i="1405"/>
  <c r="AG12" i="1405"/>
  <c r="AR12" i="1405" s="1"/>
  <c r="AV12" i="1405" s="1"/>
  <c r="AQ19" i="1406"/>
  <c r="AT14" i="1407"/>
  <c r="AG24" i="1405"/>
  <c r="AR24" i="1405" s="1"/>
  <c r="AV24" i="1405" s="1"/>
  <c r="AB12" i="1405"/>
  <c r="AB16" i="1406"/>
  <c r="AO16" i="1405"/>
  <c r="AP23" i="1407"/>
  <c r="AT23" i="1407" s="1"/>
  <c r="AR23" i="1407"/>
  <c r="AV23" i="1407" s="1"/>
  <c r="AD25" i="1403"/>
  <c r="AW25" i="1403" s="1"/>
  <c r="AO11" i="1404"/>
  <c r="AP18" i="1406"/>
  <c r="AP37" i="1406"/>
  <c r="AC33" i="1406"/>
  <c r="AD33" i="1406" s="1"/>
  <c r="AW33" i="1406" s="1"/>
  <c r="AG19" i="1406"/>
  <c r="AF35" i="1403"/>
  <c r="AR24" i="1403"/>
  <c r="AV24" i="1403" s="1"/>
  <c r="AC11" i="1405"/>
  <c r="AC17" i="1405"/>
  <c r="AD17" i="1405" s="1"/>
  <c r="AW17" i="1405" s="1"/>
  <c r="AG25" i="1406"/>
  <c r="AP25" i="1406" s="1"/>
  <c r="AT25" i="1406" s="1"/>
  <c r="AD10" i="1406"/>
  <c r="AW10" i="1406" s="1"/>
  <c r="AC23" i="1407"/>
  <c r="AD23" i="1407" s="1"/>
  <c r="AW23" i="1407" s="1"/>
  <c r="AG23" i="1404"/>
  <c r="AR23" i="1404" s="1"/>
  <c r="AF11" i="1405"/>
  <c r="AR10" i="1406"/>
  <c r="AD29" i="1406"/>
  <c r="AW29" i="1406" s="1"/>
  <c r="AE25" i="1406"/>
  <c r="AX25" i="1406" s="1"/>
  <c r="AR38" i="1407"/>
  <c r="AV38" i="1407" s="1"/>
  <c r="AR30" i="1407"/>
  <c r="AV30" i="1407" s="1"/>
  <c r="AG24" i="1407"/>
  <c r="AR24" i="1407" s="1"/>
  <c r="AF24" i="1407"/>
  <c r="AE24" i="1407"/>
  <c r="AX24" i="1407" s="1"/>
  <c r="AD24" i="1407"/>
  <c r="AW24" i="1407" s="1"/>
  <c r="AC24" i="1407"/>
  <c r="AB24" i="1407"/>
  <c r="AC28" i="1407"/>
  <c r="AG28" i="1407"/>
  <c r="AP28" i="1407" s="1"/>
  <c r="AF28" i="1407"/>
  <c r="AB28" i="1407"/>
  <c r="AC11" i="1407"/>
  <c r="AB11" i="1407"/>
  <c r="AG11" i="1407"/>
  <c r="AP11" i="1407" s="1"/>
  <c r="AF11" i="1407"/>
  <c r="AF13" i="1407"/>
  <c r="AB13" i="1407"/>
  <c r="AG13" i="1407"/>
  <c r="AR13" i="1407" s="1"/>
  <c r="AC13" i="1407"/>
  <c r="AT38" i="1407"/>
  <c r="AO17" i="1407"/>
  <c r="AQ17" i="1407"/>
  <c r="AQ32" i="1407"/>
  <c r="AO32" i="1407"/>
  <c r="AG33" i="1407"/>
  <c r="AR33" i="1407" s="1"/>
  <c r="AB33" i="1407"/>
  <c r="AF33" i="1407"/>
  <c r="AC33" i="1407"/>
  <c r="AQ20" i="1407"/>
  <c r="AO20" i="1407"/>
  <c r="AO19" i="1407"/>
  <c r="AQ19" i="1407"/>
  <c r="AG8" i="1407"/>
  <c r="AR8" i="1407" s="1"/>
  <c r="AF8" i="1407"/>
  <c r="AC8" i="1407"/>
  <c r="AB8" i="1407"/>
  <c r="AQ8" i="1407" s="1"/>
  <c r="AQ9" i="1407"/>
  <c r="AO9" i="1407"/>
  <c r="AB19" i="1407"/>
  <c r="AG19" i="1407"/>
  <c r="AR19" i="1407" s="1"/>
  <c r="AF19" i="1407"/>
  <c r="AC19" i="1407"/>
  <c r="AQ31" i="1407"/>
  <c r="AO31" i="1407"/>
  <c r="AQ29" i="1407"/>
  <c r="AO29" i="1407"/>
  <c r="AO35" i="1407"/>
  <c r="AQ35" i="1407"/>
  <c r="AQ11" i="1407"/>
  <c r="AO11" i="1407"/>
  <c r="AE14" i="1407"/>
  <c r="AX14" i="1407" s="1"/>
  <c r="AQ13" i="1407"/>
  <c r="AO13" i="1407"/>
  <c r="AQ18" i="1407"/>
  <c r="AO18" i="1407"/>
  <c r="AF20" i="1407"/>
  <c r="AC20" i="1407"/>
  <c r="AB20" i="1407"/>
  <c r="AG20" i="1407"/>
  <c r="AR20" i="1407" s="1"/>
  <c r="AQ25" i="1407"/>
  <c r="AO25" i="1407"/>
  <c r="AF32" i="1405"/>
  <c r="AC34" i="1406"/>
  <c r="AD34" i="1406" s="1"/>
  <c r="AW34" i="1406" s="1"/>
  <c r="AD21" i="1406"/>
  <c r="AW21" i="1406" s="1"/>
  <c r="AC10" i="1407"/>
  <c r="AB10" i="1407"/>
  <c r="AG10" i="1407"/>
  <c r="AR10" i="1407" s="1"/>
  <c r="AF10" i="1407"/>
  <c r="AE10" i="1407"/>
  <c r="AX10" i="1407" s="1"/>
  <c r="AD10" i="1407"/>
  <c r="AW10" i="1407" s="1"/>
  <c r="AF34" i="1407"/>
  <c r="AG34" i="1407"/>
  <c r="AP34" i="1407" s="1"/>
  <c r="AB34" i="1407"/>
  <c r="AC34" i="1407"/>
  <c r="AG29" i="1407"/>
  <c r="AR29" i="1407" s="1"/>
  <c r="AF29" i="1407"/>
  <c r="AC29" i="1407"/>
  <c r="AB29" i="1407"/>
  <c r="AG15" i="1407"/>
  <c r="AP15" i="1407" s="1"/>
  <c r="AF15" i="1407"/>
  <c r="AC15" i="1407"/>
  <c r="AB15" i="1407"/>
  <c r="AC16" i="1407"/>
  <c r="AD16" i="1407" s="1"/>
  <c r="AW16" i="1407" s="1"/>
  <c r="AB16" i="1407"/>
  <c r="AG16" i="1407"/>
  <c r="AR16" i="1407" s="1"/>
  <c r="AF16" i="1407"/>
  <c r="AF27" i="1407"/>
  <c r="AG27" i="1407"/>
  <c r="AR27" i="1407" s="1"/>
  <c r="AB27" i="1407"/>
  <c r="AC27" i="1407"/>
  <c r="AV12" i="1407"/>
  <c r="AG25" i="1407"/>
  <c r="AP25" i="1407" s="1"/>
  <c r="AF25" i="1407"/>
  <c r="AC25" i="1407"/>
  <c r="AB25" i="1407"/>
  <c r="AO10" i="1407"/>
  <c r="AQ10" i="1407"/>
  <c r="AC32" i="1407"/>
  <c r="AG32" i="1407"/>
  <c r="AR32" i="1407" s="1"/>
  <c r="AF32" i="1407"/>
  <c r="AB32" i="1407"/>
  <c r="AQ34" i="1407"/>
  <c r="AO34" i="1407"/>
  <c r="AP26" i="1407"/>
  <c r="AT26" i="1407" s="1"/>
  <c r="AQ15" i="1407"/>
  <c r="AO15" i="1407"/>
  <c r="AG35" i="1407"/>
  <c r="AR35" i="1407" s="1"/>
  <c r="AF35" i="1407"/>
  <c r="AB35" i="1407"/>
  <c r="AC35" i="1407"/>
  <c r="AG22" i="1407"/>
  <c r="AR22" i="1407" s="1"/>
  <c r="AF22" i="1407"/>
  <c r="AB22" i="1407"/>
  <c r="AC22" i="1407"/>
  <c r="AD16" i="1405"/>
  <c r="AW16" i="1405" s="1"/>
  <c r="AG37" i="1405"/>
  <c r="AP37" i="1405" s="1"/>
  <c r="AT37" i="1405" s="1"/>
  <c r="AB17" i="1407"/>
  <c r="AG17" i="1407"/>
  <c r="AR17" i="1407" s="1"/>
  <c r="AF17" i="1407"/>
  <c r="AE17" i="1407"/>
  <c r="AX17" i="1407" s="1"/>
  <c r="AD17" i="1407"/>
  <c r="AW17" i="1407" s="1"/>
  <c r="AC17" i="1407"/>
  <c r="AQ27" i="1407"/>
  <c r="AO27" i="1407"/>
  <c r="AO8" i="1407"/>
  <c r="AD15" i="1406"/>
  <c r="AW15" i="1406" s="1"/>
  <c r="AC9" i="1407"/>
  <c r="AB9" i="1407"/>
  <c r="AG9" i="1407"/>
  <c r="AP9" i="1407" s="1"/>
  <c r="AF9" i="1407"/>
  <c r="AD9" i="1407" s="1"/>
  <c r="AW9" i="1407" s="1"/>
  <c r="AQ22" i="1407"/>
  <c r="AO22" i="1407"/>
  <c r="AQ36" i="1407"/>
  <c r="AO36" i="1407"/>
  <c r="AQ28" i="1407"/>
  <c r="AO28" i="1407"/>
  <c r="AQ16" i="1407"/>
  <c r="AO16" i="1407"/>
  <c r="AQ33" i="1407"/>
  <c r="AO33" i="1407"/>
  <c r="AG18" i="1407"/>
  <c r="AR18" i="1407" s="1"/>
  <c r="AF18" i="1407"/>
  <c r="AC18" i="1407"/>
  <c r="AB18" i="1407"/>
  <c r="AQ24" i="1407"/>
  <c r="AO24" i="1407"/>
  <c r="AB36" i="1407"/>
  <c r="AG36" i="1407"/>
  <c r="AR36" i="1407" s="1"/>
  <c r="AF36" i="1407"/>
  <c r="AC36" i="1407"/>
  <c r="AB31" i="1407"/>
  <c r="AG31" i="1407"/>
  <c r="AP31" i="1407" s="1"/>
  <c r="AF31" i="1407"/>
  <c r="AE31" i="1407"/>
  <c r="AX31" i="1407" s="1"/>
  <c r="AD31" i="1407"/>
  <c r="AW31" i="1407" s="1"/>
  <c r="AC31" i="1407"/>
  <c r="AD8" i="1406"/>
  <c r="AW8" i="1406" s="1"/>
  <c r="AC37" i="1405"/>
  <c r="AD37" i="1405" s="1"/>
  <c r="AW37" i="1405" s="1"/>
  <c r="AE10" i="1403"/>
  <c r="AX10" i="1403" s="1"/>
  <c r="AC30" i="1404"/>
  <c r="AD30" i="1404" s="1"/>
  <c r="AW30" i="1404" s="1"/>
  <c r="AB17" i="1405"/>
  <c r="AC21" i="1405"/>
  <c r="AD21" i="1405" s="1"/>
  <c r="AW21" i="1405" s="1"/>
  <c r="AC12" i="1405"/>
  <c r="AD12" i="1405" s="1"/>
  <c r="AW12" i="1405" s="1"/>
  <c r="AD23" i="1406"/>
  <c r="AW23" i="1406" s="1"/>
  <c r="AO24" i="1403"/>
  <c r="AG11" i="1405"/>
  <c r="AP11" i="1405" s="1"/>
  <c r="AO9" i="1406"/>
  <c r="AQ8" i="1406"/>
  <c r="AG16" i="1406"/>
  <c r="AR16" i="1406" s="1"/>
  <c r="AV16" i="1406" s="1"/>
  <c r="AO18" i="1406"/>
  <c r="AP26" i="1403"/>
  <c r="AT26" i="1403" s="1"/>
  <c r="AG10" i="1403"/>
  <c r="AR10" i="1403" s="1"/>
  <c r="AV10" i="1403" s="1"/>
  <c r="AZ10" i="1403"/>
  <c r="AE21" i="1406"/>
  <c r="AX21" i="1406" s="1"/>
  <c r="S3" i="1406"/>
  <c r="AP33" i="1406"/>
  <c r="AT33" i="1406" s="1"/>
  <c r="AR33" i="1406"/>
  <c r="AE31" i="1403"/>
  <c r="AX31" i="1403" s="1"/>
  <c r="AC14" i="1403"/>
  <c r="AE14" i="1403" s="1"/>
  <c r="AX14" i="1403" s="1"/>
  <c r="AB19" i="1404"/>
  <c r="AR14" i="1406"/>
  <c r="AV14" i="1406" s="1"/>
  <c r="AG14" i="1403"/>
  <c r="AP14" i="1403" s="1"/>
  <c r="AT14" i="1406"/>
  <c r="AZ17" i="1403"/>
  <c r="AB25" i="1406"/>
  <c r="AD37" i="1406"/>
  <c r="AW37" i="1406" s="1"/>
  <c r="AR18" i="1406"/>
  <c r="AV18" i="1406" s="1"/>
  <c r="AP21" i="1405"/>
  <c r="AR15" i="1406"/>
  <c r="AV15" i="1406" s="1"/>
  <c r="AD25" i="1406"/>
  <c r="AW25" i="1406" s="1"/>
  <c r="AB20" i="1406"/>
  <c r="AF29" i="1405"/>
  <c r="AC20" i="1406"/>
  <c r="AP23" i="1406"/>
  <c r="AT23" i="1406" s="1"/>
  <c r="AF20" i="1406"/>
  <c r="AC8" i="1403"/>
  <c r="AF8" i="1403"/>
  <c r="AB30" i="1404"/>
  <c r="AC16" i="1406"/>
  <c r="AD16" i="1406" s="1"/>
  <c r="AW16" i="1406" s="1"/>
  <c r="AC25" i="1406"/>
  <c r="AP28" i="1405"/>
  <c r="AP31" i="1406"/>
  <c r="AP15" i="1404"/>
  <c r="AT15" i="1404" s="1"/>
  <c r="AR15" i="1404"/>
  <c r="AV15" i="1404" s="1"/>
  <c r="AC19" i="1404"/>
  <c r="AD19" i="1404" s="1"/>
  <c r="AW19" i="1404" s="1"/>
  <c r="AP20" i="1406"/>
  <c r="AT20" i="1406" s="1"/>
  <c r="AO26" i="1406"/>
  <c r="AQ26" i="1406"/>
  <c r="AR21" i="1406"/>
  <c r="AV21" i="1406" s="1"/>
  <c r="AQ36" i="1406"/>
  <c r="AO36" i="1406"/>
  <c r="AE29" i="1406"/>
  <c r="AX29" i="1406" s="1"/>
  <c r="AV20" i="1406"/>
  <c r="AO24" i="1406"/>
  <c r="AQ24" i="1406"/>
  <c r="AF28" i="1406"/>
  <c r="AG28" i="1406"/>
  <c r="AP28" i="1406" s="1"/>
  <c r="AC28" i="1406"/>
  <c r="AB28" i="1406"/>
  <c r="AR34" i="1406"/>
  <c r="AV34" i="1406" s="1"/>
  <c r="AG27" i="1403"/>
  <c r="AR27" i="1403" s="1"/>
  <c r="AV27" i="1403" s="1"/>
  <c r="AR30" i="1406"/>
  <c r="AV23" i="1406"/>
  <c r="AE32" i="1406"/>
  <c r="AX32" i="1406" s="1"/>
  <c r="AG32" i="1406"/>
  <c r="AP32" i="1406" s="1"/>
  <c r="AF32" i="1406"/>
  <c r="AD32" i="1406"/>
  <c r="AW32" i="1406" s="1"/>
  <c r="AC32" i="1406"/>
  <c r="AB32" i="1406"/>
  <c r="AB10" i="1403"/>
  <c r="AQ22" i="1403"/>
  <c r="AC10" i="1403"/>
  <c r="AQ26" i="1403"/>
  <c r="AO19" i="1404"/>
  <c r="AR21" i="1405"/>
  <c r="AV21" i="1405" s="1"/>
  <c r="AR37" i="1406"/>
  <c r="AV37" i="1406" s="1"/>
  <c r="AP17" i="1406"/>
  <c r="AT17" i="1406" s="1"/>
  <c r="AD10" i="1403"/>
  <c r="AW10" i="1403" s="1"/>
  <c r="AF34" i="1403"/>
  <c r="AR17" i="1403"/>
  <c r="AQ12" i="1406"/>
  <c r="AO12" i="1406"/>
  <c r="AT34" i="1406"/>
  <c r="AP8" i="1406"/>
  <c r="AT8" i="1406" s="1"/>
  <c r="AV17" i="1406"/>
  <c r="AC12" i="1406"/>
  <c r="AB12" i="1406"/>
  <c r="AF12" i="1406"/>
  <c r="AD12" i="1406" s="1"/>
  <c r="AW12" i="1406" s="1"/>
  <c r="AG12" i="1406"/>
  <c r="AR12" i="1406" s="1"/>
  <c r="AQ27" i="1406"/>
  <c r="AO27" i="1406"/>
  <c r="AO11" i="1406"/>
  <c r="AQ11" i="1406"/>
  <c r="AC26" i="1406"/>
  <c r="AD26" i="1406" s="1"/>
  <c r="AW26" i="1406" s="1"/>
  <c r="AG26" i="1406"/>
  <c r="AP26" i="1406" s="1"/>
  <c r="AF26" i="1406"/>
  <c r="AB26" i="1406"/>
  <c r="AB36" i="1406"/>
  <c r="AC36" i="1406"/>
  <c r="AG36" i="1406"/>
  <c r="AR36" i="1406" s="1"/>
  <c r="AF36" i="1406"/>
  <c r="AR38" i="1406"/>
  <c r="AV38" i="1406" s="1"/>
  <c r="AG22" i="1406"/>
  <c r="AP22" i="1406" s="1"/>
  <c r="AF22" i="1406"/>
  <c r="AC22" i="1406"/>
  <c r="AB22" i="1406"/>
  <c r="AT38" i="1406"/>
  <c r="AF27" i="1406"/>
  <c r="AC27" i="1406"/>
  <c r="AB27" i="1406"/>
  <c r="AG27" i="1406"/>
  <c r="AR27" i="1406" s="1"/>
  <c r="AF35" i="1406"/>
  <c r="AB35" i="1406"/>
  <c r="AC35" i="1406"/>
  <c r="AG35" i="1406"/>
  <c r="AR35" i="1406" s="1"/>
  <c r="AE14" i="1406"/>
  <c r="AX14" i="1406" s="1"/>
  <c r="AD38" i="1405"/>
  <c r="AW38" i="1405" s="1"/>
  <c r="AQ22" i="1406"/>
  <c r="AO22" i="1406"/>
  <c r="AF11" i="1406"/>
  <c r="AB11" i="1406"/>
  <c r="AG11" i="1406"/>
  <c r="AP11" i="1406" s="1"/>
  <c r="AC11" i="1406"/>
  <c r="AE11" i="1406"/>
  <c r="AX11" i="1406" s="1"/>
  <c r="AD11" i="1406"/>
  <c r="AW11" i="1406" s="1"/>
  <c r="AE8" i="1406"/>
  <c r="AX8" i="1406" s="1"/>
  <c r="AQ35" i="1406"/>
  <c r="AO35" i="1406"/>
  <c r="AB24" i="1406"/>
  <c r="AG24" i="1406"/>
  <c r="AR24" i="1406" s="1"/>
  <c r="AF24" i="1406"/>
  <c r="AC24" i="1406"/>
  <c r="AQ28" i="1406"/>
  <c r="AO28" i="1406"/>
  <c r="AQ32" i="1406"/>
  <c r="AO32" i="1406"/>
  <c r="AB25" i="1403"/>
  <c r="BB10" i="1403"/>
  <c r="AC25" i="1403"/>
  <c r="AC23" i="1404"/>
  <c r="AD23" i="1404" s="1"/>
  <c r="AW23" i="1404" s="1"/>
  <c r="AQ20" i="1404"/>
  <c r="AG19" i="1404"/>
  <c r="AR19" i="1404" s="1"/>
  <c r="AV19" i="1404" s="1"/>
  <c r="BB31" i="1403"/>
  <c r="AD17" i="1403"/>
  <c r="AW17" i="1403" s="1"/>
  <c r="AQ23" i="1404"/>
  <c r="AB21" i="1405"/>
  <c r="AO11" i="1405"/>
  <c r="AO14" i="1403"/>
  <c r="AE17" i="1403"/>
  <c r="AX17" i="1403" s="1"/>
  <c r="AD10" i="1404"/>
  <c r="AW10" i="1404" s="1"/>
  <c r="AO21" i="1405"/>
  <c r="AR15" i="1405"/>
  <c r="AV15" i="1405" s="1"/>
  <c r="AF17" i="1403"/>
  <c r="AO10" i="1404"/>
  <c r="AF25" i="1403"/>
  <c r="AD31" i="1403"/>
  <c r="AW31" i="1403" s="1"/>
  <c r="AC31" i="1403"/>
  <c r="AG9" i="1404"/>
  <c r="AR9" i="1404" s="1"/>
  <c r="AV9" i="1404" s="1"/>
  <c r="AB22" i="1403"/>
  <c r="AB17" i="1403"/>
  <c r="AC22" i="1403"/>
  <c r="AD22" i="1403" s="1"/>
  <c r="AW22" i="1403" s="1"/>
  <c r="AB14" i="1403"/>
  <c r="BB17" i="1403"/>
  <c r="AG30" i="1404"/>
  <c r="AF9" i="1404"/>
  <c r="AD9" i="1404" s="1"/>
  <c r="AW9" i="1404" s="1"/>
  <c r="AP38" i="1405"/>
  <c r="AT38" i="1405" s="1"/>
  <c r="AG22" i="1403"/>
  <c r="AR22" i="1403" s="1"/>
  <c r="AF27" i="1403"/>
  <c r="AD27" i="1403" s="1"/>
  <c r="AW27" i="1403" s="1"/>
  <c r="AG13" i="1403"/>
  <c r="AP13" i="1403" s="1"/>
  <c r="AT13" i="1403" s="1"/>
  <c r="AD21" i="1403"/>
  <c r="AW21" i="1403" s="1"/>
  <c r="AR10" i="1404"/>
  <c r="AV10" i="1404" s="1"/>
  <c r="AE38" i="1405"/>
  <c r="AX38" i="1405" s="1"/>
  <c r="AB27" i="1403"/>
  <c r="AQ16" i="1403"/>
  <c r="AP20" i="1404"/>
  <c r="AT20" i="1404" s="1"/>
  <c r="AB37" i="1405"/>
  <c r="AC17" i="1403"/>
  <c r="AQ33" i="1403"/>
  <c r="AT15" i="1405"/>
  <c r="AP25" i="1403"/>
  <c r="AT25" i="1403" s="1"/>
  <c r="AR25" i="1403"/>
  <c r="AV25" i="1403" s="1"/>
  <c r="AQ17" i="1403"/>
  <c r="AR20" i="1404"/>
  <c r="AF13" i="1405"/>
  <c r="AG13" i="1405"/>
  <c r="AP13" i="1405" s="1"/>
  <c r="AC13" i="1405"/>
  <c r="AB13" i="1405"/>
  <c r="AO21" i="1403"/>
  <c r="AG22" i="1405"/>
  <c r="AR22" i="1405" s="1"/>
  <c r="AF22" i="1405"/>
  <c r="AE22" i="1405" s="1"/>
  <c r="AX22" i="1405" s="1"/>
  <c r="AC22" i="1405"/>
  <c r="AB22" i="1405"/>
  <c r="AG14" i="1405"/>
  <c r="AR14" i="1405" s="1"/>
  <c r="AF14" i="1405"/>
  <c r="AC14" i="1405"/>
  <c r="AD14" i="1405" s="1"/>
  <c r="AW14" i="1405" s="1"/>
  <c r="AB14" i="1405"/>
  <c r="AG35" i="1405"/>
  <c r="AR35" i="1405" s="1"/>
  <c r="AF35" i="1405"/>
  <c r="AB35" i="1405"/>
  <c r="AE35" i="1405"/>
  <c r="AX35" i="1405" s="1"/>
  <c r="AD35" i="1405"/>
  <c r="AW35" i="1405" s="1"/>
  <c r="AC35" i="1405"/>
  <c r="AC26" i="1405"/>
  <c r="AG26" i="1405"/>
  <c r="AP26" i="1405" s="1"/>
  <c r="AB26" i="1405"/>
  <c r="AF26" i="1405"/>
  <c r="AG30" i="1405"/>
  <c r="AP30" i="1405" s="1"/>
  <c r="AC30" i="1405"/>
  <c r="AB30" i="1405"/>
  <c r="AF30" i="1405"/>
  <c r="AG25" i="1405"/>
  <c r="AR25" i="1405" s="1"/>
  <c r="AF25" i="1405"/>
  <c r="AC25" i="1405"/>
  <c r="AB25" i="1405"/>
  <c r="AQ22" i="1405"/>
  <c r="AO22" i="1405"/>
  <c r="AP17" i="1405"/>
  <c r="AT17" i="1405" s="1"/>
  <c r="AC10" i="1405"/>
  <c r="AB10" i="1405"/>
  <c r="AG10" i="1405"/>
  <c r="AP10" i="1405" s="1"/>
  <c r="AF10" i="1405"/>
  <c r="AE10" i="1404"/>
  <c r="AX10" i="1404" s="1"/>
  <c r="AQ14" i="1405"/>
  <c r="AO14" i="1405"/>
  <c r="AV17" i="1405"/>
  <c r="AG18" i="1405"/>
  <c r="AR18" i="1405" s="1"/>
  <c r="AB18" i="1405"/>
  <c r="AF18" i="1405"/>
  <c r="AC18" i="1405"/>
  <c r="AG33" i="1403"/>
  <c r="AP33" i="1403" s="1"/>
  <c r="AT33" i="1403" s="1"/>
  <c r="AP16" i="1403"/>
  <c r="AT16" i="1403" s="1"/>
  <c r="AO31" i="1405"/>
  <c r="AQ31" i="1405"/>
  <c r="AP29" i="1405"/>
  <c r="AF34" i="1405"/>
  <c r="AG34" i="1405"/>
  <c r="AR34" i="1405" s="1"/>
  <c r="AC34" i="1405"/>
  <c r="AB34" i="1405"/>
  <c r="AE29" i="1405"/>
  <c r="AX29" i="1405" s="1"/>
  <c r="AO8" i="1405"/>
  <c r="AO26" i="1405"/>
  <c r="AQ26" i="1405"/>
  <c r="AB36" i="1405"/>
  <c r="AC36" i="1405"/>
  <c r="AG36" i="1405"/>
  <c r="AR36" i="1405" s="1"/>
  <c r="AF36" i="1405"/>
  <c r="AE36" i="1405" s="1"/>
  <c r="AX36" i="1405" s="1"/>
  <c r="AQ27" i="1405"/>
  <c r="AO27" i="1405"/>
  <c r="AP16" i="1405"/>
  <c r="AT16" i="1405" s="1"/>
  <c r="AQ35" i="1405"/>
  <c r="AO35" i="1405"/>
  <c r="AQ34" i="1405"/>
  <c r="AO34" i="1405"/>
  <c r="AE28" i="1405"/>
  <c r="AX28" i="1405" s="1"/>
  <c r="AQ10" i="1405"/>
  <c r="AO10" i="1405"/>
  <c r="AC9" i="1405"/>
  <c r="AB9" i="1405"/>
  <c r="AG9" i="1405"/>
  <c r="AR9" i="1405" s="1"/>
  <c r="AF9" i="1405"/>
  <c r="AO30" i="1405"/>
  <c r="AQ30" i="1405"/>
  <c r="AQ25" i="1405"/>
  <c r="AO25" i="1405"/>
  <c r="AC31" i="1405"/>
  <c r="AB31" i="1405"/>
  <c r="AG31" i="1405"/>
  <c r="AR31" i="1405" s="1"/>
  <c r="AF31" i="1405"/>
  <c r="AO23" i="1405"/>
  <c r="AQ23" i="1405"/>
  <c r="AQ36" i="1405"/>
  <c r="AO36" i="1405"/>
  <c r="AQ35" i="1403"/>
  <c r="AB14" i="1404"/>
  <c r="AF27" i="1405"/>
  <c r="AG27" i="1405"/>
  <c r="AR27" i="1405" s="1"/>
  <c r="AC27" i="1405"/>
  <c r="AB27" i="1405"/>
  <c r="AE21" i="1405"/>
  <c r="AX21" i="1405" s="1"/>
  <c r="AE15" i="1405"/>
  <c r="AX15" i="1405" s="1"/>
  <c r="AC8" i="1405"/>
  <c r="AB8" i="1405"/>
  <c r="AQ8" i="1405" s="1"/>
  <c r="AG8" i="1405"/>
  <c r="AP8" i="1405" s="1"/>
  <c r="AF8" i="1405"/>
  <c r="AE8" i="1405"/>
  <c r="AX8" i="1405" s="1"/>
  <c r="AD8" i="1405"/>
  <c r="AW8" i="1405" s="1"/>
  <c r="AO18" i="1405"/>
  <c r="AQ18" i="1405"/>
  <c r="AO9" i="1405"/>
  <c r="AQ9" i="1405"/>
  <c r="AF14" i="1404"/>
  <c r="AD14" i="1404" s="1"/>
  <c r="AW14" i="1404" s="1"/>
  <c r="AV38" i="1405"/>
  <c r="AF23" i="1405"/>
  <c r="AB23" i="1405"/>
  <c r="AG23" i="1405"/>
  <c r="AR23" i="1405" s="1"/>
  <c r="AC23" i="1405"/>
  <c r="AQ13" i="1405"/>
  <c r="AO13" i="1405"/>
  <c r="AF31" i="1403"/>
  <c r="AD16" i="1403"/>
  <c r="AW16" i="1403" s="1"/>
  <c r="AB9" i="1404"/>
  <c r="AG31" i="1403"/>
  <c r="AR31" i="1403" s="1"/>
  <c r="AV31" i="1403" s="1"/>
  <c r="AE11" i="1404"/>
  <c r="AX11" i="1404" s="1"/>
  <c r="AC34" i="1403"/>
  <c r="AD11" i="1404"/>
  <c r="AW11" i="1404" s="1"/>
  <c r="AC14" i="1404"/>
  <c r="AG14" i="1404"/>
  <c r="AB33" i="1403"/>
  <c r="AD20" i="1404"/>
  <c r="AW20" i="1404" s="1"/>
  <c r="AC33" i="1403"/>
  <c r="AD33" i="1403" s="1"/>
  <c r="AW33" i="1403" s="1"/>
  <c r="AP32" i="1403"/>
  <c r="AT32" i="1403" s="1"/>
  <c r="AP17" i="1403"/>
  <c r="AT17" i="1403" s="1"/>
  <c r="AQ32" i="1403"/>
  <c r="AG35" i="1403"/>
  <c r="AP35" i="1403" s="1"/>
  <c r="AT35" i="1403" s="1"/>
  <c r="AB34" i="1403"/>
  <c r="AR34" i="1403"/>
  <c r="AC13" i="1403"/>
  <c r="AD13" i="1403" s="1"/>
  <c r="AW13" i="1403" s="1"/>
  <c r="AG35" i="1404"/>
  <c r="AP35" i="1404" s="1"/>
  <c r="AF35" i="1404"/>
  <c r="AE35" i="1404" s="1"/>
  <c r="AX35" i="1404" s="1"/>
  <c r="AB35" i="1404"/>
  <c r="AC35" i="1404"/>
  <c r="AQ21" i="1404"/>
  <c r="AO21" i="1404"/>
  <c r="AG32" i="1404"/>
  <c r="AR32" i="1404" s="1"/>
  <c r="AB32" i="1404"/>
  <c r="AF32" i="1404"/>
  <c r="AC32" i="1404"/>
  <c r="AG16" i="1404"/>
  <c r="AP16" i="1404" s="1"/>
  <c r="AC16" i="1404"/>
  <c r="AB16" i="1404"/>
  <c r="AF16" i="1404"/>
  <c r="AO17" i="1404"/>
  <c r="AQ17" i="1404"/>
  <c r="AQ36" i="1404"/>
  <c r="AO36" i="1404"/>
  <c r="AG22" i="1404"/>
  <c r="AR22" i="1404" s="1"/>
  <c r="AF22" i="1404"/>
  <c r="AC22" i="1404"/>
  <c r="AD22" i="1404" s="1"/>
  <c r="AW22" i="1404" s="1"/>
  <c r="AB22" i="1404"/>
  <c r="AO26" i="1404"/>
  <c r="AQ26" i="1404"/>
  <c r="AF29" i="1404"/>
  <c r="AG29" i="1404"/>
  <c r="AP29" i="1404" s="1"/>
  <c r="AC29" i="1404"/>
  <c r="AE29" i="1404" s="1"/>
  <c r="AX29" i="1404" s="1"/>
  <c r="AB29" i="1404"/>
  <c r="AB13" i="1403"/>
  <c r="AP34" i="1403"/>
  <c r="AQ28" i="1404"/>
  <c r="AO28" i="1404"/>
  <c r="AF13" i="1404"/>
  <c r="AC13" i="1404"/>
  <c r="AG13" i="1404"/>
  <c r="AR13" i="1404" s="1"/>
  <c r="AB13" i="1404"/>
  <c r="AB36" i="1404"/>
  <c r="AG36" i="1404"/>
  <c r="AR36" i="1404" s="1"/>
  <c r="AC36" i="1404"/>
  <c r="AF36" i="1404"/>
  <c r="AE36" i="1404"/>
  <c r="AX36" i="1404" s="1"/>
  <c r="AD36" i="1404"/>
  <c r="AW36" i="1404" s="1"/>
  <c r="AG18" i="1404"/>
  <c r="AP18" i="1404" s="1"/>
  <c r="AC18" i="1404"/>
  <c r="AB18" i="1404"/>
  <c r="AF18" i="1404"/>
  <c r="AC33" i="1404"/>
  <c r="AB33" i="1404"/>
  <c r="AF33" i="1404"/>
  <c r="AG33" i="1404"/>
  <c r="AP33" i="1404" s="1"/>
  <c r="AO22" i="1404"/>
  <c r="AQ22" i="1404"/>
  <c r="AF24" i="1404"/>
  <c r="AG24" i="1404"/>
  <c r="AR24" i="1404" s="1"/>
  <c r="AC24" i="1404"/>
  <c r="AB24" i="1404"/>
  <c r="AQ13" i="1404"/>
  <c r="AO13" i="1404"/>
  <c r="AO37" i="1404"/>
  <c r="AQ37" i="1404"/>
  <c r="AP10" i="1404"/>
  <c r="AO35" i="1404"/>
  <c r="AQ35" i="1404"/>
  <c r="AC8" i="1404"/>
  <c r="AE8" i="1404" s="1"/>
  <c r="AX8" i="1404" s="1"/>
  <c r="AG8" i="1404"/>
  <c r="AR8" i="1404" s="1"/>
  <c r="AF8" i="1404"/>
  <c r="AD8" i="1404"/>
  <c r="AW8" i="1404" s="1"/>
  <c r="AB8" i="1404"/>
  <c r="AQ8" i="1404" s="1"/>
  <c r="AO34" i="1403"/>
  <c r="AF17" i="1404"/>
  <c r="AB17" i="1404"/>
  <c r="AC17" i="1404"/>
  <c r="AG17" i="1404"/>
  <c r="AR17" i="1404" s="1"/>
  <c r="AQ24" i="1404"/>
  <c r="AO24" i="1404"/>
  <c r="AF34" i="1404"/>
  <c r="AG34" i="1404"/>
  <c r="AP34" i="1404" s="1"/>
  <c r="AB34" i="1404"/>
  <c r="AC34" i="1404"/>
  <c r="AQ25" i="1404"/>
  <c r="AO25" i="1404"/>
  <c r="AQ31" i="1404"/>
  <c r="AO31" i="1404"/>
  <c r="AV38" i="1404"/>
  <c r="AO8" i="1404"/>
  <c r="AG21" i="1404"/>
  <c r="AP21" i="1404" s="1"/>
  <c r="AB21" i="1404"/>
  <c r="AF21" i="1404"/>
  <c r="AD21" i="1404" s="1"/>
  <c r="AW21" i="1404" s="1"/>
  <c r="AC21" i="1404"/>
  <c r="AQ27" i="1404"/>
  <c r="AO27" i="1404"/>
  <c r="AO34" i="1404"/>
  <c r="AQ34" i="1404"/>
  <c r="AB31" i="1404"/>
  <c r="AF31" i="1404"/>
  <c r="AG31" i="1404"/>
  <c r="AR31" i="1404" s="1"/>
  <c r="AC31" i="1404"/>
  <c r="AT38" i="1404"/>
  <c r="AQ32" i="1404"/>
  <c r="AO32" i="1404"/>
  <c r="AQ16" i="1404"/>
  <c r="AO16" i="1404"/>
  <c r="AE15" i="1404"/>
  <c r="AX15" i="1404" s="1"/>
  <c r="AC37" i="1404"/>
  <c r="AB37" i="1404"/>
  <c r="AF37" i="1404"/>
  <c r="AD37" i="1404" s="1"/>
  <c r="AW37" i="1404" s="1"/>
  <c r="AG37" i="1404"/>
  <c r="AP37" i="1404" s="1"/>
  <c r="AG25" i="1404"/>
  <c r="AR25" i="1404" s="1"/>
  <c r="AF25" i="1404"/>
  <c r="AC25" i="1404"/>
  <c r="AB25" i="1404"/>
  <c r="AC26" i="1404"/>
  <c r="AG26" i="1404"/>
  <c r="AP26" i="1404" s="1"/>
  <c r="AB26" i="1404"/>
  <c r="AF26" i="1404"/>
  <c r="AQ33" i="1404"/>
  <c r="AO33" i="1404"/>
  <c r="AO29" i="1404"/>
  <c r="AQ29" i="1404"/>
  <c r="AF27" i="1404"/>
  <c r="AG27" i="1404"/>
  <c r="AR27" i="1404" s="1"/>
  <c r="AC27" i="1404"/>
  <c r="AB27" i="1404"/>
  <c r="AE28" i="1404"/>
  <c r="AX28" i="1404" s="1"/>
  <c r="AF28" i="1404"/>
  <c r="AC28" i="1404"/>
  <c r="AD28" i="1404" s="1"/>
  <c r="AW28" i="1404" s="1"/>
  <c r="AG28" i="1404"/>
  <c r="AR28" i="1404" s="1"/>
  <c r="AB28" i="1404"/>
  <c r="AQ18" i="1404"/>
  <c r="AO18" i="1404"/>
  <c r="AZ31" i="1403"/>
  <c r="AC35" i="1403"/>
  <c r="AR26" i="1403"/>
  <c r="AQ34" i="1403"/>
  <c r="AP21" i="1403"/>
  <c r="AR21" i="1403"/>
  <c r="AV21" i="1403" s="1"/>
  <c r="AD26" i="1403"/>
  <c r="AW26" i="1403" s="1"/>
  <c r="AC37" i="1403"/>
  <c r="AB37" i="1403"/>
  <c r="AF37" i="1403"/>
  <c r="AG37" i="1403"/>
  <c r="AR37" i="1403" s="1"/>
  <c r="AQ11" i="1403"/>
  <c r="AO11" i="1403"/>
  <c r="AQ15" i="1403"/>
  <c r="AO15" i="1403"/>
  <c r="AQ12" i="1403"/>
  <c r="AO12" i="1403"/>
  <c r="AQ19" i="1403"/>
  <c r="AO19" i="1403"/>
  <c r="AP24" i="1403"/>
  <c r="AO20" i="1403"/>
  <c r="AQ20" i="1403"/>
  <c r="AO37" i="1403"/>
  <c r="AQ37" i="1403"/>
  <c r="AO29" i="1403"/>
  <c r="AQ29" i="1403"/>
  <c r="AQ30" i="1403"/>
  <c r="AO30" i="1403"/>
  <c r="AB9" i="1403"/>
  <c r="AG9" i="1403"/>
  <c r="AP9" i="1403" s="1"/>
  <c r="AF9" i="1403"/>
  <c r="AC9" i="1403"/>
  <c r="AF28" i="1403"/>
  <c r="AG28" i="1403"/>
  <c r="AP28" i="1403" s="1"/>
  <c r="AC28" i="1403"/>
  <c r="AB28" i="1403"/>
  <c r="AQ36" i="1403"/>
  <c r="AO36" i="1403"/>
  <c r="AG18" i="1403"/>
  <c r="AR18" i="1403" s="1"/>
  <c r="AD18" i="1403"/>
  <c r="AW18" i="1403" s="1"/>
  <c r="AC18" i="1403"/>
  <c r="AB18" i="1403"/>
  <c r="AF18" i="1403"/>
  <c r="AE18" i="1403"/>
  <c r="AX18" i="1403" s="1"/>
  <c r="AE21" i="1403"/>
  <c r="AX21" i="1403" s="1"/>
  <c r="AQ23" i="1403"/>
  <c r="AO23" i="1403"/>
  <c r="AB30" i="1403"/>
  <c r="AG30" i="1403"/>
  <c r="AR30" i="1403" s="1"/>
  <c r="AF30" i="1403"/>
  <c r="AC30" i="1403"/>
  <c r="AG29" i="1403"/>
  <c r="AP29" i="1403" s="1"/>
  <c r="AF29" i="1403"/>
  <c r="AC29" i="1403"/>
  <c r="AB29" i="1403"/>
  <c r="AB19" i="1403"/>
  <c r="AG19" i="1403"/>
  <c r="AR19" i="1403" s="1"/>
  <c r="AF19" i="1403"/>
  <c r="AC19" i="1403"/>
  <c r="AF20" i="1403"/>
  <c r="AC20" i="1403"/>
  <c r="AB20" i="1403"/>
  <c r="AG20" i="1403"/>
  <c r="AP20" i="1403" s="1"/>
  <c r="AR38" i="1403"/>
  <c r="AV38" i="1403" s="1"/>
  <c r="AG36" i="1403"/>
  <c r="AR36" i="1403" s="1"/>
  <c r="AF36" i="1403"/>
  <c r="AB36" i="1403"/>
  <c r="AC36" i="1403"/>
  <c r="AT38" i="1403"/>
  <c r="AG23" i="1403"/>
  <c r="AR23" i="1403" s="1"/>
  <c r="AF23" i="1403"/>
  <c r="AC23" i="1403"/>
  <c r="AB23" i="1403"/>
  <c r="AR32" i="1403"/>
  <c r="AQ9" i="1403"/>
  <c r="AO9" i="1403"/>
  <c r="AQ28" i="1403"/>
  <c r="AO28" i="1403"/>
  <c r="AQ18" i="1403"/>
  <c r="AO18" i="1403"/>
  <c r="AD11" i="1403"/>
  <c r="AW11" i="1403" s="1"/>
  <c r="AG11" i="1403"/>
  <c r="AP11" i="1403" s="1"/>
  <c r="AF11" i="1403"/>
  <c r="AE11" i="1403"/>
  <c r="AX11" i="1403" s="1"/>
  <c r="AC11" i="1403"/>
  <c r="AB11" i="1403"/>
  <c r="AR16" i="1403"/>
  <c r="AG15" i="1403"/>
  <c r="AP15" i="1403" s="1"/>
  <c r="AF15" i="1403"/>
  <c r="AC15" i="1403"/>
  <c r="AB15" i="1403"/>
  <c r="AG12" i="1403"/>
  <c r="AR12" i="1403" s="1"/>
  <c r="AC12" i="1403"/>
  <c r="AB12" i="1403"/>
  <c r="AF12" i="1403"/>
  <c r="D5" i="26"/>
  <c r="B7" i="26"/>
  <c r="AD7" i="831"/>
  <c r="T20" i="2"/>
  <c r="V20" i="2" s="1"/>
  <c r="AI20" i="2"/>
  <c r="P20" i="2"/>
  <c r="AJ20" i="2"/>
  <c r="AK20" i="2" s="1"/>
  <c r="AL20" i="2" s="1"/>
  <c r="AB20" i="2"/>
  <c r="AC20" i="2" s="1"/>
  <c r="E20" i="2" s="1"/>
  <c r="Q2" i="2"/>
  <c r="D2" i="26"/>
  <c r="D3" i="26"/>
  <c r="E5" i="1352"/>
  <c r="D4" i="26"/>
  <c r="E5" i="831"/>
  <c r="E5" i="95"/>
  <c r="U17" i="2"/>
  <c r="P19" i="2"/>
  <c r="AI19" i="2"/>
  <c r="Y19" i="2"/>
  <c r="AB19" i="2" s="1"/>
  <c r="AC19" i="2" s="1"/>
  <c r="E19" i="2" s="1"/>
  <c r="AJ19" i="2"/>
  <c r="AK19" i="2" s="1"/>
  <c r="AL19" i="2" s="1"/>
  <c r="AJ18" i="2"/>
  <c r="AK18" i="2" s="1"/>
  <c r="AL18" i="2" s="1"/>
  <c r="P18" i="2"/>
  <c r="Y18" i="2"/>
  <c r="AB18" i="2" s="1"/>
  <c r="AC18" i="2" s="1"/>
  <c r="E18" i="2" s="1"/>
  <c r="AI18" i="2"/>
  <c r="R2" i="2"/>
  <c r="C13" i="2"/>
  <c r="H2" i="23"/>
  <c r="J2" i="23" s="1"/>
  <c r="T8" i="1403" s="1"/>
  <c r="G3" i="23"/>
  <c r="K2" i="23"/>
  <c r="U8" i="1403" s="1"/>
  <c r="C31" i="23"/>
  <c r="D31" i="23" s="1"/>
  <c r="F31" i="23" s="1"/>
  <c r="I2" i="23"/>
  <c r="C8" i="1403" s="1"/>
  <c r="D2" i="23"/>
  <c r="J5" i="95"/>
  <c r="I42" i="95" s="1"/>
  <c r="Q8" i="95"/>
  <c r="Q9" i="95" s="1"/>
  <c r="Q10" i="95" s="1"/>
  <c r="Q11" i="95" s="1"/>
  <c r="AF21" i="2"/>
  <c r="F21" i="2" s="1"/>
  <c r="AF17" i="2"/>
  <c r="F17" i="2" s="1"/>
  <c r="W22" i="2"/>
  <c r="R8" i="1352"/>
  <c r="Q10" i="1352"/>
  <c r="R9" i="1352"/>
  <c r="Q8" i="831"/>
  <c r="R8" i="831" s="1"/>
  <c r="S3" i="1407" a="1"/>
  <c r="J5" i="831" a="1"/>
  <c r="X7" i="95" a="1"/>
  <c r="X7" i="1352" a="1"/>
  <c r="J5" i="1352" a="1"/>
  <c r="X7" i="831" a="1"/>
  <c r="AT30" i="1407" l="1"/>
  <c r="AT26" i="1410"/>
  <c r="AD35" i="1403"/>
  <c r="AW35" i="1403" s="1"/>
  <c r="AD9" i="1406"/>
  <c r="AW9" i="1406" s="1"/>
  <c r="AD24" i="1405"/>
  <c r="AW24" i="1405" s="1"/>
  <c r="AT18" i="1410"/>
  <c r="AE16" i="1409"/>
  <c r="AX16" i="1409" s="1"/>
  <c r="AR24" i="1412"/>
  <c r="AR10" i="1409"/>
  <c r="AV10" i="1409" s="1"/>
  <c r="AD27" i="1413"/>
  <c r="AW27" i="1413" s="1"/>
  <c r="AE17" i="1405"/>
  <c r="AX17" i="1405" s="1"/>
  <c r="AV26" i="1407"/>
  <c r="AT28" i="1410"/>
  <c r="AE10" i="1413"/>
  <c r="AX10" i="1413" s="1"/>
  <c r="AE31" i="1414"/>
  <c r="AX31" i="1414" s="1"/>
  <c r="AD9" i="1414"/>
  <c r="AW9" i="1414" s="1"/>
  <c r="AE11" i="1410"/>
  <c r="AX11" i="1410" s="1"/>
  <c r="AT28" i="1405"/>
  <c r="AR10" i="1414"/>
  <c r="AE11" i="1413"/>
  <c r="AX11" i="1413" s="1"/>
  <c r="AP24" i="1410"/>
  <c r="AT24" i="1410" s="1"/>
  <c r="AE24" i="1414"/>
  <c r="AX24" i="1414" s="1"/>
  <c r="AP22" i="1414"/>
  <c r="AT22" i="1414" s="1"/>
  <c r="AE32" i="1413"/>
  <c r="AX32" i="1413" s="1"/>
  <c r="AD32" i="1405"/>
  <c r="AW32" i="1405" s="1"/>
  <c r="AR11" i="1410"/>
  <c r="AV11" i="1410" s="1"/>
  <c r="AT33" i="1405"/>
  <c r="AP27" i="1413"/>
  <c r="AT27" i="1413" s="1"/>
  <c r="AD30" i="1413"/>
  <c r="AW30" i="1413" s="1"/>
  <c r="AE10" i="1414"/>
  <c r="AX10" i="1414" s="1"/>
  <c r="AV17" i="1413"/>
  <c r="AE15" i="1414"/>
  <c r="AX15" i="1414" s="1"/>
  <c r="AD34" i="1413"/>
  <c r="AW34" i="1413" s="1"/>
  <c r="AT22" i="1413"/>
  <c r="AP30" i="1414"/>
  <c r="AT30" i="1414" s="1"/>
  <c r="AR11" i="1407"/>
  <c r="AD12" i="1413"/>
  <c r="AW12" i="1413" s="1"/>
  <c r="AD17" i="1406"/>
  <c r="AW17" i="1406" s="1"/>
  <c r="AD17" i="1410"/>
  <c r="AW17" i="1410" s="1"/>
  <c r="AR37" i="1407"/>
  <c r="AV37" i="1407" s="1"/>
  <c r="AE25" i="1414"/>
  <c r="AX25" i="1414" s="1"/>
  <c r="AD16" i="1414"/>
  <c r="AW16" i="1414" s="1"/>
  <c r="AP13" i="1414"/>
  <c r="AD32" i="1414"/>
  <c r="AW32" i="1414" s="1"/>
  <c r="AV10" i="1406"/>
  <c r="AP14" i="1414"/>
  <c r="AT14" i="1414" s="1"/>
  <c r="AR11" i="1414"/>
  <c r="AV11" i="1414" s="1"/>
  <c r="AP28" i="1414"/>
  <c r="AT28" i="1414" s="1"/>
  <c r="AD24" i="1414"/>
  <c r="AW24" i="1414" s="1"/>
  <c r="AR13" i="1412"/>
  <c r="AD30" i="1414"/>
  <c r="AW30" i="1414" s="1"/>
  <c r="AD9" i="1413"/>
  <c r="AW9" i="1413" s="1"/>
  <c r="AD8" i="1414"/>
  <c r="AW8" i="1414" s="1"/>
  <c r="AD10" i="1414"/>
  <c r="AW10" i="1414" s="1"/>
  <c r="AR22" i="1410"/>
  <c r="AR34" i="1414"/>
  <c r="AV34" i="1414" s="1"/>
  <c r="AD32" i="1413"/>
  <c r="AW32" i="1413" s="1"/>
  <c r="AR16" i="1413"/>
  <c r="AV16" i="1413" s="1"/>
  <c r="AP9" i="1414"/>
  <c r="AE11" i="1414"/>
  <c r="AX11" i="1414" s="1"/>
  <c r="AT13" i="1414"/>
  <c r="AD20" i="1413"/>
  <c r="AW20" i="1413" s="1"/>
  <c r="AV8" i="1410"/>
  <c r="AE21" i="1414"/>
  <c r="AX21" i="1414" s="1"/>
  <c r="AD17" i="1414"/>
  <c r="AW17" i="1414" s="1"/>
  <c r="AE14" i="1414"/>
  <c r="AX14" i="1414" s="1"/>
  <c r="AR32" i="1405"/>
  <c r="AV32" i="1405" s="1"/>
  <c r="AR35" i="1413"/>
  <c r="AV35" i="1413" s="1"/>
  <c r="AP17" i="1414"/>
  <c r="AE17" i="1414"/>
  <c r="AX17" i="1414" s="1"/>
  <c r="AR14" i="1413"/>
  <c r="AD31" i="1414"/>
  <c r="AW31" i="1414" s="1"/>
  <c r="AP15" i="1414"/>
  <c r="AT15" i="1414" s="1"/>
  <c r="AE18" i="1414"/>
  <c r="AX18" i="1414" s="1"/>
  <c r="AD11" i="1414"/>
  <c r="AW11" i="1414" s="1"/>
  <c r="AV13" i="1414"/>
  <c r="AD23" i="1414"/>
  <c r="AW23" i="1414" s="1"/>
  <c r="AP20" i="1414"/>
  <c r="AT20" i="1414" s="1"/>
  <c r="AD14" i="1414"/>
  <c r="AW14" i="1414" s="1"/>
  <c r="AR19" i="1414"/>
  <c r="AV19" i="1414" s="1"/>
  <c r="AT21" i="1406"/>
  <c r="AE24" i="1413"/>
  <c r="AX24" i="1413" s="1"/>
  <c r="AR24" i="1414"/>
  <c r="AV24" i="1414" s="1"/>
  <c r="AR27" i="1414"/>
  <c r="AV27" i="1414" s="1"/>
  <c r="AD9" i="1412"/>
  <c r="AW9" i="1412" s="1"/>
  <c r="AD25" i="1414"/>
  <c r="AW25" i="1414" s="1"/>
  <c r="AP35" i="1414"/>
  <c r="AT35" i="1414" s="1"/>
  <c r="AR18" i="1414"/>
  <c r="AV18" i="1414" s="1"/>
  <c r="AP11" i="1413"/>
  <c r="AT11" i="1413" s="1"/>
  <c r="AE36" i="1414"/>
  <c r="AX36" i="1414" s="1"/>
  <c r="AE28" i="1414"/>
  <c r="AX28" i="1414" s="1"/>
  <c r="AE8" i="1414"/>
  <c r="AX8" i="1414" s="1"/>
  <c r="AE35" i="1414"/>
  <c r="AX35" i="1414" s="1"/>
  <c r="AV30" i="1414"/>
  <c r="AD18" i="1414"/>
  <c r="AW18" i="1414" s="1"/>
  <c r="AR8" i="1411"/>
  <c r="AV8" i="1411" s="1"/>
  <c r="AR26" i="1411"/>
  <c r="AV26" i="1411" s="1"/>
  <c r="AR12" i="1414"/>
  <c r="AV12" i="1414" s="1"/>
  <c r="AD37" i="1414"/>
  <c r="AW37" i="1414" s="1"/>
  <c r="AD15" i="1414"/>
  <c r="AW15" i="1414" s="1"/>
  <c r="AT10" i="1414"/>
  <c r="AD22" i="1414"/>
  <c r="AW22" i="1414" s="1"/>
  <c r="AE32" i="1414"/>
  <c r="AX32" i="1414" s="1"/>
  <c r="AD27" i="1412"/>
  <c r="AW27" i="1412" s="1"/>
  <c r="AE22" i="1414"/>
  <c r="AX22" i="1414" s="1"/>
  <c r="AV8" i="1414"/>
  <c r="R2" i="1413"/>
  <c r="R2" i="1414"/>
  <c r="AP10" i="1413"/>
  <c r="AT10" i="1413" s="1"/>
  <c r="AP33" i="1413"/>
  <c r="AT33" i="1413" s="1"/>
  <c r="AR31" i="1414"/>
  <c r="AV31" i="1414" s="1"/>
  <c r="AE15" i="1406"/>
  <c r="AX15" i="1406" s="1"/>
  <c r="AD21" i="1414"/>
  <c r="AW21" i="1414" s="1"/>
  <c r="AR37" i="1414"/>
  <c r="AV37" i="1414" s="1"/>
  <c r="AR23" i="1414"/>
  <c r="AV23" i="1414" s="1"/>
  <c r="AR21" i="1414"/>
  <c r="AV21" i="1414" s="1"/>
  <c r="R3" i="1413"/>
  <c r="R3" i="1414"/>
  <c r="AP30" i="1413"/>
  <c r="AT30" i="1413" s="1"/>
  <c r="U8" i="1414"/>
  <c r="AT27" i="1414"/>
  <c r="AP8" i="1414"/>
  <c r="AT8" i="1414" s="1"/>
  <c r="AT37" i="1414"/>
  <c r="C8" i="1414"/>
  <c r="AE33" i="1413"/>
  <c r="AX33" i="1413" s="1"/>
  <c r="AE33" i="1414"/>
  <c r="AX33" i="1414" s="1"/>
  <c r="AV28" i="1414"/>
  <c r="AT24" i="1414"/>
  <c r="AT19" i="1414"/>
  <c r="AT18" i="1414"/>
  <c r="AE27" i="1413"/>
  <c r="AX27" i="1413" s="1"/>
  <c r="AV15" i="1414"/>
  <c r="AT11" i="1414"/>
  <c r="AV14" i="1414"/>
  <c r="AD36" i="1414"/>
  <c r="AW36" i="1414" s="1"/>
  <c r="AE12" i="1414"/>
  <c r="AX12" i="1414" s="1"/>
  <c r="AV22" i="1414"/>
  <c r="AP36" i="1414"/>
  <c r="AT36" i="1414" s="1"/>
  <c r="AD28" i="1414"/>
  <c r="AW28" i="1414" s="1"/>
  <c r="AR26" i="1413"/>
  <c r="AV26" i="1413" s="1"/>
  <c r="AR13" i="1413"/>
  <c r="AV13" i="1413" s="1"/>
  <c r="T8" i="1414"/>
  <c r="AE37" i="1414"/>
  <c r="AX37" i="1414" s="1"/>
  <c r="AT34" i="1414"/>
  <c r="AV10" i="1414"/>
  <c r="AP25" i="1414"/>
  <c r="AT25" i="1414" s="1"/>
  <c r="AE19" i="1414"/>
  <c r="AX19" i="1414" s="1"/>
  <c r="AV36" i="1414"/>
  <c r="AD23" i="1413"/>
  <c r="AW23" i="1413" s="1"/>
  <c r="AP16" i="1414"/>
  <c r="AT16" i="1414" s="1"/>
  <c r="AV25" i="1414"/>
  <c r="AE9" i="1414"/>
  <c r="AX9" i="1414" s="1"/>
  <c r="AE23" i="1413"/>
  <c r="AX23" i="1413" s="1"/>
  <c r="AT12" i="1414"/>
  <c r="AD35" i="1414"/>
  <c r="AW35" i="1414" s="1"/>
  <c r="AE16" i="1414"/>
  <c r="AX16" i="1414" s="1"/>
  <c r="AV16" i="1414"/>
  <c r="AP26" i="1414"/>
  <c r="AT26" i="1414" s="1"/>
  <c r="AE20" i="1413"/>
  <c r="AX20" i="1413" s="1"/>
  <c r="AD24" i="1413"/>
  <c r="AW24" i="1413" s="1"/>
  <c r="AT17" i="1414"/>
  <c r="AT9" i="1414"/>
  <c r="AV35" i="1414"/>
  <c r="AE23" i="1414"/>
  <c r="AX23" i="1414" s="1"/>
  <c r="AV26" i="1414"/>
  <c r="AT23" i="1414"/>
  <c r="AV20" i="1414"/>
  <c r="AE30" i="1414"/>
  <c r="AX30" i="1414" s="1"/>
  <c r="AR11" i="1409"/>
  <c r="AV11" i="1409" s="1"/>
  <c r="AV17" i="1414"/>
  <c r="AV9" i="1414"/>
  <c r="AE26" i="1414"/>
  <c r="AX26" i="1414" s="1"/>
  <c r="AT31" i="1414"/>
  <c r="AT21" i="1414"/>
  <c r="AE8" i="1403"/>
  <c r="AX8" i="1403" s="1"/>
  <c r="AD25" i="1410"/>
  <c r="AW25" i="1410" s="1"/>
  <c r="AE34" i="1412"/>
  <c r="AX34" i="1412" s="1"/>
  <c r="AE25" i="1413"/>
  <c r="AX25" i="1413" s="1"/>
  <c r="AD19" i="1413"/>
  <c r="AW19" i="1413" s="1"/>
  <c r="AD16" i="1413"/>
  <c r="AW16" i="1413" s="1"/>
  <c r="AP25" i="1413"/>
  <c r="AT25" i="1413" s="1"/>
  <c r="AE31" i="1413"/>
  <c r="AX31" i="1413" s="1"/>
  <c r="AR22" i="1411"/>
  <c r="AP32" i="1412"/>
  <c r="AT32" i="1412" s="1"/>
  <c r="AP34" i="1413"/>
  <c r="AT34" i="1413" s="1"/>
  <c r="AR36" i="1411"/>
  <c r="AV36" i="1411" s="1"/>
  <c r="AD26" i="1413"/>
  <c r="AW26" i="1413" s="1"/>
  <c r="AR19" i="1413"/>
  <c r="AV19" i="1413" s="1"/>
  <c r="AD30" i="1412"/>
  <c r="AW30" i="1412" s="1"/>
  <c r="AD25" i="1413"/>
  <c r="AW25" i="1413" s="1"/>
  <c r="AP36" i="1412"/>
  <c r="AT36" i="1412" s="1"/>
  <c r="AT13" i="1413"/>
  <c r="AV32" i="1412"/>
  <c r="AP24" i="1413"/>
  <c r="AT24" i="1413" s="1"/>
  <c r="AE18" i="1413"/>
  <c r="AX18" i="1413" s="1"/>
  <c r="AD18" i="1413"/>
  <c r="AW18" i="1413" s="1"/>
  <c r="AE13" i="1413"/>
  <c r="AX13" i="1413" s="1"/>
  <c r="AD37" i="1411"/>
  <c r="AW37" i="1411" s="1"/>
  <c r="AV34" i="1413"/>
  <c r="AE34" i="1413"/>
  <c r="AX34" i="1413" s="1"/>
  <c r="AP21" i="1413"/>
  <c r="AT21" i="1413" s="1"/>
  <c r="AD37" i="1412"/>
  <c r="AW37" i="1412" s="1"/>
  <c r="AR21" i="1412"/>
  <c r="AV21" i="1412" s="1"/>
  <c r="AD23" i="1412"/>
  <c r="AW23" i="1412" s="1"/>
  <c r="AD37" i="1413"/>
  <c r="AW37" i="1413" s="1"/>
  <c r="AD33" i="1413"/>
  <c r="AW33" i="1413" s="1"/>
  <c r="AD31" i="1413"/>
  <c r="AW31" i="1413" s="1"/>
  <c r="AP11" i="1404"/>
  <c r="AE26" i="1413"/>
  <c r="AX26" i="1413" s="1"/>
  <c r="AP23" i="1404"/>
  <c r="AT23" i="1404" s="1"/>
  <c r="AP9" i="1413"/>
  <c r="AT9" i="1413" s="1"/>
  <c r="AT19" i="1413"/>
  <c r="AR28" i="1413"/>
  <c r="AV28" i="1413" s="1"/>
  <c r="AP23" i="1413"/>
  <c r="AT23" i="1413" s="1"/>
  <c r="AV9" i="1413"/>
  <c r="AR8" i="1413"/>
  <c r="AV8" i="1413" s="1"/>
  <c r="AV23" i="1413"/>
  <c r="AD16" i="1411"/>
  <c r="AW16" i="1411" s="1"/>
  <c r="AE25" i="1410"/>
  <c r="AX25" i="1410" s="1"/>
  <c r="AE30" i="1413"/>
  <c r="AX30" i="1413" s="1"/>
  <c r="AP15" i="1413"/>
  <c r="AT15" i="1413" s="1"/>
  <c r="AD13" i="1413"/>
  <c r="AW13" i="1413" s="1"/>
  <c r="AP33" i="1412"/>
  <c r="AT33" i="1412" s="1"/>
  <c r="AE37" i="1413"/>
  <c r="AX37" i="1413" s="1"/>
  <c r="AE19" i="1413"/>
  <c r="AX19" i="1413" s="1"/>
  <c r="AV15" i="1413"/>
  <c r="AP31" i="1413"/>
  <c r="AT31" i="1413" s="1"/>
  <c r="AV24" i="1413"/>
  <c r="AV31" i="1413"/>
  <c r="AP37" i="1413"/>
  <c r="AT37" i="1413" s="1"/>
  <c r="AV37" i="1413"/>
  <c r="AP19" i="1409"/>
  <c r="AT19" i="1409" s="1"/>
  <c r="AP21" i="1411"/>
  <c r="AT21" i="1411" s="1"/>
  <c r="AV30" i="1413"/>
  <c r="AT14" i="1413"/>
  <c r="AV25" i="1413"/>
  <c r="AP9" i="1406"/>
  <c r="AE14" i="1412"/>
  <c r="AX14" i="1412" s="1"/>
  <c r="AE28" i="1412"/>
  <c r="AX28" i="1412" s="1"/>
  <c r="AT35" i="1413"/>
  <c r="AT28" i="1413"/>
  <c r="AE22" i="1403"/>
  <c r="AX22" i="1403" s="1"/>
  <c r="AP17" i="1412"/>
  <c r="AT17" i="1412" s="1"/>
  <c r="AT16" i="1413"/>
  <c r="AV14" i="1413"/>
  <c r="AE9" i="1413"/>
  <c r="AX9" i="1413" s="1"/>
  <c r="AP30" i="1412"/>
  <c r="AT30" i="1412" s="1"/>
  <c r="AT26" i="1413"/>
  <c r="AV33" i="1413"/>
  <c r="AE16" i="1413"/>
  <c r="AX16" i="1413" s="1"/>
  <c r="AT8" i="1413"/>
  <c r="AV21" i="1413"/>
  <c r="AE12" i="1411"/>
  <c r="AX12" i="1411" s="1"/>
  <c r="AE12" i="1413"/>
  <c r="AX12" i="1413" s="1"/>
  <c r="AD15" i="1412"/>
  <c r="AW15" i="1412" s="1"/>
  <c r="AE34" i="1403"/>
  <c r="AX34" i="1403" s="1"/>
  <c r="AE24" i="1405"/>
  <c r="AX24" i="1405" s="1"/>
  <c r="AR23" i="1411"/>
  <c r="AV23" i="1411" s="1"/>
  <c r="AR28" i="1410"/>
  <c r="AV28" i="1410" s="1"/>
  <c r="AP14" i="1412"/>
  <c r="AT14" i="1412" s="1"/>
  <c r="AD16" i="1412"/>
  <c r="AW16" i="1412" s="1"/>
  <c r="AR16" i="1411"/>
  <c r="AV16" i="1411" s="1"/>
  <c r="AP23" i="1412"/>
  <c r="AT23" i="1412" s="1"/>
  <c r="AD33" i="1412"/>
  <c r="AW33" i="1412" s="1"/>
  <c r="AR14" i="1411"/>
  <c r="AV14" i="1411" s="1"/>
  <c r="AD20" i="1412"/>
  <c r="AW20" i="1412" s="1"/>
  <c r="AR26" i="1412"/>
  <c r="AV26" i="1412" s="1"/>
  <c r="AE21" i="1407"/>
  <c r="AX21" i="1407" s="1"/>
  <c r="AT27" i="1410"/>
  <c r="AP11" i="1412"/>
  <c r="AT11" i="1412" s="1"/>
  <c r="AE35" i="1412"/>
  <c r="AX35" i="1412" s="1"/>
  <c r="AD22" i="1412"/>
  <c r="AW22" i="1412" s="1"/>
  <c r="AD34" i="1412"/>
  <c r="AW34" i="1412" s="1"/>
  <c r="AV33" i="1412"/>
  <c r="AD20" i="1410"/>
  <c r="AW20" i="1410" s="1"/>
  <c r="AE29" i="1412"/>
  <c r="AX29" i="1412" s="1"/>
  <c r="AD12" i="1412"/>
  <c r="AW12" i="1412" s="1"/>
  <c r="AD8" i="1412"/>
  <c r="AW8" i="1412" s="1"/>
  <c r="AD19" i="1412"/>
  <c r="AW19" i="1412" s="1"/>
  <c r="AD26" i="1412"/>
  <c r="AW26" i="1412" s="1"/>
  <c r="AP19" i="1412"/>
  <c r="AT19" i="1412" s="1"/>
  <c r="AE8" i="1412"/>
  <c r="AX8" i="1412" s="1"/>
  <c r="AV13" i="1412"/>
  <c r="AR37" i="1412"/>
  <c r="AV37" i="1412" s="1"/>
  <c r="AE20" i="1412"/>
  <c r="AX20" i="1412" s="1"/>
  <c r="AP15" i="1412"/>
  <c r="AT15" i="1412" s="1"/>
  <c r="AD17" i="1411"/>
  <c r="AW17" i="1411" s="1"/>
  <c r="AP35" i="1412"/>
  <c r="AT35" i="1412" s="1"/>
  <c r="AD35" i="1412"/>
  <c r="AW35" i="1412" s="1"/>
  <c r="AE15" i="1412"/>
  <c r="AX15" i="1412" s="1"/>
  <c r="AE13" i="1412"/>
  <c r="AX13" i="1412" s="1"/>
  <c r="AE22" i="1412"/>
  <c r="AX22" i="1412" s="1"/>
  <c r="AP22" i="1409"/>
  <c r="AD30" i="1411"/>
  <c r="AW30" i="1411" s="1"/>
  <c r="AD25" i="1411"/>
  <c r="AW25" i="1411" s="1"/>
  <c r="AD29" i="1412"/>
  <c r="AW29" i="1412" s="1"/>
  <c r="AV11" i="1412"/>
  <c r="AR20" i="1412"/>
  <c r="AV20" i="1412" s="1"/>
  <c r="AE21" i="1412"/>
  <c r="AX21" i="1412" s="1"/>
  <c r="AP18" i="1412"/>
  <c r="AT18" i="1412" s="1"/>
  <c r="AD28" i="1412"/>
  <c r="AW28" i="1412" s="1"/>
  <c r="AP20" i="1409"/>
  <c r="AT20" i="1409" s="1"/>
  <c r="AP12" i="1411"/>
  <c r="AT12" i="1411" s="1"/>
  <c r="AT13" i="1412"/>
  <c r="AD16" i="1409"/>
  <c r="AW16" i="1409" s="1"/>
  <c r="AR10" i="1411"/>
  <c r="AV10" i="1411" s="1"/>
  <c r="AD14" i="1412"/>
  <c r="AW14" i="1412" s="1"/>
  <c r="AD21" i="1412"/>
  <c r="AW21" i="1412" s="1"/>
  <c r="AE36" i="1412"/>
  <c r="AX36" i="1412" s="1"/>
  <c r="R2" i="1411"/>
  <c r="R2" i="1412"/>
  <c r="AV36" i="1412"/>
  <c r="AP10" i="1412"/>
  <c r="AT10" i="1412" s="1"/>
  <c r="AT21" i="1412"/>
  <c r="AP34" i="1412"/>
  <c r="AT34" i="1412" s="1"/>
  <c r="AV19" i="1412"/>
  <c r="AV24" i="1412"/>
  <c r="AP31" i="1412"/>
  <c r="AT31" i="1412" s="1"/>
  <c r="AP29" i="1408"/>
  <c r="AE32" i="1411"/>
  <c r="AX32" i="1411" s="1"/>
  <c r="AP11" i="1411"/>
  <c r="AT11" i="1411" s="1"/>
  <c r="AV10" i="1412"/>
  <c r="AV34" i="1412"/>
  <c r="AE26" i="1412"/>
  <c r="AX26" i="1412" s="1"/>
  <c r="AE23" i="1412"/>
  <c r="AX23" i="1412" s="1"/>
  <c r="AV31" i="1412"/>
  <c r="AE27" i="1412"/>
  <c r="AX27" i="1412" s="1"/>
  <c r="AP30" i="1411"/>
  <c r="AT30" i="1411" s="1"/>
  <c r="AV17" i="1411"/>
  <c r="AV18" i="1412"/>
  <c r="AP28" i="1412"/>
  <c r="AT28" i="1412" s="1"/>
  <c r="R3" i="1411"/>
  <c r="R3" i="1412"/>
  <c r="AT24" i="1403"/>
  <c r="AE24" i="1411"/>
  <c r="AX24" i="1411" s="1"/>
  <c r="AV17" i="1412"/>
  <c r="AV15" i="1412"/>
  <c r="AV28" i="1412"/>
  <c r="AP16" i="1412"/>
  <c r="AT16" i="1412" s="1"/>
  <c r="AD36" i="1412"/>
  <c r="AW36" i="1412" s="1"/>
  <c r="AR25" i="1411"/>
  <c r="AV25" i="1411" s="1"/>
  <c r="AD23" i="1411"/>
  <c r="AW23" i="1411" s="1"/>
  <c r="AP29" i="1412"/>
  <c r="AT29" i="1412" s="1"/>
  <c r="AE12" i="1412"/>
  <c r="AX12" i="1412" s="1"/>
  <c r="AP27" i="1412"/>
  <c r="AT27" i="1412" s="1"/>
  <c r="AP9" i="1412"/>
  <c r="AT9" i="1412" s="1"/>
  <c r="AP12" i="1404"/>
  <c r="AT12" i="1404" s="1"/>
  <c r="AE14" i="1411"/>
  <c r="AX14" i="1411" s="1"/>
  <c r="AV29" i="1412"/>
  <c r="AP25" i="1412"/>
  <c r="AT25" i="1412" s="1"/>
  <c r="AP22" i="1412"/>
  <c r="AT22" i="1412" s="1"/>
  <c r="AV16" i="1412"/>
  <c r="AV9" i="1412"/>
  <c r="AD13" i="1412"/>
  <c r="AW13" i="1412" s="1"/>
  <c r="AV35" i="1412"/>
  <c r="AE16" i="1412"/>
  <c r="AX16" i="1412" s="1"/>
  <c r="AV27" i="1412"/>
  <c r="AE19" i="1412"/>
  <c r="AX19" i="1412" s="1"/>
  <c r="AV22" i="1412"/>
  <c r="AP8" i="1412"/>
  <c r="AT8" i="1412" s="1"/>
  <c r="AE31" i="1411"/>
  <c r="AX31" i="1411" s="1"/>
  <c r="AE11" i="1411"/>
  <c r="AX11" i="1411" s="1"/>
  <c r="AE37" i="1412"/>
  <c r="AX37" i="1412" s="1"/>
  <c r="AV25" i="1412"/>
  <c r="AV8" i="1412"/>
  <c r="AV30" i="1406"/>
  <c r="AE30" i="1412"/>
  <c r="AX30" i="1412" s="1"/>
  <c r="AP12" i="1412"/>
  <c r="AT12" i="1412" s="1"/>
  <c r="AR13" i="1406"/>
  <c r="AV13" i="1406" s="1"/>
  <c r="AE9" i="1412"/>
  <c r="AX9" i="1412" s="1"/>
  <c r="AT37" i="1412"/>
  <c r="AT20" i="1412"/>
  <c r="AE33" i="1412"/>
  <c r="AX33" i="1412" s="1"/>
  <c r="AV12" i="1412"/>
  <c r="AD8" i="1411"/>
  <c r="AW8" i="1411" s="1"/>
  <c r="AV23" i="1412"/>
  <c r="AV14" i="1412"/>
  <c r="AT26" i="1412"/>
  <c r="AT24" i="1412"/>
  <c r="AV30" i="1412"/>
  <c r="AP19" i="1411"/>
  <c r="AT19" i="1411" s="1"/>
  <c r="AE18" i="1411"/>
  <c r="AX18" i="1411" s="1"/>
  <c r="AD24" i="1411"/>
  <c r="AW24" i="1411" s="1"/>
  <c r="AD14" i="1411"/>
  <c r="AW14" i="1411" s="1"/>
  <c r="AT8" i="1411"/>
  <c r="AP13" i="1409"/>
  <c r="AT13" i="1409" s="1"/>
  <c r="AE35" i="1411"/>
  <c r="AX35" i="1411" s="1"/>
  <c r="AD31" i="1411"/>
  <c r="AW31" i="1411" s="1"/>
  <c r="AE10" i="1411"/>
  <c r="AX10" i="1411" s="1"/>
  <c r="AD36" i="1411"/>
  <c r="AW36" i="1411" s="1"/>
  <c r="AR27" i="1409"/>
  <c r="AV27" i="1409" s="1"/>
  <c r="AD28" i="1411"/>
  <c r="AW28" i="1411" s="1"/>
  <c r="AR34" i="1411"/>
  <c r="AV34" i="1411" s="1"/>
  <c r="AD22" i="1411"/>
  <c r="AW22" i="1411" s="1"/>
  <c r="AE17" i="1411"/>
  <c r="AX17" i="1411" s="1"/>
  <c r="AR27" i="1411"/>
  <c r="AV27" i="1411" s="1"/>
  <c r="AE21" i="1411"/>
  <c r="AX21" i="1411" s="1"/>
  <c r="AD32" i="1411"/>
  <c r="AW32" i="1411" s="1"/>
  <c r="AT36" i="1411"/>
  <c r="AD10" i="1411"/>
  <c r="AW10" i="1411" s="1"/>
  <c r="AT23" i="1411"/>
  <c r="AE15" i="1411"/>
  <c r="AX15" i="1411" s="1"/>
  <c r="AT11" i="1404"/>
  <c r="AP33" i="1411"/>
  <c r="AT33" i="1411" s="1"/>
  <c r="AP29" i="1411"/>
  <c r="AT29" i="1411" s="1"/>
  <c r="AD9" i="1411"/>
  <c r="AW9" i="1411" s="1"/>
  <c r="AR9" i="1411"/>
  <c r="AV9" i="1411" s="1"/>
  <c r="AE25" i="1411"/>
  <c r="AX25" i="1411" s="1"/>
  <c r="AE32" i="1410"/>
  <c r="AX32" i="1410" s="1"/>
  <c r="AD35" i="1411"/>
  <c r="AW35" i="1411" s="1"/>
  <c r="AE22" i="1411"/>
  <c r="AX22" i="1411" s="1"/>
  <c r="AD18" i="1411"/>
  <c r="AW18" i="1411" s="1"/>
  <c r="AP20" i="1411"/>
  <c r="AT20" i="1411" s="1"/>
  <c r="AE8" i="1411"/>
  <c r="AX8" i="1411" s="1"/>
  <c r="AD29" i="1411"/>
  <c r="AW29" i="1411" s="1"/>
  <c r="AD11" i="1411"/>
  <c r="AW11" i="1411" s="1"/>
  <c r="AP18" i="1411"/>
  <c r="AT18" i="1411" s="1"/>
  <c r="AR37" i="1409"/>
  <c r="AV37" i="1409" s="1"/>
  <c r="AE28" i="1411"/>
  <c r="AX28" i="1411" s="1"/>
  <c r="AR14" i="1407"/>
  <c r="AV14" i="1407" s="1"/>
  <c r="AD10" i="1410"/>
  <c r="AW10" i="1410" s="1"/>
  <c r="AT27" i="1411"/>
  <c r="AD34" i="1411"/>
  <c r="AW34" i="1411" s="1"/>
  <c r="AE36" i="1411"/>
  <c r="AX36" i="1411" s="1"/>
  <c r="AE26" i="1411"/>
  <c r="AX26" i="1411" s="1"/>
  <c r="AE29" i="1411"/>
  <c r="AX29" i="1411" s="1"/>
  <c r="AR28" i="1411"/>
  <c r="AV28" i="1411" s="1"/>
  <c r="AT25" i="1411"/>
  <c r="AT16" i="1411"/>
  <c r="AR24" i="1411"/>
  <c r="AV24" i="1411" s="1"/>
  <c r="AP15" i="1411"/>
  <c r="AT15" i="1411" s="1"/>
  <c r="AP32" i="1411"/>
  <c r="AT32" i="1411" s="1"/>
  <c r="AR34" i="1409"/>
  <c r="AV34" i="1409" s="1"/>
  <c r="AV33" i="1411"/>
  <c r="AV12" i="1411"/>
  <c r="AV20" i="1411"/>
  <c r="AT26" i="1411"/>
  <c r="AR37" i="1411"/>
  <c r="AV37" i="1411" s="1"/>
  <c r="AT24" i="1411"/>
  <c r="AV15" i="1411"/>
  <c r="AD21" i="1411"/>
  <c r="AW21" i="1411" s="1"/>
  <c r="AP24" i="1405"/>
  <c r="AT24" i="1405" s="1"/>
  <c r="AD34" i="1410"/>
  <c r="AW34" i="1410" s="1"/>
  <c r="AV19" i="1411"/>
  <c r="AV29" i="1411"/>
  <c r="AV32" i="1411"/>
  <c r="AP31" i="1411"/>
  <c r="AT31" i="1411" s="1"/>
  <c r="AE31" i="1410"/>
  <c r="AX31" i="1410" s="1"/>
  <c r="AE24" i="1410"/>
  <c r="AX24" i="1410" s="1"/>
  <c r="AV30" i="1411"/>
  <c r="AE17" i="1410"/>
  <c r="AX17" i="1410" s="1"/>
  <c r="AD15" i="1411"/>
  <c r="AW15" i="1411" s="1"/>
  <c r="AE38" i="1410"/>
  <c r="AX38" i="1410" s="1"/>
  <c r="AT17" i="1411"/>
  <c r="AV31" i="1411"/>
  <c r="AT37" i="1411"/>
  <c r="AE19" i="1411"/>
  <c r="AX19" i="1411" s="1"/>
  <c r="AE14" i="1410"/>
  <c r="AX14" i="1410" s="1"/>
  <c r="AE33" i="1411"/>
  <c r="AX33" i="1411" s="1"/>
  <c r="AP20" i="1410"/>
  <c r="AT20" i="1410" s="1"/>
  <c r="AR20" i="1410"/>
  <c r="AV20" i="1410" s="1"/>
  <c r="AD8" i="1403"/>
  <c r="AW8" i="1403" s="1"/>
  <c r="AT10" i="1411"/>
  <c r="AV21" i="1411"/>
  <c r="AT22" i="1411"/>
  <c r="AE9" i="1411"/>
  <c r="AX9" i="1411" s="1"/>
  <c r="AP13" i="1411"/>
  <c r="AT13" i="1411" s="1"/>
  <c r="AV18" i="1411"/>
  <c r="AE23" i="1411"/>
  <c r="AX23" i="1411" s="1"/>
  <c r="AV13" i="1411"/>
  <c r="AT9" i="1411"/>
  <c r="AE37" i="1411"/>
  <c r="AX37" i="1411" s="1"/>
  <c r="AP35" i="1411"/>
  <c r="AT35" i="1411" s="1"/>
  <c r="AE30" i="1411"/>
  <c r="AX30" i="1411" s="1"/>
  <c r="AE35" i="1410"/>
  <c r="AX35" i="1410" s="1"/>
  <c r="AP33" i="1410"/>
  <c r="AT33" i="1410" s="1"/>
  <c r="AE28" i="1410"/>
  <c r="AX28" i="1410" s="1"/>
  <c r="AT14" i="1411"/>
  <c r="AV11" i="1411"/>
  <c r="AV35" i="1411"/>
  <c r="AT34" i="1411"/>
  <c r="AV22" i="1411"/>
  <c r="AE16" i="1411"/>
  <c r="AX16" i="1411" s="1"/>
  <c r="AT28" i="1411"/>
  <c r="AP16" i="1410"/>
  <c r="AT16" i="1410" s="1"/>
  <c r="AP31" i="1410"/>
  <c r="AT31" i="1410" s="1"/>
  <c r="AP24" i="1407"/>
  <c r="AT24" i="1407" s="1"/>
  <c r="AT29" i="1406"/>
  <c r="AD30" i="1406"/>
  <c r="AW30" i="1406" s="1"/>
  <c r="AV16" i="1403"/>
  <c r="AV33" i="1406"/>
  <c r="AR33" i="1405"/>
  <c r="AV33" i="1405" s="1"/>
  <c r="AR23" i="1408"/>
  <c r="AV23" i="1408" s="1"/>
  <c r="AR28" i="1408"/>
  <c r="AV28" i="1408" s="1"/>
  <c r="AR12" i="1409"/>
  <c r="AV12" i="1409" s="1"/>
  <c r="AR15" i="1409"/>
  <c r="AV15" i="1409" s="1"/>
  <c r="AE13" i="1410"/>
  <c r="AX13" i="1410" s="1"/>
  <c r="AD19" i="1410"/>
  <c r="AW19" i="1410" s="1"/>
  <c r="AD19" i="1405"/>
  <c r="AW19" i="1405" s="1"/>
  <c r="AD21" i="1410"/>
  <c r="AW21" i="1410" s="1"/>
  <c r="AD31" i="1410"/>
  <c r="AW31" i="1410" s="1"/>
  <c r="AD32" i="1410"/>
  <c r="AW32" i="1410" s="1"/>
  <c r="AD35" i="1410"/>
  <c r="AW35" i="1410" s="1"/>
  <c r="AR12" i="1410"/>
  <c r="AV12" i="1410" s="1"/>
  <c r="AP12" i="1410"/>
  <c r="AT12" i="1410" s="1"/>
  <c r="AE22" i="1409"/>
  <c r="AX22" i="1409" s="1"/>
  <c r="AR23" i="1410"/>
  <c r="AV23" i="1410" s="1"/>
  <c r="AV16" i="1410"/>
  <c r="AR32" i="1410"/>
  <c r="AV32" i="1410" s="1"/>
  <c r="AR11" i="1405"/>
  <c r="AV11" i="1405" s="1"/>
  <c r="AT18" i="1406"/>
  <c r="AR30" i="1409"/>
  <c r="AV30" i="1409" s="1"/>
  <c r="AR30" i="1410"/>
  <c r="AV30" i="1410" s="1"/>
  <c r="AP9" i="1410"/>
  <c r="AT9" i="1410" s="1"/>
  <c r="AE27" i="1403"/>
  <c r="AX27" i="1403" s="1"/>
  <c r="AP10" i="1410"/>
  <c r="AT10" i="1410" s="1"/>
  <c r="AD33" i="1410"/>
  <c r="AW33" i="1410" s="1"/>
  <c r="AE10" i="1410"/>
  <c r="AX10" i="1410" s="1"/>
  <c r="AV22" i="1410"/>
  <c r="AP23" i="1409"/>
  <c r="AT23" i="1409" s="1"/>
  <c r="AR23" i="1409"/>
  <c r="AV23" i="1409" s="1"/>
  <c r="AE21" i="1410"/>
  <c r="AX21" i="1410" s="1"/>
  <c r="AE34" i="1410"/>
  <c r="AX34" i="1410" s="1"/>
  <c r="AD25" i="1407"/>
  <c r="AW25" i="1407" s="1"/>
  <c r="AR25" i="1408"/>
  <c r="AV25" i="1408" s="1"/>
  <c r="AE10" i="1409"/>
  <c r="AX10" i="1409" s="1"/>
  <c r="AR13" i="1410"/>
  <c r="AV13" i="1410" s="1"/>
  <c r="AP35" i="1409"/>
  <c r="AT35" i="1409" s="1"/>
  <c r="AR28" i="1409"/>
  <c r="AV28" i="1409" s="1"/>
  <c r="AR37" i="1410"/>
  <c r="AV37" i="1410" s="1"/>
  <c r="AR19" i="1410"/>
  <c r="AV19" i="1410" s="1"/>
  <c r="AD22" i="1410"/>
  <c r="AW22" i="1410" s="1"/>
  <c r="AP34" i="1410"/>
  <c r="AT34" i="1410" s="1"/>
  <c r="AE13" i="1406"/>
  <c r="AX13" i="1406" s="1"/>
  <c r="AE26" i="1410"/>
  <c r="AX26" i="1410" s="1"/>
  <c r="AE12" i="1410"/>
  <c r="AX12" i="1410" s="1"/>
  <c r="R3" i="1409"/>
  <c r="R3" i="1410"/>
  <c r="AE31" i="1409"/>
  <c r="AX31" i="1409" s="1"/>
  <c r="AE30" i="1410"/>
  <c r="AX30" i="1410" s="1"/>
  <c r="AV9" i="1410"/>
  <c r="AV34" i="1410"/>
  <c r="R2" i="1409"/>
  <c r="R2" i="1410"/>
  <c r="AR33" i="1408"/>
  <c r="AV33" i="1408" s="1"/>
  <c r="AE13" i="1409"/>
  <c r="AX13" i="1409" s="1"/>
  <c r="AV10" i="1410"/>
  <c r="AE37" i="1410"/>
  <c r="AX37" i="1410" s="1"/>
  <c r="AT37" i="1410"/>
  <c r="AV33" i="1410"/>
  <c r="AE16" i="1410"/>
  <c r="AX16" i="1410" s="1"/>
  <c r="AE33" i="1410"/>
  <c r="AX33" i="1410" s="1"/>
  <c r="AE23" i="1410"/>
  <c r="AX23" i="1410" s="1"/>
  <c r="AT19" i="1410"/>
  <c r="AP35" i="1410"/>
  <c r="AT35" i="1410" s="1"/>
  <c r="AE36" i="1409"/>
  <c r="AX36" i="1409" s="1"/>
  <c r="AR33" i="1409"/>
  <c r="AV33" i="1409" s="1"/>
  <c r="AV35" i="1410"/>
  <c r="AE9" i="1410"/>
  <c r="AX9" i="1410" s="1"/>
  <c r="AV31" i="1410"/>
  <c r="AD17" i="1409"/>
  <c r="AW17" i="1409" s="1"/>
  <c r="AT23" i="1410"/>
  <c r="AR21" i="1410"/>
  <c r="AV21" i="1410" s="1"/>
  <c r="AD23" i="1408"/>
  <c r="AW23" i="1408" s="1"/>
  <c r="AD33" i="1408"/>
  <c r="AW33" i="1408" s="1"/>
  <c r="AD27" i="1409"/>
  <c r="AW27" i="1409" s="1"/>
  <c r="AD13" i="1410"/>
  <c r="AW13" i="1410" s="1"/>
  <c r="AT30" i="1410"/>
  <c r="AT21" i="1410"/>
  <c r="AT32" i="1410"/>
  <c r="AT13" i="1410"/>
  <c r="AE24" i="1409"/>
  <c r="AX24" i="1409" s="1"/>
  <c r="AT34" i="1409"/>
  <c r="AD29" i="1409"/>
  <c r="AW29" i="1409" s="1"/>
  <c r="AE34" i="1409"/>
  <c r="AX34" i="1409" s="1"/>
  <c r="AE38" i="1409"/>
  <c r="AX38" i="1409" s="1"/>
  <c r="AE19" i="1410"/>
  <c r="AX19" i="1410" s="1"/>
  <c r="AT22" i="1410"/>
  <c r="AR16" i="1408"/>
  <c r="AV16" i="1408" s="1"/>
  <c r="AD24" i="1409"/>
  <c r="AW24" i="1409" s="1"/>
  <c r="AE28" i="1409"/>
  <c r="AX28" i="1409" s="1"/>
  <c r="AP30" i="1408"/>
  <c r="AT30" i="1408" s="1"/>
  <c r="AE27" i="1409"/>
  <c r="AX27" i="1409" s="1"/>
  <c r="AD34" i="1403"/>
  <c r="AW34" i="1403" s="1"/>
  <c r="AR9" i="1408"/>
  <c r="AV9" i="1408" s="1"/>
  <c r="AD21" i="1409"/>
  <c r="AW21" i="1409" s="1"/>
  <c r="AE29" i="1409"/>
  <c r="AX29" i="1409" s="1"/>
  <c r="AD30" i="1409"/>
  <c r="AW30" i="1409" s="1"/>
  <c r="AT15" i="1409"/>
  <c r="AP15" i="1408"/>
  <c r="AT15" i="1408" s="1"/>
  <c r="AD14" i="1409"/>
  <c r="AW14" i="1409" s="1"/>
  <c r="AD10" i="1408"/>
  <c r="AW10" i="1408" s="1"/>
  <c r="AP10" i="1408"/>
  <c r="AT10" i="1408" s="1"/>
  <c r="AD37" i="1409"/>
  <c r="AW37" i="1409" s="1"/>
  <c r="AP8" i="1409"/>
  <c r="AT8" i="1409" s="1"/>
  <c r="AV19" i="1409"/>
  <c r="AP17" i="1409"/>
  <c r="AT17" i="1409" s="1"/>
  <c r="AD36" i="1409"/>
  <c r="AW36" i="1409" s="1"/>
  <c r="AV8" i="1409"/>
  <c r="AT12" i="1409"/>
  <c r="AD31" i="1409"/>
  <c r="AW31" i="1409" s="1"/>
  <c r="AD35" i="1409"/>
  <c r="AW35" i="1409" s="1"/>
  <c r="AE18" i="1408"/>
  <c r="AX18" i="1408" s="1"/>
  <c r="AE8" i="1409"/>
  <c r="AX8" i="1409" s="1"/>
  <c r="AD34" i="1409"/>
  <c r="AW34" i="1409" s="1"/>
  <c r="AE14" i="1409"/>
  <c r="AX14" i="1409" s="1"/>
  <c r="AV20" i="1409"/>
  <c r="AE17" i="1409"/>
  <c r="AX17" i="1409" s="1"/>
  <c r="AV35" i="1409"/>
  <c r="AT30" i="1409"/>
  <c r="AE21" i="1409"/>
  <c r="AX21" i="1409" s="1"/>
  <c r="AE15" i="1409"/>
  <c r="AX15" i="1409" s="1"/>
  <c r="AR12" i="1408"/>
  <c r="AV12" i="1408" s="1"/>
  <c r="AE25" i="1408"/>
  <c r="AX25" i="1408" s="1"/>
  <c r="AT33" i="1409"/>
  <c r="AD20" i="1409"/>
  <c r="AW20" i="1409" s="1"/>
  <c r="AE37" i="1409"/>
  <c r="AX37" i="1409" s="1"/>
  <c r="AD31" i="1408"/>
  <c r="AW31" i="1408" s="1"/>
  <c r="AD9" i="1409"/>
  <c r="AW9" i="1409" s="1"/>
  <c r="AD22" i="1409"/>
  <c r="AW22" i="1409" s="1"/>
  <c r="AD8" i="1409"/>
  <c r="AW8" i="1409" s="1"/>
  <c r="AP22" i="1403"/>
  <c r="AT22" i="1403" s="1"/>
  <c r="AV17" i="1409"/>
  <c r="AP21" i="1409"/>
  <c r="AT21" i="1409" s="1"/>
  <c r="AR25" i="1409"/>
  <c r="AV25" i="1409" s="1"/>
  <c r="AP18" i="1409"/>
  <c r="AT18" i="1409" s="1"/>
  <c r="AE32" i="1408"/>
  <c r="AX32" i="1408" s="1"/>
  <c r="AV21" i="1409"/>
  <c r="AE30" i="1409"/>
  <c r="AX30" i="1409" s="1"/>
  <c r="AE35" i="1409"/>
  <c r="AX35" i="1409" s="1"/>
  <c r="AR32" i="1409"/>
  <c r="AV32" i="1409" s="1"/>
  <c r="AD15" i="1409"/>
  <c r="AW15" i="1409" s="1"/>
  <c r="AP26" i="1409"/>
  <c r="AT26" i="1409" s="1"/>
  <c r="AE20" i="1409"/>
  <c r="AX20" i="1409" s="1"/>
  <c r="AV18" i="1409"/>
  <c r="AP14" i="1409"/>
  <c r="AT14" i="1409" s="1"/>
  <c r="AT32" i="1409"/>
  <c r="AV26" i="1409"/>
  <c r="AD28" i="1409"/>
  <c r="AW28" i="1409" s="1"/>
  <c r="AE12" i="1409"/>
  <c r="AX12" i="1409" s="1"/>
  <c r="AV16" i="1409"/>
  <c r="AT37" i="1406"/>
  <c r="AE36" i="1408"/>
  <c r="AX36" i="1408" s="1"/>
  <c r="AV14" i="1409"/>
  <c r="AT25" i="1409"/>
  <c r="AE33" i="1409"/>
  <c r="AX33" i="1409" s="1"/>
  <c r="AE31" i="1406"/>
  <c r="AX31" i="1406" s="1"/>
  <c r="AE23" i="1409"/>
  <c r="AX23" i="1409" s="1"/>
  <c r="AP24" i="1409"/>
  <c r="AT24" i="1409" s="1"/>
  <c r="AP8" i="1407"/>
  <c r="AT8" i="1407" s="1"/>
  <c r="AR37" i="1405"/>
  <c r="AV37" i="1405" s="1"/>
  <c r="AD12" i="1408"/>
  <c r="AW12" i="1408" s="1"/>
  <c r="AE9" i="1409"/>
  <c r="AX9" i="1409" s="1"/>
  <c r="AV24" i="1409"/>
  <c r="AP36" i="1409"/>
  <c r="AT36" i="1409" s="1"/>
  <c r="AR21" i="1408"/>
  <c r="AV21" i="1408" s="1"/>
  <c r="AE10" i="1408"/>
  <c r="AX10" i="1408" s="1"/>
  <c r="AE15" i="1408"/>
  <c r="AX15" i="1408" s="1"/>
  <c r="AT22" i="1409"/>
  <c r="AV36" i="1409"/>
  <c r="AP9" i="1409"/>
  <c r="AT9" i="1409" s="1"/>
  <c r="AT31" i="1406"/>
  <c r="AE26" i="1408"/>
  <c r="AX26" i="1408" s="1"/>
  <c r="AP31" i="1409"/>
  <c r="AT31" i="1409" s="1"/>
  <c r="AP29" i="1409"/>
  <c r="AT29" i="1409" s="1"/>
  <c r="AV9" i="1409"/>
  <c r="AD17" i="1408"/>
  <c r="AW17" i="1408" s="1"/>
  <c r="AT27" i="1409"/>
  <c r="AV22" i="1409"/>
  <c r="AE19" i="1409"/>
  <c r="AX19" i="1409" s="1"/>
  <c r="AP16" i="1409"/>
  <c r="AT16" i="1409" s="1"/>
  <c r="AV31" i="1409"/>
  <c r="AV29" i="1409"/>
  <c r="AT28" i="1409"/>
  <c r="AT37" i="1409"/>
  <c r="AP10" i="1403"/>
  <c r="AT10" i="1403" s="1"/>
  <c r="AV8" i="1408"/>
  <c r="AD36" i="1408"/>
  <c r="AW36" i="1408" s="1"/>
  <c r="AE11" i="1408"/>
  <c r="AX11" i="1408" s="1"/>
  <c r="AD37" i="1408"/>
  <c r="AW37" i="1408" s="1"/>
  <c r="AD26" i="1408"/>
  <c r="AW26" i="1408" s="1"/>
  <c r="AD11" i="1408"/>
  <c r="AW11" i="1408" s="1"/>
  <c r="AD21" i="1407"/>
  <c r="AW21" i="1407" s="1"/>
  <c r="AP35" i="1408"/>
  <c r="AT35" i="1408" s="1"/>
  <c r="AD18" i="1408"/>
  <c r="AW18" i="1408" s="1"/>
  <c r="AR20" i="1405"/>
  <c r="AV20" i="1405" s="1"/>
  <c r="AP8" i="1408"/>
  <c r="AT8" i="1408" s="1"/>
  <c r="AV20" i="1404"/>
  <c r="AD24" i="1408"/>
  <c r="AW24" i="1408" s="1"/>
  <c r="AE29" i="1408"/>
  <c r="AX29" i="1408" s="1"/>
  <c r="AE22" i="1408"/>
  <c r="AX22" i="1408" s="1"/>
  <c r="AD16" i="1408"/>
  <c r="AW16" i="1408" s="1"/>
  <c r="AP16" i="1406"/>
  <c r="AT16" i="1406" s="1"/>
  <c r="AE31" i="1408"/>
  <c r="AX31" i="1408" s="1"/>
  <c r="AV22" i="1403"/>
  <c r="AP11" i="1408"/>
  <c r="AT11" i="1408" s="1"/>
  <c r="AD32" i="1408"/>
  <c r="AW32" i="1408" s="1"/>
  <c r="AV17" i="1403"/>
  <c r="AE24" i="1408"/>
  <c r="AX24" i="1408" s="1"/>
  <c r="AD19" i="1408"/>
  <c r="AW19" i="1408" s="1"/>
  <c r="AP36" i="1408"/>
  <c r="AT36" i="1408" s="1"/>
  <c r="AP20" i="1408"/>
  <c r="AT20" i="1408" s="1"/>
  <c r="AE32" i="1405"/>
  <c r="AX32" i="1405" s="1"/>
  <c r="AD11" i="1407"/>
  <c r="AW11" i="1407" s="1"/>
  <c r="AT28" i="1408"/>
  <c r="AR13" i="1408"/>
  <c r="AV13" i="1408" s="1"/>
  <c r="AP19" i="1405"/>
  <c r="AT19" i="1405" s="1"/>
  <c r="AP12" i="1405"/>
  <c r="AT12" i="1405" s="1"/>
  <c r="AP34" i="1408"/>
  <c r="AT34" i="1408" s="1"/>
  <c r="AE8" i="1408"/>
  <c r="AX8" i="1408" s="1"/>
  <c r="AD15" i="1408"/>
  <c r="AW15" i="1408" s="1"/>
  <c r="AD30" i="1408"/>
  <c r="AW30" i="1408" s="1"/>
  <c r="AD14" i="1403"/>
  <c r="AW14" i="1403" s="1"/>
  <c r="AT33" i="1408"/>
  <c r="AE17" i="1408"/>
  <c r="AX17" i="1408" s="1"/>
  <c r="AP17" i="1408"/>
  <c r="AT17" i="1408" s="1"/>
  <c r="AD9" i="1408"/>
  <c r="AW9" i="1408" s="1"/>
  <c r="AP16" i="1407"/>
  <c r="AT16" i="1407" s="1"/>
  <c r="AE34" i="1407"/>
  <c r="AX34" i="1407" s="1"/>
  <c r="AT23" i="1408"/>
  <c r="AE12" i="1408"/>
  <c r="AX12" i="1408" s="1"/>
  <c r="AT25" i="1408"/>
  <c r="AR27" i="1408"/>
  <c r="AV27" i="1408" s="1"/>
  <c r="AD25" i="1408"/>
  <c r="AW25" i="1408" s="1"/>
  <c r="AD22" i="1408"/>
  <c r="AW22" i="1408" s="1"/>
  <c r="AV11" i="1408"/>
  <c r="AT27" i="1408"/>
  <c r="AE20" i="1407"/>
  <c r="AX20" i="1407" s="1"/>
  <c r="AD27" i="1408"/>
  <c r="AW27" i="1408" s="1"/>
  <c r="AT29" i="1408"/>
  <c r="AP31" i="1408"/>
  <c r="AT31" i="1408" s="1"/>
  <c r="AV36" i="1408"/>
  <c r="AD8" i="1408"/>
  <c r="AW8" i="1408" s="1"/>
  <c r="AP22" i="1408"/>
  <c r="AT22" i="1408" s="1"/>
  <c r="AV10" i="1408"/>
  <c r="AP25" i="1405"/>
  <c r="AT25" i="1405" s="1"/>
  <c r="AV8" i="1406"/>
  <c r="AE11" i="1405"/>
  <c r="AX11" i="1405" s="1"/>
  <c r="AT9" i="1408"/>
  <c r="AP26" i="1408"/>
  <c r="AT26" i="1408" s="1"/>
  <c r="AV31" i="1408"/>
  <c r="AV22" i="1408"/>
  <c r="AE9" i="1408"/>
  <c r="AX9" i="1408" s="1"/>
  <c r="AD12" i="1407"/>
  <c r="AW12" i="1407" s="1"/>
  <c r="AP37" i="1408"/>
  <c r="AT37" i="1408" s="1"/>
  <c r="AT9" i="1406"/>
  <c r="AE27" i="1407"/>
  <c r="AX27" i="1407" s="1"/>
  <c r="AT12" i="1408"/>
  <c r="AV29" i="1408"/>
  <c r="AV26" i="1408"/>
  <c r="AT16" i="1408"/>
  <c r="AV37" i="1408"/>
  <c r="AT11" i="1405"/>
  <c r="AP21" i="1407"/>
  <c r="AT21" i="1407" s="1"/>
  <c r="AR21" i="1407"/>
  <c r="AV21" i="1407" s="1"/>
  <c r="AE23" i="1408"/>
  <c r="AX23" i="1408" s="1"/>
  <c r="AT10" i="1404"/>
  <c r="AD18" i="1407"/>
  <c r="AW18" i="1407" s="1"/>
  <c r="AR15" i="1407"/>
  <c r="AV15" i="1407" s="1"/>
  <c r="AP10" i="1407"/>
  <c r="AT10" i="1407" s="1"/>
  <c r="AD20" i="1408"/>
  <c r="AW20" i="1408" s="1"/>
  <c r="AD29" i="1408"/>
  <c r="AW29" i="1408" s="1"/>
  <c r="AE16" i="1408"/>
  <c r="AX16" i="1408" s="1"/>
  <c r="R2" i="1407"/>
  <c r="R2" i="1408"/>
  <c r="AD34" i="1408"/>
  <c r="AW34" i="1408" s="1"/>
  <c r="AT13" i="1408"/>
  <c r="AD35" i="1408"/>
  <c r="AW35" i="1408" s="1"/>
  <c r="AE33" i="1408"/>
  <c r="AX33" i="1408" s="1"/>
  <c r="AP14" i="1408"/>
  <c r="AT14" i="1408" s="1"/>
  <c r="AP24" i="1408"/>
  <c r="AT24" i="1408" s="1"/>
  <c r="AP18" i="1408"/>
  <c r="AT18" i="1408" s="1"/>
  <c r="AV15" i="1408"/>
  <c r="AV30" i="1408"/>
  <c r="AR32" i="1408"/>
  <c r="AV32" i="1408" s="1"/>
  <c r="AE30" i="1408"/>
  <c r="AX30" i="1408" s="1"/>
  <c r="AV14" i="1408"/>
  <c r="R3" i="1407"/>
  <c r="R3" i="1408"/>
  <c r="AP27" i="1403"/>
  <c r="AT27" i="1403" s="1"/>
  <c r="AR32" i="1406"/>
  <c r="AV32" i="1406" s="1"/>
  <c r="AT14" i="1403"/>
  <c r="AP33" i="1407"/>
  <c r="AT33" i="1407" s="1"/>
  <c r="AD33" i="1407"/>
  <c r="AW33" i="1407" s="1"/>
  <c r="AV35" i="1408"/>
  <c r="AP19" i="1408"/>
  <c r="AT19" i="1408" s="1"/>
  <c r="AT32" i="1408"/>
  <c r="AV24" i="1408"/>
  <c r="AV18" i="1408"/>
  <c r="AV17" i="1408"/>
  <c r="AT29" i="1405"/>
  <c r="AV19" i="1408"/>
  <c r="AV20" i="1408"/>
  <c r="AV34" i="1408"/>
  <c r="AR13" i="1405"/>
  <c r="AV13" i="1405" s="1"/>
  <c r="AP27" i="1407"/>
  <c r="AT27" i="1407" s="1"/>
  <c r="AR34" i="1407"/>
  <c r="AV34" i="1407" s="1"/>
  <c r="AT21" i="1408"/>
  <c r="AE19" i="1408"/>
  <c r="AX19" i="1408" s="1"/>
  <c r="AE37" i="1408"/>
  <c r="AX37" i="1408" s="1"/>
  <c r="AR13" i="1403"/>
  <c r="AV13" i="1403" s="1"/>
  <c r="AD11" i="1405"/>
  <c r="AW11" i="1405" s="1"/>
  <c r="AT21" i="1405"/>
  <c r="AD34" i="1407"/>
  <c r="AW34" i="1407" s="1"/>
  <c r="AD28" i="1407"/>
  <c r="AW28" i="1407" s="1"/>
  <c r="AE25" i="1407"/>
  <c r="AX25" i="1407" s="1"/>
  <c r="AE13" i="1407"/>
  <c r="AX13" i="1407" s="1"/>
  <c r="AP8" i="1403"/>
  <c r="AT8" i="1403" s="1"/>
  <c r="AV26" i="1403"/>
  <c r="AT21" i="1403"/>
  <c r="AR14" i="1403"/>
  <c r="AV14" i="1403" s="1"/>
  <c r="AR25" i="1406"/>
  <c r="AV25" i="1406" s="1"/>
  <c r="AE18" i="1407"/>
  <c r="AX18" i="1407" s="1"/>
  <c r="AD32" i="1407"/>
  <c r="AW32" i="1407" s="1"/>
  <c r="AV8" i="1407"/>
  <c r="S3" i="1407"/>
  <c r="AP22" i="1407"/>
  <c r="AT22" i="1407" s="1"/>
  <c r="AT15" i="1407"/>
  <c r="AE11" i="1407"/>
  <c r="AX11" i="1407" s="1"/>
  <c r="AR28" i="1407"/>
  <c r="AV28" i="1407" s="1"/>
  <c r="AE32" i="1407"/>
  <c r="AX32" i="1407" s="1"/>
  <c r="AE15" i="1407"/>
  <c r="AX15" i="1407" s="1"/>
  <c r="AP29" i="1407"/>
  <c r="AT29" i="1407" s="1"/>
  <c r="AE8" i="1407"/>
  <c r="AX8" i="1407" s="1"/>
  <c r="AV32" i="1403"/>
  <c r="AE28" i="1406"/>
  <c r="AX28" i="1406" s="1"/>
  <c r="AD22" i="1407"/>
  <c r="AW22" i="1407" s="1"/>
  <c r="AP19" i="1406"/>
  <c r="AT19" i="1406" s="1"/>
  <c r="AR19" i="1406"/>
  <c r="AV19" i="1406" s="1"/>
  <c r="AR26" i="1405"/>
  <c r="AV26" i="1405" s="1"/>
  <c r="AE36" i="1407"/>
  <c r="AX36" i="1407" s="1"/>
  <c r="AP13" i="1407"/>
  <c r="AT13" i="1407" s="1"/>
  <c r="AD29" i="1407"/>
  <c r="AW29" i="1407" s="1"/>
  <c r="AD35" i="1407"/>
  <c r="AW35" i="1407" s="1"/>
  <c r="AD19" i="1407"/>
  <c r="AW19" i="1407" s="1"/>
  <c r="AD13" i="1407"/>
  <c r="AW13" i="1407" s="1"/>
  <c r="AR33" i="1403"/>
  <c r="AV33" i="1403" s="1"/>
  <c r="AR28" i="1406"/>
  <c r="AV28" i="1406" s="1"/>
  <c r="AV11" i="1407"/>
  <c r="AD20" i="1407"/>
  <c r="AW20" i="1407" s="1"/>
  <c r="AP36" i="1407"/>
  <c r="AT36" i="1407" s="1"/>
  <c r="AE22" i="1407"/>
  <c r="AX22" i="1407" s="1"/>
  <c r="AV35" i="1407"/>
  <c r="AP32" i="1407"/>
  <c r="AT32" i="1407" s="1"/>
  <c r="AE28" i="1407"/>
  <c r="AX28" i="1407" s="1"/>
  <c r="AE35" i="1407"/>
  <c r="AX35" i="1407" s="1"/>
  <c r="AD27" i="1407"/>
  <c r="AW27" i="1407" s="1"/>
  <c r="AT25" i="1407"/>
  <c r="AP35" i="1407"/>
  <c r="AT35" i="1407" s="1"/>
  <c r="AP17" i="1407"/>
  <c r="AT17" i="1407" s="1"/>
  <c r="AE29" i="1407"/>
  <c r="AX29" i="1407" s="1"/>
  <c r="AP19" i="1407"/>
  <c r="AT19" i="1407" s="1"/>
  <c r="AV17" i="1407"/>
  <c r="AE12" i="1406"/>
  <c r="AX12" i="1406" s="1"/>
  <c r="AE26" i="1407"/>
  <c r="AX26" i="1407" s="1"/>
  <c r="AE12" i="1407"/>
  <c r="AX12" i="1407" s="1"/>
  <c r="AE20" i="1406"/>
  <c r="AX20" i="1406" s="1"/>
  <c r="AV24" i="1407"/>
  <c r="AV10" i="1407"/>
  <c r="AR25" i="1407"/>
  <c r="AV25" i="1407" s="1"/>
  <c r="AV19" i="1407"/>
  <c r="AE20" i="1405"/>
  <c r="AX20" i="1405" s="1"/>
  <c r="AE37" i="1407"/>
  <c r="AX37" i="1407" s="1"/>
  <c r="AE30" i="1407"/>
  <c r="AX30" i="1407" s="1"/>
  <c r="AE23" i="1407"/>
  <c r="AX23" i="1407" s="1"/>
  <c r="AD36" i="1407"/>
  <c r="AW36" i="1407" s="1"/>
  <c r="AT28" i="1407"/>
  <c r="AV13" i="1407"/>
  <c r="AD25" i="1405"/>
  <c r="AW25" i="1405" s="1"/>
  <c r="AV22" i="1407"/>
  <c r="AD15" i="1407"/>
  <c r="AW15" i="1407" s="1"/>
  <c r="AV33" i="1407"/>
  <c r="AP18" i="1407"/>
  <c r="AT18" i="1407" s="1"/>
  <c r="AV27" i="1407"/>
  <c r="AV18" i="1407"/>
  <c r="AV29" i="1407"/>
  <c r="AE19" i="1407"/>
  <c r="AX19" i="1407" s="1"/>
  <c r="AR9" i="1407"/>
  <c r="AV9" i="1407" s="1"/>
  <c r="AP20" i="1407"/>
  <c r="AT20" i="1407" s="1"/>
  <c r="AE33" i="1407"/>
  <c r="AX33" i="1407" s="1"/>
  <c r="AT11" i="1407"/>
  <c r="AT9" i="1407"/>
  <c r="AP23" i="1405"/>
  <c r="AT23" i="1405" s="1"/>
  <c r="AT32" i="1406"/>
  <c r="AE9" i="1407"/>
  <c r="AX9" i="1407" s="1"/>
  <c r="AR31" i="1407"/>
  <c r="AV31" i="1407" s="1"/>
  <c r="AD8" i="1407"/>
  <c r="AW8" i="1407" s="1"/>
  <c r="AV20" i="1407"/>
  <c r="AV36" i="1407"/>
  <c r="AE16" i="1407"/>
  <c r="AX16" i="1407" s="1"/>
  <c r="AT31" i="1407"/>
  <c r="AE10" i="1405"/>
  <c r="AX10" i="1405" s="1"/>
  <c r="AE34" i="1406"/>
  <c r="AX34" i="1406" s="1"/>
  <c r="AE10" i="1406"/>
  <c r="AX10" i="1406" s="1"/>
  <c r="AV16" i="1407"/>
  <c r="AE17" i="1406"/>
  <c r="AX17" i="1406" s="1"/>
  <c r="AT34" i="1407"/>
  <c r="AV32" i="1407"/>
  <c r="AR35" i="1403"/>
  <c r="AV35" i="1403" s="1"/>
  <c r="AP19" i="1404"/>
  <c r="AT19" i="1404" s="1"/>
  <c r="AE31" i="1405"/>
  <c r="AX31" i="1405" s="1"/>
  <c r="AD9" i="1405"/>
  <c r="AW9" i="1405" s="1"/>
  <c r="AE24" i="1406"/>
  <c r="AX24" i="1406" s="1"/>
  <c r="AD22" i="1406"/>
  <c r="AW22" i="1406" s="1"/>
  <c r="AP34" i="1405"/>
  <c r="AT34" i="1405" s="1"/>
  <c r="AD35" i="1406"/>
  <c r="AW35" i="1406" s="1"/>
  <c r="AV23" i="1404"/>
  <c r="AD36" i="1406"/>
  <c r="AW36" i="1406" s="1"/>
  <c r="AR22" i="1406"/>
  <c r="AV22" i="1406" s="1"/>
  <c r="AD20" i="1406"/>
  <c r="AW20" i="1406" s="1"/>
  <c r="AE35" i="1406"/>
  <c r="AX35" i="1406" s="1"/>
  <c r="AR26" i="1406"/>
  <c r="AV26" i="1406" s="1"/>
  <c r="AP35" i="1406"/>
  <c r="AT35" i="1406" s="1"/>
  <c r="AR11" i="1406"/>
  <c r="AV11" i="1406" s="1"/>
  <c r="AP8" i="1404"/>
  <c r="AT8" i="1404" s="1"/>
  <c r="AD24" i="1406"/>
  <c r="AW24" i="1406" s="1"/>
  <c r="AP12" i="1406"/>
  <c r="AT12" i="1406" s="1"/>
  <c r="AE18" i="1405"/>
  <c r="AX18" i="1405" s="1"/>
  <c r="AD27" i="1406"/>
  <c r="AW27" i="1406" s="1"/>
  <c r="AP24" i="1406"/>
  <c r="AT24" i="1406" s="1"/>
  <c r="R3" i="1405"/>
  <c r="R3" i="1406"/>
  <c r="R2" i="1405"/>
  <c r="R2" i="1406"/>
  <c r="AV35" i="1406"/>
  <c r="AT11" i="1406"/>
  <c r="AE34" i="1405"/>
  <c r="AX34" i="1405" s="1"/>
  <c r="AV24" i="1406"/>
  <c r="AP18" i="1405"/>
  <c r="AT18" i="1405" s="1"/>
  <c r="AE27" i="1406"/>
  <c r="AX27" i="1406" s="1"/>
  <c r="AE36" i="1406"/>
  <c r="AX36" i="1406" s="1"/>
  <c r="AV12" i="1406"/>
  <c r="AT26" i="1406"/>
  <c r="AD23" i="1405"/>
  <c r="AW23" i="1405" s="1"/>
  <c r="AE27" i="1405"/>
  <c r="AX27" i="1405" s="1"/>
  <c r="AR30" i="1405"/>
  <c r="AV30" i="1405" s="1"/>
  <c r="AE22" i="1406"/>
  <c r="AX22" i="1406" s="1"/>
  <c r="AP27" i="1406"/>
  <c r="AT27" i="1406" s="1"/>
  <c r="AD28" i="1406"/>
  <c r="AW28" i="1406" s="1"/>
  <c r="AV27" i="1406"/>
  <c r="AE26" i="1406"/>
  <c r="AX26" i="1406" s="1"/>
  <c r="AP36" i="1406"/>
  <c r="AT36" i="1406" s="1"/>
  <c r="AP35" i="1405"/>
  <c r="AT35" i="1405" s="1"/>
  <c r="AT28" i="1406"/>
  <c r="AV36" i="1406"/>
  <c r="AT22" i="1406"/>
  <c r="AE19" i="1406"/>
  <c r="AX19" i="1406" s="1"/>
  <c r="AE33" i="1406"/>
  <c r="AX33" i="1406" s="1"/>
  <c r="AE23" i="1406"/>
  <c r="AX23" i="1406" s="1"/>
  <c r="AE37" i="1406"/>
  <c r="AX37" i="1406" s="1"/>
  <c r="AE16" i="1406"/>
  <c r="AX16" i="1406" s="1"/>
  <c r="AE30" i="1406"/>
  <c r="AX30" i="1406" s="1"/>
  <c r="AE9" i="1406"/>
  <c r="AX9" i="1406" s="1"/>
  <c r="AP22" i="1405"/>
  <c r="AT22" i="1405" s="1"/>
  <c r="AE13" i="1405"/>
  <c r="AX13" i="1405" s="1"/>
  <c r="AR33" i="1404"/>
  <c r="AV33" i="1404" s="1"/>
  <c r="AR10" i="1405"/>
  <c r="AV10" i="1405" s="1"/>
  <c r="AD10" i="1405"/>
  <c r="AW10" i="1405" s="1"/>
  <c r="AE18" i="1404"/>
  <c r="AX18" i="1404" s="1"/>
  <c r="AP9" i="1404"/>
  <c r="AT9" i="1404" s="1"/>
  <c r="AD26" i="1405"/>
  <c r="AW26" i="1405" s="1"/>
  <c r="AE25" i="1405"/>
  <c r="AX25" i="1405" s="1"/>
  <c r="AP22" i="1404"/>
  <c r="AT22" i="1404" s="1"/>
  <c r="AP32" i="1404"/>
  <c r="AT32" i="1404" s="1"/>
  <c r="AE35" i="1403"/>
  <c r="AX35" i="1403" s="1"/>
  <c r="AP14" i="1405"/>
  <c r="AT14" i="1405" s="1"/>
  <c r="AE17" i="1404"/>
  <c r="AX17" i="1404" s="1"/>
  <c r="AD26" i="1404"/>
  <c r="AW26" i="1404" s="1"/>
  <c r="AP36" i="1405"/>
  <c r="AT36" i="1405" s="1"/>
  <c r="AD31" i="1405"/>
  <c r="AW31" i="1405" s="1"/>
  <c r="AV14" i="1405"/>
  <c r="AD18" i="1405"/>
  <c r="AW18" i="1405" s="1"/>
  <c r="AP30" i="1404"/>
  <c r="AT30" i="1404" s="1"/>
  <c r="AR30" i="1404"/>
  <c r="AV30" i="1404" s="1"/>
  <c r="AE31" i="1404"/>
  <c r="AX31" i="1404" s="1"/>
  <c r="AD30" i="1405"/>
  <c r="AW30" i="1405" s="1"/>
  <c r="AP31" i="1403"/>
  <c r="AT31" i="1403" s="1"/>
  <c r="AE25" i="1404"/>
  <c r="AX25" i="1404" s="1"/>
  <c r="AR18" i="1404"/>
  <c r="AV18" i="1404" s="1"/>
  <c r="AT34" i="1403"/>
  <c r="AP9" i="1405"/>
  <c r="AT9" i="1405" s="1"/>
  <c r="AP31" i="1405"/>
  <c r="AT31" i="1405" s="1"/>
  <c r="AE14" i="1405"/>
  <c r="AX14" i="1405" s="1"/>
  <c r="AV9" i="1405"/>
  <c r="AR8" i="1405"/>
  <c r="AV8" i="1405" s="1"/>
  <c r="AE33" i="1405"/>
  <c r="AX33" i="1405" s="1"/>
  <c r="AE12" i="1405"/>
  <c r="AX12" i="1405" s="1"/>
  <c r="AE19" i="1405"/>
  <c r="AX19" i="1405" s="1"/>
  <c r="AD27" i="1405"/>
  <c r="AW27" i="1405" s="1"/>
  <c r="AV23" i="1405"/>
  <c r="AT8" i="1405"/>
  <c r="AT13" i="1405"/>
  <c r="AP27" i="1405"/>
  <c r="AT27" i="1405" s="1"/>
  <c r="AE16" i="1404"/>
  <c r="AX16" i="1404" s="1"/>
  <c r="AE16" i="1405"/>
  <c r="AX16" i="1405" s="1"/>
  <c r="AE37" i="1405"/>
  <c r="AX37" i="1405" s="1"/>
  <c r="AD30" i="1403"/>
  <c r="AW30" i="1403" s="1"/>
  <c r="AV34" i="1403"/>
  <c r="AD31" i="1404"/>
  <c r="AW31" i="1404" s="1"/>
  <c r="AV18" i="1405"/>
  <c r="AE9" i="1405"/>
  <c r="AX9" i="1405" s="1"/>
  <c r="AV27" i="1405"/>
  <c r="AE20" i="1403"/>
  <c r="AX20" i="1403" s="1"/>
  <c r="AV25" i="1405"/>
  <c r="AE30" i="1405"/>
  <c r="AX30" i="1405" s="1"/>
  <c r="AD22" i="1405"/>
  <c r="AW22" i="1405" s="1"/>
  <c r="AE20" i="1404"/>
  <c r="AX20" i="1404" s="1"/>
  <c r="AD34" i="1405"/>
  <c r="AW34" i="1405" s="1"/>
  <c r="AD13" i="1405"/>
  <c r="AW13" i="1405" s="1"/>
  <c r="AV36" i="1405"/>
  <c r="AD36" i="1405"/>
  <c r="AW36" i="1405" s="1"/>
  <c r="AV22" i="1405"/>
  <c r="AE26" i="1405"/>
  <c r="AX26" i="1405" s="1"/>
  <c r="AV34" i="1405"/>
  <c r="AV35" i="1405"/>
  <c r="AT26" i="1405"/>
  <c r="AE23" i="1405"/>
  <c r="AX23" i="1405" s="1"/>
  <c r="AV31" i="1405"/>
  <c r="AR29" i="1404"/>
  <c r="AV29" i="1404" s="1"/>
  <c r="AT30" i="1405"/>
  <c r="AT10" i="1405"/>
  <c r="AP13" i="1404"/>
  <c r="AT13" i="1404" s="1"/>
  <c r="AD13" i="1404"/>
  <c r="AW13" i="1404" s="1"/>
  <c r="AD25" i="1404"/>
  <c r="AW25" i="1404" s="1"/>
  <c r="AD24" i="1404"/>
  <c r="AW24" i="1404" s="1"/>
  <c r="AE13" i="1404"/>
  <c r="AX13" i="1404" s="1"/>
  <c r="AD32" i="1404"/>
  <c r="AW32" i="1404" s="1"/>
  <c r="AD17" i="1404"/>
  <c r="AW17" i="1404" s="1"/>
  <c r="AP25" i="1404"/>
  <c r="AT25" i="1404" s="1"/>
  <c r="AP18" i="1403"/>
  <c r="AT18" i="1403" s="1"/>
  <c r="AD33" i="1404"/>
  <c r="AW33" i="1404" s="1"/>
  <c r="AD29" i="1403"/>
  <c r="AW29" i="1403" s="1"/>
  <c r="AE13" i="1403"/>
  <c r="AX13" i="1403" s="1"/>
  <c r="AD27" i="1404"/>
  <c r="AW27" i="1404" s="1"/>
  <c r="AR34" i="1404"/>
  <c r="AV34" i="1404" s="1"/>
  <c r="AP24" i="1404"/>
  <c r="AT24" i="1404" s="1"/>
  <c r="AR35" i="1404"/>
  <c r="AV35" i="1404" s="1"/>
  <c r="AE24" i="1404"/>
  <c r="AX24" i="1404" s="1"/>
  <c r="AP31" i="1404"/>
  <c r="AT31" i="1404" s="1"/>
  <c r="AV8" i="1404"/>
  <c r="AE28" i="1403"/>
  <c r="AX28" i="1403" s="1"/>
  <c r="AE26" i="1404"/>
  <c r="AX26" i="1404" s="1"/>
  <c r="AD18" i="1404"/>
  <c r="AW18" i="1404" s="1"/>
  <c r="AE32" i="1404"/>
  <c r="AX32" i="1404" s="1"/>
  <c r="AV31" i="1404"/>
  <c r="AR14" i="1404"/>
  <c r="AV14" i="1404" s="1"/>
  <c r="AP14" i="1404"/>
  <c r="AT14" i="1404" s="1"/>
  <c r="AV13" i="1404"/>
  <c r="AD16" i="1404"/>
  <c r="AW16" i="1404" s="1"/>
  <c r="AE34" i="1404"/>
  <c r="AX34" i="1404" s="1"/>
  <c r="AE19" i="1404"/>
  <c r="AX19" i="1404" s="1"/>
  <c r="AE12" i="1404"/>
  <c r="AX12" i="1404" s="1"/>
  <c r="AD9" i="1403"/>
  <c r="AW9" i="1403" s="1"/>
  <c r="AT18" i="1404"/>
  <c r="AR16" i="1404"/>
  <c r="AV16" i="1404" s="1"/>
  <c r="AP27" i="1404"/>
  <c r="AT27" i="1404" s="1"/>
  <c r="AT26" i="1404"/>
  <c r="AT16" i="1404"/>
  <c r="AV27" i="1404"/>
  <c r="AT35" i="1404"/>
  <c r="AD35" i="1404"/>
  <c r="AW35" i="1404" s="1"/>
  <c r="R3" i="1403"/>
  <c r="R3" i="1404"/>
  <c r="AD29" i="1404"/>
  <c r="AW29" i="1404" s="1"/>
  <c r="AE16" i="1403"/>
  <c r="AX16" i="1403" s="1"/>
  <c r="AE30" i="1404"/>
  <c r="AX30" i="1404" s="1"/>
  <c r="AE9" i="1404"/>
  <c r="AX9" i="1404" s="1"/>
  <c r="AE23" i="1404"/>
  <c r="AX23" i="1404" s="1"/>
  <c r="AV22" i="1404"/>
  <c r="AP36" i="1404"/>
  <c r="AT36" i="1404" s="1"/>
  <c r="AD34" i="1404"/>
  <c r="AW34" i="1404" s="1"/>
  <c r="AV24" i="1404"/>
  <c r="AE22" i="1404"/>
  <c r="AX22" i="1404" s="1"/>
  <c r="R2" i="1403"/>
  <c r="R2" i="1404"/>
  <c r="AE27" i="1404"/>
  <c r="AX27" i="1404" s="1"/>
  <c r="AT29" i="1404"/>
  <c r="AV32" i="1404"/>
  <c r="AE21" i="1404"/>
  <c r="AX21" i="1404" s="1"/>
  <c r="AE33" i="1404"/>
  <c r="AX33" i="1404" s="1"/>
  <c r="AV36" i="1404"/>
  <c r="AT33" i="1404"/>
  <c r="AR37" i="1404"/>
  <c r="AV37" i="1404" s="1"/>
  <c r="AP28" i="1404"/>
  <c r="AT28" i="1404" s="1"/>
  <c r="AT34" i="1404"/>
  <c r="AP17" i="1404"/>
  <c r="AT17" i="1404" s="1"/>
  <c r="AR21" i="1404"/>
  <c r="AV21" i="1404" s="1"/>
  <c r="AT37" i="1404"/>
  <c r="AV28" i="1404"/>
  <c r="AV17" i="1404"/>
  <c r="AT21" i="1404"/>
  <c r="AR26" i="1404"/>
  <c r="AV26" i="1404" s="1"/>
  <c r="AE37" i="1404"/>
  <c r="AX37" i="1404" s="1"/>
  <c r="AE36" i="1403"/>
  <c r="AX36" i="1403" s="1"/>
  <c r="AD28" i="1403"/>
  <c r="AW28" i="1403" s="1"/>
  <c r="AV25" i="1404"/>
  <c r="AR28" i="1403"/>
  <c r="AV28" i="1403" s="1"/>
  <c r="AD19" i="1403"/>
  <c r="AW19" i="1403" s="1"/>
  <c r="AD12" i="1403"/>
  <c r="AW12" i="1403" s="1"/>
  <c r="AP37" i="1403"/>
  <c r="AT37" i="1403" s="1"/>
  <c r="AE29" i="1403"/>
  <c r="AX29" i="1403" s="1"/>
  <c r="AR9" i="1403"/>
  <c r="AV9" i="1403" s="1"/>
  <c r="AD36" i="1403"/>
  <c r="AW36" i="1403" s="1"/>
  <c r="AD37" i="1403"/>
  <c r="AW37" i="1403" s="1"/>
  <c r="AD23" i="1403"/>
  <c r="AW23" i="1403" s="1"/>
  <c r="AT28" i="1403"/>
  <c r="AD15" i="1403"/>
  <c r="AW15" i="1403" s="1"/>
  <c r="AE19" i="1403"/>
  <c r="AX19" i="1403" s="1"/>
  <c r="AV18" i="1403"/>
  <c r="AE23" i="1403"/>
  <c r="AX23" i="1403" s="1"/>
  <c r="AP23" i="1403"/>
  <c r="AT23" i="1403" s="1"/>
  <c r="AR29" i="1403"/>
  <c r="AV29" i="1403" s="1"/>
  <c r="AP12" i="1403"/>
  <c r="AT12" i="1403" s="1"/>
  <c r="AI8" i="1403"/>
  <c r="AJ8" i="1403" s="1"/>
  <c r="E8" i="1403"/>
  <c r="F8" i="1403"/>
  <c r="W8" i="1403" s="1"/>
  <c r="K8" i="1403"/>
  <c r="AY8" i="1403"/>
  <c r="I8" i="1403"/>
  <c r="AT9" i="1403"/>
  <c r="AE30" i="1403"/>
  <c r="AX30" i="1403" s="1"/>
  <c r="AE15" i="1403"/>
  <c r="AX15" i="1403" s="1"/>
  <c r="AE9" i="1403"/>
  <c r="AX9" i="1403" s="1"/>
  <c r="AT15" i="1403"/>
  <c r="AD20" i="1403"/>
  <c r="AW20" i="1403" s="1"/>
  <c r="AR15" i="1403"/>
  <c r="AV15" i="1403" s="1"/>
  <c r="AR11" i="1403"/>
  <c r="AV11" i="1403" s="1"/>
  <c r="AE37" i="1403"/>
  <c r="AX37" i="1403" s="1"/>
  <c r="AT11" i="1403"/>
  <c r="AT29" i="1403"/>
  <c r="AP19" i="1403"/>
  <c r="AT19" i="1403" s="1"/>
  <c r="AE12" i="1403"/>
  <c r="AX12" i="1403" s="1"/>
  <c r="AR20" i="1403"/>
  <c r="AV20" i="1403" s="1"/>
  <c r="AV19" i="1403"/>
  <c r="AP36" i="1403"/>
  <c r="AT36" i="1403" s="1"/>
  <c r="AV36" i="1403"/>
  <c r="AT20" i="1403"/>
  <c r="AP30" i="1403"/>
  <c r="AT30" i="1403" s="1"/>
  <c r="AV37" i="1403"/>
  <c r="AV23" i="1403"/>
  <c r="AV30" i="1403"/>
  <c r="AE26" i="1403"/>
  <c r="AX26" i="1403" s="1"/>
  <c r="AE33" i="1403"/>
  <c r="AX33" i="1403" s="1"/>
  <c r="AV12" i="1403"/>
  <c r="B8" i="26"/>
  <c r="AE7" i="831"/>
  <c r="AE7" i="95"/>
  <c r="AE7" i="1352"/>
  <c r="AD20" i="2"/>
  <c r="R2" i="1352"/>
  <c r="S2" i="2"/>
  <c r="R3" i="95"/>
  <c r="R3" i="1352"/>
  <c r="R3" i="831"/>
  <c r="R2" i="831"/>
  <c r="R2" i="95"/>
  <c r="Y17" i="2"/>
  <c r="AB17" i="2" s="1"/>
  <c r="AD17" i="2" s="1"/>
  <c r="P17" i="2"/>
  <c r="AJ17" i="2"/>
  <c r="AK17" i="2" s="1"/>
  <c r="AL17" i="2" s="1"/>
  <c r="AI17" i="2"/>
  <c r="T17" i="2"/>
  <c r="V17" i="2" s="1"/>
  <c r="T21" i="2"/>
  <c r="V21" i="2" s="1"/>
  <c r="P21" i="2"/>
  <c r="AI21" i="2"/>
  <c r="Y21" i="2"/>
  <c r="AB21" i="2" s="1"/>
  <c r="AD21" i="2" s="1"/>
  <c r="AJ21" i="2"/>
  <c r="AK21" i="2" s="1"/>
  <c r="AL21" i="2" s="1"/>
  <c r="J5" i="1352"/>
  <c r="I42" i="1352" s="1"/>
  <c r="X7" i="1352"/>
  <c r="X7" i="831"/>
  <c r="J5" i="831"/>
  <c r="I42" i="831" s="1"/>
  <c r="G4" i="23"/>
  <c r="AD19" i="2"/>
  <c r="H3" i="23"/>
  <c r="X7" i="95"/>
  <c r="AD18" i="2"/>
  <c r="C30" i="23"/>
  <c r="C29" i="23" s="1"/>
  <c r="R8" i="95"/>
  <c r="T8" i="95" s="1"/>
  <c r="R10" i="95"/>
  <c r="R9" i="95"/>
  <c r="A9" i="95" s="1"/>
  <c r="B9" i="1352"/>
  <c r="AK9" i="1352"/>
  <c r="A9" i="1352"/>
  <c r="B8" i="1352"/>
  <c r="A8" i="1352"/>
  <c r="AK8" i="1352"/>
  <c r="U8" i="1352"/>
  <c r="T8" i="1352"/>
  <c r="C8" i="1352"/>
  <c r="Q11" i="1352"/>
  <c r="R10" i="1352"/>
  <c r="Q12" i="95"/>
  <c r="R11" i="95"/>
  <c r="C8" i="831"/>
  <c r="B8" i="831"/>
  <c r="AK8" i="831"/>
  <c r="A8" i="831"/>
  <c r="Q9" i="831"/>
  <c r="U8" i="831"/>
  <c r="T8" i="831"/>
  <c r="S3" i="1408" a="1"/>
  <c r="U10" i="1414" l="1"/>
  <c r="AI8" i="1414"/>
  <c r="AJ8" i="1414" s="1"/>
  <c r="E8" i="1414"/>
  <c r="F8" i="1414"/>
  <c r="W8" i="1414" s="1"/>
  <c r="AY8" i="1414"/>
  <c r="K8" i="1414"/>
  <c r="S3" i="1408"/>
  <c r="AL8" i="1403"/>
  <c r="AZ8" i="1403" s="1"/>
  <c r="X8" i="1403"/>
  <c r="J8" i="1403" s="1"/>
  <c r="AN8" i="1403"/>
  <c r="AA8" i="1403"/>
  <c r="Z8" i="1403"/>
  <c r="Y8" i="1403"/>
  <c r="AF7" i="831"/>
  <c r="AF8" i="831" s="1"/>
  <c r="B9" i="26"/>
  <c r="AF7" i="95"/>
  <c r="AF7" i="1352"/>
  <c r="AF9" i="1352" s="1"/>
  <c r="AC21" i="2"/>
  <c r="E21" i="2" s="1"/>
  <c r="X22" i="2"/>
  <c r="AC17" i="2"/>
  <c r="E17" i="2" s="1"/>
  <c r="P22" i="2"/>
  <c r="O2" i="2" s="1"/>
  <c r="P2" i="2" s="1"/>
  <c r="G5" i="23"/>
  <c r="H4" i="23"/>
  <c r="K4" i="23" s="1"/>
  <c r="U10" i="1403" s="1"/>
  <c r="D30" i="23"/>
  <c r="F30" i="23" s="1"/>
  <c r="D29" i="23"/>
  <c r="F29" i="23" s="1"/>
  <c r="J3" i="23"/>
  <c r="K3" i="23"/>
  <c r="I3" i="23"/>
  <c r="U8" i="95"/>
  <c r="AK8" i="95"/>
  <c r="AO8" i="95" s="1"/>
  <c r="A8" i="95"/>
  <c r="B8" i="95"/>
  <c r="AC8" i="95" s="1"/>
  <c r="C8" i="95"/>
  <c r="B10" i="95"/>
  <c r="AC10" i="95" s="1"/>
  <c r="A10" i="95"/>
  <c r="AK10" i="95"/>
  <c r="AO10" i="95" s="1"/>
  <c r="AK9" i="95"/>
  <c r="B9" i="95"/>
  <c r="AK11" i="95"/>
  <c r="A11" i="95"/>
  <c r="B11" i="95"/>
  <c r="B10" i="1352"/>
  <c r="A10" i="1352"/>
  <c r="AK10" i="1352"/>
  <c r="K8" i="1352"/>
  <c r="AN8" i="1352" s="1"/>
  <c r="AB9" i="1352"/>
  <c r="AC9" i="1352"/>
  <c r="F8" i="95"/>
  <c r="W8" i="95" s="1"/>
  <c r="E8" i="95"/>
  <c r="Q13" i="95"/>
  <c r="R12" i="95"/>
  <c r="Q12" i="1352"/>
  <c r="R11" i="1352"/>
  <c r="F8" i="1352"/>
  <c r="W8" i="1352" s="1"/>
  <c r="I8" i="1352" s="1"/>
  <c r="X8" i="1352" s="1"/>
  <c r="J8" i="1352" s="1"/>
  <c r="E8" i="1352"/>
  <c r="AO8" i="1352"/>
  <c r="AB8" i="1352"/>
  <c r="AQ8" i="1352" s="1"/>
  <c r="AC8" i="1352"/>
  <c r="AQ9" i="1352"/>
  <c r="AO9" i="1352"/>
  <c r="AO8" i="831"/>
  <c r="I8" i="831"/>
  <c r="K8" i="831"/>
  <c r="E8" i="831"/>
  <c r="Q10" i="831"/>
  <c r="R9" i="831"/>
  <c r="F8" i="831"/>
  <c r="W8" i="831" s="1"/>
  <c r="AC8" i="831"/>
  <c r="AB8" i="831"/>
  <c r="AQ8" i="831" s="1"/>
  <c r="S3" i="1409" a="1"/>
  <c r="U9" i="1414" l="1"/>
  <c r="Y8" i="1414"/>
  <c r="I8" i="1414" s="1"/>
  <c r="AL8" i="1414" s="1"/>
  <c r="BC8" i="1414" s="1"/>
  <c r="AA8" i="1414"/>
  <c r="Z8" i="1414"/>
  <c r="T9" i="1414"/>
  <c r="C9" i="1414"/>
  <c r="AY10" i="1414"/>
  <c r="K10" i="1414"/>
  <c r="AN10" i="1414" s="1"/>
  <c r="AN8" i="1414"/>
  <c r="AZ8" i="1410"/>
  <c r="BB8" i="1410"/>
  <c r="S3" i="1409"/>
  <c r="BB8" i="1403"/>
  <c r="BC8" i="1403"/>
  <c r="BA8" i="1403"/>
  <c r="BE8" i="1403" s="1"/>
  <c r="N8" i="1403"/>
  <c r="C9" i="1403"/>
  <c r="U9" i="1403"/>
  <c r="AY9" i="1403" s="1"/>
  <c r="T9" i="1403"/>
  <c r="F9" i="1403" s="1"/>
  <c r="W9" i="1403" s="1"/>
  <c r="AY10" i="1403"/>
  <c r="K10" i="1403"/>
  <c r="AN10" i="1403" s="1"/>
  <c r="AF8" i="1352"/>
  <c r="AE8" i="1352" s="1"/>
  <c r="AX8" i="1352" s="1"/>
  <c r="AG7" i="1352"/>
  <c r="AG10" i="1352" s="1"/>
  <c r="AP10" i="1352" s="1"/>
  <c r="AG7" i="831"/>
  <c r="AG8" i="831" s="1"/>
  <c r="AR8" i="831" s="1"/>
  <c r="AV8" i="831" s="1"/>
  <c r="AG7" i="95"/>
  <c r="AG9" i="95" s="1"/>
  <c r="AR9" i="95" s="1"/>
  <c r="I8" i="95"/>
  <c r="X8" i="95" s="1"/>
  <c r="J8" i="95" s="1"/>
  <c r="Y22" i="2"/>
  <c r="P14" i="2"/>
  <c r="T2" i="2"/>
  <c r="I12" i="2" s="1"/>
  <c r="J4" i="23"/>
  <c r="I4" i="23"/>
  <c r="G6" i="23"/>
  <c r="H5" i="23"/>
  <c r="U9" i="831"/>
  <c r="K9" i="831" s="1"/>
  <c r="U10" i="1352"/>
  <c r="K10" i="1352" s="1"/>
  <c r="AN10" i="1352" s="1"/>
  <c r="U9" i="95"/>
  <c r="K9" i="95" s="1"/>
  <c r="AN9" i="95" s="1"/>
  <c r="T9" i="95"/>
  <c r="F9" i="95" s="1"/>
  <c r="W9" i="95" s="1"/>
  <c r="T9" i="831"/>
  <c r="C9" i="95"/>
  <c r="U9" i="1352"/>
  <c r="K9" i="1352" s="1"/>
  <c r="AN9" i="1352" s="1"/>
  <c r="U10" i="95"/>
  <c r="K10" i="95" s="1"/>
  <c r="AN10" i="95" s="1"/>
  <c r="T9" i="1352"/>
  <c r="F9" i="1352" s="1"/>
  <c r="W9" i="1352" s="1"/>
  <c r="Y9" i="1352" s="1"/>
  <c r="K8" i="95"/>
  <c r="AN8" i="95" s="1"/>
  <c r="C9" i="1352"/>
  <c r="AB8" i="95"/>
  <c r="AQ8" i="95" s="1"/>
  <c r="AF8" i="95"/>
  <c r="AE8" i="95" s="1"/>
  <c r="AX8" i="95" s="1"/>
  <c r="AF10" i="95"/>
  <c r="AB10" i="95"/>
  <c r="AQ10" i="95"/>
  <c r="AC9" i="95"/>
  <c r="AF9" i="95"/>
  <c r="AB9" i="95"/>
  <c r="AQ9" i="95"/>
  <c r="AO9" i="95"/>
  <c r="AD8" i="831"/>
  <c r="AW8" i="831" s="1"/>
  <c r="AE9" i="1352"/>
  <c r="AX9" i="1352" s="1"/>
  <c r="AD9" i="1352"/>
  <c r="AW9" i="1352" s="1"/>
  <c r="AA8" i="1352"/>
  <c r="Z8" i="1352"/>
  <c r="Y8" i="1352"/>
  <c r="AK11" i="1352"/>
  <c r="B11" i="1352"/>
  <c r="A11" i="1352"/>
  <c r="A12" i="95"/>
  <c r="B12" i="95"/>
  <c r="AK12" i="95"/>
  <c r="AQ10" i="1352"/>
  <c r="AO10" i="1352"/>
  <c r="AB10" i="1352"/>
  <c r="AC10" i="1352"/>
  <c r="AF10" i="1352"/>
  <c r="AB11" i="95"/>
  <c r="AC11" i="95"/>
  <c r="AF11" i="95"/>
  <c r="AG11" i="95"/>
  <c r="AP11" i="95" s="1"/>
  <c r="AO11" i="95"/>
  <c r="AQ11" i="95"/>
  <c r="AI8" i="831"/>
  <c r="AJ8" i="831" s="1"/>
  <c r="Q13" i="1352"/>
  <c r="R12" i="1352"/>
  <c r="R13" i="95"/>
  <c r="Q14" i="95"/>
  <c r="Y8" i="95"/>
  <c r="AA8" i="95"/>
  <c r="Z8" i="95"/>
  <c r="AE8" i="831"/>
  <c r="AX8" i="831" s="1"/>
  <c r="B9" i="831"/>
  <c r="A9" i="831"/>
  <c r="AK9" i="831"/>
  <c r="C9" i="831"/>
  <c r="Z8" i="831"/>
  <c r="Y8" i="831"/>
  <c r="AA8" i="831"/>
  <c r="Q11" i="831"/>
  <c r="U10" i="831"/>
  <c r="R10" i="831"/>
  <c r="X8" i="831"/>
  <c r="J8" i="831" s="1"/>
  <c r="S3" i="1410" a="1"/>
  <c r="N8" i="1414" l="1"/>
  <c r="AZ8" i="1414"/>
  <c r="BB8" i="1414"/>
  <c r="BG8" i="1414" s="1"/>
  <c r="BA8" i="1414"/>
  <c r="AI9" i="1414"/>
  <c r="AJ9" i="1414" s="1"/>
  <c r="E9" i="1414"/>
  <c r="F9" i="1414"/>
  <c r="W9" i="1414" s="1"/>
  <c r="C10" i="1414"/>
  <c r="AY9" i="1414"/>
  <c r="K9" i="1414"/>
  <c r="T10" i="1414"/>
  <c r="S3" i="1410"/>
  <c r="AI9" i="1403"/>
  <c r="AJ9" i="1403" s="1"/>
  <c r="BG8" i="1403"/>
  <c r="E9" i="1403"/>
  <c r="K9" i="1403"/>
  <c r="AN9" i="1403" s="1"/>
  <c r="C10" i="1403"/>
  <c r="T10" i="1403"/>
  <c r="AI10" i="1403" s="1"/>
  <c r="AJ10" i="1403" s="1"/>
  <c r="AA9" i="1403"/>
  <c r="Z9" i="1403"/>
  <c r="Y9" i="1403"/>
  <c r="I9" i="1403" s="1"/>
  <c r="AD8" i="1352"/>
  <c r="AW8" i="1352" s="1"/>
  <c r="AY8" i="1352" s="1"/>
  <c r="AL8" i="1352" s="1"/>
  <c r="BA8" i="1352" s="1"/>
  <c r="AG8" i="95"/>
  <c r="AR8" i="95" s="1"/>
  <c r="AV8" i="95" s="1"/>
  <c r="AI8" i="1352"/>
  <c r="AJ8" i="1352" s="1"/>
  <c r="AG10" i="95"/>
  <c r="AR10" i="95" s="1"/>
  <c r="AV10" i="95" s="1"/>
  <c r="AP8" i="831"/>
  <c r="AT8" i="831" s="1"/>
  <c r="AP9" i="95"/>
  <c r="AT9" i="95" s="1"/>
  <c r="AG8" i="1352"/>
  <c r="AG9" i="1352"/>
  <c r="T10" i="831"/>
  <c r="T10" i="1352"/>
  <c r="F10" i="1352" s="1"/>
  <c r="W10" i="1352" s="1"/>
  <c r="Y10" i="1352" s="1"/>
  <c r="I10" i="1352" s="1"/>
  <c r="T10" i="95"/>
  <c r="F10" i="95" s="1"/>
  <c r="W10" i="95" s="1"/>
  <c r="AA10" i="95" s="1"/>
  <c r="C10" i="1352"/>
  <c r="C10" i="95"/>
  <c r="AD11" i="95"/>
  <c r="AW11" i="95" s="1"/>
  <c r="AE11" i="95"/>
  <c r="AX11" i="95" s="1"/>
  <c r="G7" i="23"/>
  <c r="H6" i="23"/>
  <c r="I6" i="23" s="1"/>
  <c r="I5" i="23"/>
  <c r="C11" i="1414" s="1"/>
  <c r="J5" i="23"/>
  <c r="K5" i="23"/>
  <c r="F9" i="831"/>
  <c r="W9" i="831" s="1"/>
  <c r="Z9" i="831" s="1"/>
  <c r="Z9" i="1352"/>
  <c r="E9" i="1352"/>
  <c r="I9" i="1352"/>
  <c r="X9" i="1352" s="1"/>
  <c r="J9" i="1352" s="1"/>
  <c r="AA9" i="1352"/>
  <c r="AD8" i="95"/>
  <c r="AW8" i="95" s="1"/>
  <c r="AY8" i="95" s="1"/>
  <c r="AL8" i="95" s="1"/>
  <c r="AZ8" i="95" s="1"/>
  <c r="AI9" i="1352"/>
  <c r="AJ9" i="1352" s="1"/>
  <c r="AI8" i="95"/>
  <c r="AJ8" i="95" s="1"/>
  <c r="AE10" i="95"/>
  <c r="AX10" i="95" s="1"/>
  <c r="AD10" i="95"/>
  <c r="AW10" i="95" s="1"/>
  <c r="AV9" i="95"/>
  <c r="AA9" i="95"/>
  <c r="Z9" i="95"/>
  <c r="Y9" i="95"/>
  <c r="I9" i="95" s="1"/>
  <c r="X9" i="95" s="1"/>
  <c r="J9" i="95" s="1"/>
  <c r="AD9" i="95"/>
  <c r="AW9" i="95" s="1"/>
  <c r="AI9" i="95"/>
  <c r="AJ9" i="95" s="1"/>
  <c r="E9" i="95"/>
  <c r="AE9" i="95"/>
  <c r="AX9" i="95" s="1"/>
  <c r="AY8" i="831"/>
  <c r="AL8" i="831" s="1"/>
  <c r="AZ8" i="831" s="1"/>
  <c r="AD10" i="1352"/>
  <c r="AW10" i="1352" s="1"/>
  <c r="AY9" i="1352"/>
  <c r="AE10" i="1352"/>
  <c r="AX10" i="1352" s="1"/>
  <c r="AR11" i="95"/>
  <c r="AV11" i="95" s="1"/>
  <c r="AR10" i="1352"/>
  <c r="AV10" i="1352" s="1"/>
  <c r="B13" i="95"/>
  <c r="AK13" i="95"/>
  <c r="A13" i="95"/>
  <c r="Q14" i="1352"/>
  <c r="R13" i="1352"/>
  <c r="AG12" i="95"/>
  <c r="AR12" i="95" s="1"/>
  <c r="AF12" i="95"/>
  <c r="AC12" i="95"/>
  <c r="AB12" i="95"/>
  <c r="AC11" i="1352"/>
  <c r="AF11" i="1352"/>
  <c r="AB11" i="1352"/>
  <c r="AG11" i="1352"/>
  <c r="AP11" i="1352" s="1"/>
  <c r="R14" i="95"/>
  <c r="Q15" i="95"/>
  <c r="AK12" i="1352"/>
  <c r="A12" i="1352"/>
  <c r="B12" i="1352"/>
  <c r="AT11" i="95"/>
  <c r="AT10" i="1352"/>
  <c r="AO12" i="95"/>
  <c r="AQ12" i="95"/>
  <c r="AQ11" i="1352"/>
  <c r="AO11" i="1352"/>
  <c r="K10" i="831"/>
  <c r="Q12" i="831"/>
  <c r="R11" i="831"/>
  <c r="AK10" i="831"/>
  <c r="B10" i="831"/>
  <c r="A10" i="831"/>
  <c r="C10" i="831"/>
  <c r="AO9" i="831"/>
  <c r="AQ9" i="831"/>
  <c r="AC9" i="831"/>
  <c r="AB9" i="831"/>
  <c r="AF9" i="831"/>
  <c r="AG9" i="831"/>
  <c r="AR9" i="831" s="1"/>
  <c r="S3" i="1411" a="1"/>
  <c r="BE8" i="1414" l="1"/>
  <c r="AN9" i="1414"/>
  <c r="AA9" i="1414"/>
  <c r="Z9" i="1414"/>
  <c r="Y9" i="1414"/>
  <c r="I9" i="1414" s="1"/>
  <c r="AI10" i="1414"/>
  <c r="AJ10" i="1414" s="1"/>
  <c r="E10" i="1414"/>
  <c r="F10" i="1414"/>
  <c r="W10" i="1414" s="1"/>
  <c r="S3" i="1411"/>
  <c r="C11" i="1403"/>
  <c r="T11" i="1403"/>
  <c r="E11" i="1403" s="1"/>
  <c r="F10" i="1403"/>
  <c r="W10" i="1403" s="1"/>
  <c r="Y10" i="1403" s="1"/>
  <c r="I10" i="1403" s="1"/>
  <c r="E10" i="1403"/>
  <c r="X9" i="1403"/>
  <c r="J9" i="1403" s="1"/>
  <c r="AL9" i="1403"/>
  <c r="N9" i="1403" s="1"/>
  <c r="AP10" i="95"/>
  <c r="AT10" i="95" s="1"/>
  <c r="AP8" i="95"/>
  <c r="AT8" i="95" s="1"/>
  <c r="AR9" i="1352"/>
  <c r="AV9" i="1352" s="1"/>
  <c r="AP9" i="1352"/>
  <c r="AT9" i="1352" s="1"/>
  <c r="AP8" i="1352"/>
  <c r="AT8" i="1352" s="1"/>
  <c r="AR8" i="1352"/>
  <c r="AV8" i="1352" s="1"/>
  <c r="F10" i="831"/>
  <c r="W10" i="831" s="1"/>
  <c r="Y10" i="831" s="1"/>
  <c r="I10" i="831" s="1"/>
  <c r="Y10" i="95"/>
  <c r="I10" i="95" s="1"/>
  <c r="X10" i="95" s="1"/>
  <c r="J10" i="95" s="1"/>
  <c r="E10" i="95"/>
  <c r="U11" i="831"/>
  <c r="K11" i="831" s="1"/>
  <c r="E10" i="1352"/>
  <c r="AI10" i="1352"/>
  <c r="AJ10" i="1352" s="1"/>
  <c r="Z10" i="95"/>
  <c r="Z10" i="1352"/>
  <c r="AA10" i="1352"/>
  <c r="AI10" i="95"/>
  <c r="AJ10" i="95" s="1"/>
  <c r="T11" i="831"/>
  <c r="AE12" i="95"/>
  <c r="AX12" i="95" s="1"/>
  <c r="AD11" i="1352"/>
  <c r="AW11" i="1352" s="1"/>
  <c r="AE11" i="1352"/>
  <c r="AX11" i="1352" s="1"/>
  <c r="AD12" i="95"/>
  <c r="AW12" i="95" s="1"/>
  <c r="J6" i="23"/>
  <c r="C12" i="95"/>
  <c r="C12" i="1352"/>
  <c r="U11" i="95"/>
  <c r="U11" i="1352"/>
  <c r="K11" i="1352" s="1"/>
  <c r="AN11" i="1352" s="1"/>
  <c r="T11" i="1352"/>
  <c r="AI11" i="1352" s="1"/>
  <c r="AJ11" i="1352" s="1"/>
  <c r="T11" i="95"/>
  <c r="C11" i="1352"/>
  <c r="C11" i="95"/>
  <c r="H7" i="23"/>
  <c r="J7" i="23" s="1"/>
  <c r="G8" i="23"/>
  <c r="K7" i="23"/>
  <c r="I7" i="23"/>
  <c r="C13" i="1352" s="1"/>
  <c r="K6" i="23"/>
  <c r="AL9" i="1352"/>
  <c r="BC9" i="1352" s="1"/>
  <c r="Y9" i="831"/>
  <c r="I9" i="831" s="1"/>
  <c r="X9" i="831" s="1"/>
  <c r="J9" i="831" s="1"/>
  <c r="AA9" i="831"/>
  <c r="AY10" i="95"/>
  <c r="BA8" i="831"/>
  <c r="BE8" i="831" s="1"/>
  <c r="BC8" i="831"/>
  <c r="BC8" i="1352"/>
  <c r="BA8" i="95"/>
  <c r="BE8" i="95" s="1"/>
  <c r="N8" i="831"/>
  <c r="BB8" i="1352"/>
  <c r="BB8" i="831"/>
  <c r="N8" i="1352"/>
  <c r="AZ8" i="1352"/>
  <c r="BE8" i="1352" s="1"/>
  <c r="BC8" i="95"/>
  <c r="AY9" i="95"/>
  <c r="AL9" i="95" s="1"/>
  <c r="BB8" i="95"/>
  <c r="N8" i="95"/>
  <c r="AP12" i="95"/>
  <c r="AT12" i="95" s="1"/>
  <c r="AY10" i="1352"/>
  <c r="AL10" i="1352" s="1"/>
  <c r="AD9" i="831"/>
  <c r="AW9" i="831" s="1"/>
  <c r="AR11" i="1352"/>
  <c r="AV11" i="1352" s="1"/>
  <c r="AV12" i="95"/>
  <c r="AG12" i="1352"/>
  <c r="AP12" i="1352" s="1"/>
  <c r="AF12" i="1352"/>
  <c r="AC12" i="1352"/>
  <c r="AB12" i="1352"/>
  <c r="AO12" i="1352"/>
  <c r="AQ12" i="1352"/>
  <c r="B14" i="95"/>
  <c r="A14" i="95"/>
  <c r="AK14" i="95"/>
  <c r="Q15" i="1352"/>
  <c r="R14" i="1352"/>
  <c r="AF13" i="95"/>
  <c r="AG13" i="95"/>
  <c r="AR13" i="95" s="1"/>
  <c r="AC13" i="95"/>
  <c r="AB13" i="95"/>
  <c r="X10" i="1352"/>
  <c r="J10" i="1352" s="1"/>
  <c r="AE9" i="831"/>
  <c r="AX9" i="831" s="1"/>
  <c r="AP9" i="831"/>
  <c r="AT9" i="831" s="1"/>
  <c r="Q16" i="95"/>
  <c r="R15" i="95"/>
  <c r="AT11" i="1352"/>
  <c r="B13" i="1352"/>
  <c r="A13" i="1352"/>
  <c r="AK13" i="1352"/>
  <c r="AO13" i="95"/>
  <c r="AQ13" i="95"/>
  <c r="AV9" i="831"/>
  <c r="AB10" i="831"/>
  <c r="AC10" i="831"/>
  <c r="AF10" i="831"/>
  <c r="AG10" i="831"/>
  <c r="AR10" i="831" s="1"/>
  <c r="AK11" i="831"/>
  <c r="A11" i="831"/>
  <c r="B11" i="831"/>
  <c r="C11" i="831"/>
  <c r="E9" i="831"/>
  <c r="AI9" i="831"/>
  <c r="AJ9" i="831" s="1"/>
  <c r="AQ10" i="831"/>
  <c r="AO10" i="831"/>
  <c r="Q13" i="831"/>
  <c r="R12" i="831"/>
  <c r="S3" i="1412" a="1"/>
  <c r="AL9" i="1414" l="1"/>
  <c r="N9" i="1414" s="1"/>
  <c r="AA10" i="1414"/>
  <c r="Z10" i="1414"/>
  <c r="Y10" i="1414"/>
  <c r="I10" i="1414" s="1"/>
  <c r="S3" i="1412"/>
  <c r="AZ9" i="1407"/>
  <c r="BB9" i="1407"/>
  <c r="F11" i="1403"/>
  <c r="W11" i="1403" s="1"/>
  <c r="Z11" i="1403" s="1"/>
  <c r="AI11" i="1403"/>
  <c r="AJ11" i="1403" s="1"/>
  <c r="Z10" i="1403"/>
  <c r="AA10" i="1403"/>
  <c r="BC9" i="1403"/>
  <c r="BA9" i="1403"/>
  <c r="BB9" i="1403"/>
  <c r="AZ9" i="1403"/>
  <c r="X10" i="1403"/>
  <c r="J10" i="1403" s="1"/>
  <c r="AL10" i="1403"/>
  <c r="T13" i="1352"/>
  <c r="F13" i="1352" s="1"/>
  <c r="W13" i="1352" s="1"/>
  <c r="Z13" i="1352" s="1"/>
  <c r="U12" i="831"/>
  <c r="K12" i="831" s="1"/>
  <c r="U13" i="1352"/>
  <c r="T12" i="831"/>
  <c r="AL10" i="95"/>
  <c r="Z10" i="831"/>
  <c r="AA10" i="831"/>
  <c r="T12" i="95"/>
  <c r="AI12" i="95" s="1"/>
  <c r="AJ12" i="95" s="1"/>
  <c r="F11" i="831"/>
  <c r="W11" i="831" s="1"/>
  <c r="AA11" i="831" s="1"/>
  <c r="T12" i="1352"/>
  <c r="F12" i="1352" s="1"/>
  <c r="W12" i="1352" s="1"/>
  <c r="Y12" i="1352" s="1"/>
  <c r="AD12" i="1352"/>
  <c r="AW12" i="1352" s="1"/>
  <c r="AE12" i="1352"/>
  <c r="AX12" i="1352" s="1"/>
  <c r="AY11" i="1352"/>
  <c r="U12" i="95"/>
  <c r="U12" i="1352"/>
  <c r="T13" i="95"/>
  <c r="AI13" i="95" s="1"/>
  <c r="AJ13" i="95" s="1"/>
  <c r="F11" i="95"/>
  <c r="W11" i="95" s="1"/>
  <c r="E11" i="95"/>
  <c r="AI11" i="95"/>
  <c r="AJ11" i="95" s="1"/>
  <c r="F11" i="1352"/>
  <c r="W11" i="1352" s="1"/>
  <c r="E11" i="1352"/>
  <c r="C13" i="95"/>
  <c r="U13" i="95"/>
  <c r="K11" i="95"/>
  <c r="AN11" i="95" s="1"/>
  <c r="AY11" i="95"/>
  <c r="H8" i="23"/>
  <c r="J8" i="23" s="1"/>
  <c r="T14" i="1352" s="1"/>
  <c r="G9" i="23"/>
  <c r="N9" i="1352"/>
  <c r="BA9" i="1352"/>
  <c r="BB9" i="1352"/>
  <c r="BG9" i="1352" s="1"/>
  <c r="AZ9" i="1352"/>
  <c r="BG8" i="831"/>
  <c r="BG8" i="1352"/>
  <c r="BG8" i="95"/>
  <c r="BC9" i="95"/>
  <c r="BA9" i="95" s="1"/>
  <c r="BB9" i="95"/>
  <c r="N9" i="95"/>
  <c r="AZ9" i="95"/>
  <c r="AR12" i="1352"/>
  <c r="AV12" i="1352" s="1"/>
  <c r="AP13" i="95"/>
  <c r="AT13" i="95" s="1"/>
  <c r="AV13" i="95"/>
  <c r="AP10" i="831"/>
  <c r="AT10" i="831" s="1"/>
  <c r="AY9" i="831"/>
  <c r="AL9" i="831" s="1"/>
  <c r="BC9" i="831" s="1"/>
  <c r="N10" i="1352"/>
  <c r="BC10" i="1352"/>
  <c r="BA10" i="1352" s="1"/>
  <c r="BB10" i="1352"/>
  <c r="AZ10" i="1352"/>
  <c r="AT12" i="1352"/>
  <c r="AD10" i="831"/>
  <c r="AW10" i="831" s="1"/>
  <c r="AD13" i="95"/>
  <c r="AW13" i="95" s="1"/>
  <c r="AV10" i="831"/>
  <c r="AQ13" i="1352"/>
  <c r="AO13" i="1352"/>
  <c r="AF13" i="1352"/>
  <c r="AG13" i="1352"/>
  <c r="AR13" i="1352" s="1"/>
  <c r="AB13" i="1352"/>
  <c r="AC13" i="1352"/>
  <c r="AK15" i="95"/>
  <c r="B15" i="95"/>
  <c r="A15" i="95"/>
  <c r="Q16" i="1352"/>
  <c r="R15" i="1352"/>
  <c r="AO14" i="95"/>
  <c r="AQ14" i="95"/>
  <c r="AC14" i="95"/>
  <c r="AG14" i="95"/>
  <c r="AP14" i="95" s="1"/>
  <c r="AB14" i="95"/>
  <c r="AF14" i="95"/>
  <c r="R16" i="95"/>
  <c r="Q17" i="95"/>
  <c r="AE13" i="95"/>
  <c r="AX13" i="95" s="1"/>
  <c r="A14" i="1352"/>
  <c r="B14" i="1352"/>
  <c r="AK14" i="1352"/>
  <c r="AK12" i="831"/>
  <c r="B12" i="831"/>
  <c r="A12" i="831"/>
  <c r="C12" i="831"/>
  <c r="AE10" i="831"/>
  <c r="AX10" i="831" s="1"/>
  <c r="X10" i="831"/>
  <c r="J10" i="831" s="1"/>
  <c r="Q14" i="831"/>
  <c r="T13" i="831"/>
  <c r="U13" i="831"/>
  <c r="R13" i="831"/>
  <c r="AB11" i="831"/>
  <c r="AC11" i="831"/>
  <c r="AF11" i="831"/>
  <c r="AG11" i="831"/>
  <c r="AP11" i="831" s="1"/>
  <c r="AQ11" i="831"/>
  <c r="AO11" i="831"/>
  <c r="AI10" i="831"/>
  <c r="AJ10" i="831" s="1"/>
  <c r="E10" i="831"/>
  <c r="S3" i="1413" a="1"/>
  <c r="AL10" i="1414" l="1"/>
  <c r="BC9" i="1414"/>
  <c r="BA9" i="1414"/>
  <c r="BB9" i="1414"/>
  <c r="AZ9" i="1414"/>
  <c r="S3" i="1413"/>
  <c r="AA11" i="1403"/>
  <c r="Y11" i="1403"/>
  <c r="BE9" i="1403"/>
  <c r="BG9" i="1403"/>
  <c r="BC10" i="1403"/>
  <c r="BG10" i="1403" s="1"/>
  <c r="N10" i="1403"/>
  <c r="I13" i="1352"/>
  <c r="AA13" i="1352"/>
  <c r="Y13" i="1352"/>
  <c r="E13" i="1352"/>
  <c r="K13" i="1352"/>
  <c r="AN13" i="1352" s="1"/>
  <c r="F12" i="831"/>
  <c r="W12" i="831" s="1"/>
  <c r="AA12" i="831" s="1"/>
  <c r="N10" i="95"/>
  <c r="BC10" i="95"/>
  <c r="BA10" i="95" s="1"/>
  <c r="AZ10" i="95"/>
  <c r="BB10" i="95"/>
  <c r="AI12" i="1352"/>
  <c r="AJ12" i="1352" s="1"/>
  <c r="K8" i="23"/>
  <c r="E12" i="1352"/>
  <c r="Y11" i="831"/>
  <c r="I11" i="831" s="1"/>
  <c r="X11" i="831" s="1"/>
  <c r="J11" i="831" s="1"/>
  <c r="AA12" i="1352"/>
  <c r="Z11" i="831"/>
  <c r="Z12" i="1352"/>
  <c r="E12" i="95"/>
  <c r="F12" i="95"/>
  <c r="W12" i="95" s="1"/>
  <c r="Z12" i="95" s="1"/>
  <c r="AD11" i="831"/>
  <c r="AW11" i="831" s="1"/>
  <c r="AY12" i="1352"/>
  <c r="AE11" i="831"/>
  <c r="AX11" i="831" s="1"/>
  <c r="E11" i="831"/>
  <c r="K13" i="95"/>
  <c r="AN13" i="95" s="1"/>
  <c r="E13" i="95"/>
  <c r="F13" i="95"/>
  <c r="W13" i="95" s="1"/>
  <c r="I13" i="95" s="1"/>
  <c r="K12" i="1352"/>
  <c r="AN12" i="1352" s="1"/>
  <c r="I12" i="1352"/>
  <c r="I8" i="23"/>
  <c r="G10" i="23"/>
  <c r="H9" i="23"/>
  <c r="K9" i="23" s="1"/>
  <c r="U15" i="1352" s="1"/>
  <c r="K12" i="95"/>
  <c r="AN12" i="95" s="1"/>
  <c r="AY12" i="95"/>
  <c r="T14" i="95"/>
  <c r="F14" i="95" s="1"/>
  <c r="W14" i="95" s="1"/>
  <c r="AA14" i="95" s="1"/>
  <c r="Y11" i="1352"/>
  <c r="I11" i="1352" s="1"/>
  <c r="Z11" i="1352"/>
  <c r="AA11" i="1352"/>
  <c r="Z11" i="95"/>
  <c r="Y11" i="95"/>
  <c r="I11" i="95" s="1"/>
  <c r="AA11" i="95"/>
  <c r="BE9" i="1352"/>
  <c r="AZ9" i="831"/>
  <c r="N9" i="831"/>
  <c r="AY10" i="831"/>
  <c r="AL10" i="831" s="1"/>
  <c r="BC10" i="831" s="1"/>
  <c r="BA9" i="831"/>
  <c r="BB9" i="831"/>
  <c r="BG9" i="831" s="1"/>
  <c r="BE9" i="95"/>
  <c r="BG9" i="95"/>
  <c r="AY13" i="95"/>
  <c r="F14" i="1352"/>
  <c r="W14" i="1352" s="1"/>
  <c r="Z14" i="1352" s="1"/>
  <c r="BG10" i="1352"/>
  <c r="AE13" i="1352"/>
  <c r="AX13" i="1352" s="1"/>
  <c r="BE10" i="1352"/>
  <c r="AR11" i="831"/>
  <c r="AV11" i="831" s="1"/>
  <c r="AD14" i="95"/>
  <c r="AW14" i="95" s="1"/>
  <c r="AQ14" i="1352"/>
  <c r="AO14" i="1352"/>
  <c r="Q18" i="95"/>
  <c r="R17" i="95"/>
  <c r="AE14" i="95"/>
  <c r="AX14" i="95" s="1"/>
  <c r="AR14" i="95"/>
  <c r="AV14" i="95" s="1"/>
  <c r="R16" i="1352"/>
  <c r="Q17" i="1352"/>
  <c r="AB15" i="95"/>
  <c r="AF15" i="95"/>
  <c r="AC15" i="95"/>
  <c r="AG15" i="95"/>
  <c r="AP15" i="95" s="1"/>
  <c r="AD13" i="1352"/>
  <c r="AW13" i="1352" s="1"/>
  <c r="AI13" i="1352"/>
  <c r="AJ13" i="1352" s="1"/>
  <c r="AP13" i="1352"/>
  <c r="AT13" i="1352" s="1"/>
  <c r="AV13" i="1352"/>
  <c r="AI11" i="831"/>
  <c r="AJ11" i="831" s="1"/>
  <c r="AF14" i="1352"/>
  <c r="AB14" i="1352"/>
  <c r="AC14" i="1352"/>
  <c r="AG14" i="1352"/>
  <c r="AP14" i="1352" s="1"/>
  <c r="AK16" i="95"/>
  <c r="B16" i="95"/>
  <c r="A16" i="95"/>
  <c r="AT14" i="95"/>
  <c r="A15" i="1352"/>
  <c r="AK15" i="1352"/>
  <c r="B15" i="1352"/>
  <c r="AQ15" i="95"/>
  <c r="AO15" i="95"/>
  <c r="B13" i="831"/>
  <c r="AK13" i="831"/>
  <c r="A13" i="831"/>
  <c r="F13" i="831"/>
  <c r="W13" i="831" s="1"/>
  <c r="C13" i="831"/>
  <c r="E13" i="831"/>
  <c r="AO12" i="831"/>
  <c r="AQ12" i="831"/>
  <c r="AT11" i="831"/>
  <c r="I13" i="831"/>
  <c r="K13" i="831"/>
  <c r="Q15" i="831"/>
  <c r="T14" i="831"/>
  <c r="R14" i="831"/>
  <c r="AF12" i="831"/>
  <c r="AG12" i="831"/>
  <c r="AR12" i="831" s="1"/>
  <c r="AB12" i="831"/>
  <c r="AC12" i="831"/>
  <c r="S3" i="1414" a="1"/>
  <c r="BE9" i="1414" l="1"/>
  <c r="S3" i="1414"/>
  <c r="AZ10" i="1414"/>
  <c r="BB10" i="1414"/>
  <c r="BC10" i="1414"/>
  <c r="BA10" i="1414"/>
  <c r="N10" i="1414"/>
  <c r="BG9" i="1414"/>
  <c r="AZ11" i="1406"/>
  <c r="BB11" i="1406"/>
  <c r="BA10" i="1403"/>
  <c r="BE10" i="1403" s="1"/>
  <c r="BE10" i="95"/>
  <c r="U14" i="1352"/>
  <c r="K14" i="1352" s="1"/>
  <c r="AN14" i="1352" s="1"/>
  <c r="Y12" i="831"/>
  <c r="I12" i="831" s="1"/>
  <c r="X12" i="831" s="1"/>
  <c r="J12" i="831" s="1"/>
  <c r="Z12" i="831"/>
  <c r="BG10" i="95"/>
  <c r="U14" i="831"/>
  <c r="K14" i="831" s="1"/>
  <c r="U14" i="95"/>
  <c r="K14" i="95" s="1"/>
  <c r="AN14" i="95" s="1"/>
  <c r="Y12" i="95"/>
  <c r="I12" i="95" s="1"/>
  <c r="AL12" i="95" s="1"/>
  <c r="BC12" i="95" s="1"/>
  <c r="AA12" i="95"/>
  <c r="E12" i="831"/>
  <c r="AY11" i="831"/>
  <c r="AL11" i="831" s="1"/>
  <c r="BC11" i="831" s="1"/>
  <c r="BA11" i="831" s="1"/>
  <c r="AL12" i="1352"/>
  <c r="BA12" i="1352" s="1"/>
  <c r="AD12" i="831"/>
  <c r="AW12" i="831" s="1"/>
  <c r="AE12" i="831"/>
  <c r="AX12" i="831" s="1"/>
  <c r="E14" i="95"/>
  <c r="AL13" i="95"/>
  <c r="BB13" i="95" s="1"/>
  <c r="Y14" i="95"/>
  <c r="AL11" i="95"/>
  <c r="X11" i="95"/>
  <c r="J9" i="23"/>
  <c r="Y13" i="95"/>
  <c r="AA13" i="95"/>
  <c r="Z13" i="95"/>
  <c r="I9" i="23"/>
  <c r="Z14" i="95"/>
  <c r="U15" i="95"/>
  <c r="K15" i="95" s="1"/>
  <c r="AN15" i="95" s="1"/>
  <c r="G11" i="23"/>
  <c r="H10" i="23"/>
  <c r="I10" i="23" s="1"/>
  <c r="C16" i="1352" s="1"/>
  <c r="AI14" i="95"/>
  <c r="AJ14" i="95" s="1"/>
  <c r="AL11" i="1352"/>
  <c r="X11" i="1352"/>
  <c r="C14" i="95"/>
  <c r="C14" i="1352"/>
  <c r="BA10" i="831"/>
  <c r="BB10" i="831"/>
  <c r="BG10" i="831" s="1"/>
  <c r="BE9" i="831"/>
  <c r="AZ10" i="831"/>
  <c r="N10" i="831"/>
  <c r="AR15" i="95"/>
  <c r="AV15" i="95" s="1"/>
  <c r="AT15" i="95"/>
  <c r="AY13" i="1352"/>
  <c r="AL13" i="1352" s="1"/>
  <c r="N13" i="1352" s="1"/>
  <c r="Y14" i="1352"/>
  <c r="AA14" i="1352"/>
  <c r="AD14" i="1352"/>
  <c r="AW14" i="1352" s="1"/>
  <c r="AI12" i="831"/>
  <c r="AJ12" i="831" s="1"/>
  <c r="AI14" i="1352"/>
  <c r="AJ14" i="1352" s="1"/>
  <c r="AD15" i="95"/>
  <c r="AW15" i="95" s="1"/>
  <c r="AE15" i="95"/>
  <c r="AX15" i="95" s="1"/>
  <c r="AC15" i="1352"/>
  <c r="AF15" i="1352"/>
  <c r="AB15" i="1352"/>
  <c r="AG15" i="1352"/>
  <c r="AP15" i="1352" s="1"/>
  <c r="AO16" i="95"/>
  <c r="AQ16" i="95"/>
  <c r="AE14" i="1352"/>
  <c r="AX14" i="1352" s="1"/>
  <c r="E14" i="1352"/>
  <c r="R17" i="1352"/>
  <c r="Q18" i="1352"/>
  <c r="Q19" i="95"/>
  <c r="R18" i="95"/>
  <c r="AT14" i="1352"/>
  <c r="AR14" i="1352"/>
  <c r="AV14" i="1352" s="1"/>
  <c r="K15" i="1352"/>
  <c r="AN15" i="1352" s="1"/>
  <c r="AQ15" i="1352"/>
  <c r="AO15" i="1352"/>
  <c r="AG16" i="95"/>
  <c r="AP16" i="95" s="1"/>
  <c r="AB16" i="95"/>
  <c r="AF16" i="95"/>
  <c r="AC16" i="95"/>
  <c r="A16" i="1352"/>
  <c r="AK16" i="1352"/>
  <c r="B16" i="1352"/>
  <c r="AK17" i="95"/>
  <c r="B17" i="95"/>
  <c r="A17" i="95"/>
  <c r="Q16" i="831"/>
  <c r="U15" i="831"/>
  <c r="R15" i="831"/>
  <c r="AV12" i="831"/>
  <c r="AP12" i="831"/>
  <c r="AT12" i="831" s="1"/>
  <c r="AC13" i="831"/>
  <c r="AB13" i="831"/>
  <c r="AG13" i="831"/>
  <c r="AP13" i="831" s="1"/>
  <c r="AF13" i="831"/>
  <c r="A14" i="831"/>
  <c r="B14" i="831"/>
  <c r="AK14" i="831"/>
  <c r="C14" i="831"/>
  <c r="Z13" i="831"/>
  <c r="Y13" i="831"/>
  <c r="AA13" i="831"/>
  <c r="AO13" i="831"/>
  <c r="AQ13" i="831"/>
  <c r="BG10" i="1414" l="1"/>
  <c r="BE10" i="1414"/>
  <c r="T15" i="831"/>
  <c r="I14" i="1352"/>
  <c r="AY14" i="95"/>
  <c r="I14" i="95"/>
  <c r="N11" i="831"/>
  <c r="K10" i="23"/>
  <c r="BB11" i="831"/>
  <c r="BG11" i="831" s="1"/>
  <c r="AZ12" i="1352"/>
  <c r="BE12" i="1352" s="1"/>
  <c r="AZ11" i="831"/>
  <c r="BE11" i="831" s="1"/>
  <c r="BC12" i="1352"/>
  <c r="BB12" i="1352"/>
  <c r="N12" i="1352"/>
  <c r="AY12" i="831"/>
  <c r="AL12" i="831" s="1"/>
  <c r="AZ12" i="831" s="1"/>
  <c r="AZ11" i="1352"/>
  <c r="BB11" i="1352"/>
  <c r="BB11" i="95"/>
  <c r="AZ11" i="95"/>
  <c r="AZ13" i="95"/>
  <c r="BA13" i="95"/>
  <c r="BC13" i="95"/>
  <c r="BG13" i="95" s="1"/>
  <c r="AZ12" i="95"/>
  <c r="N13" i="95"/>
  <c r="N12" i="95"/>
  <c r="BA12" i="95"/>
  <c r="BB12" i="95"/>
  <c r="BG12" i="95" s="1"/>
  <c r="T15" i="95"/>
  <c r="T15" i="1352"/>
  <c r="F15" i="1352" s="1"/>
  <c r="W15" i="1352" s="1"/>
  <c r="Y15" i="1352" s="1"/>
  <c r="I15" i="1352" s="1"/>
  <c r="C15" i="95"/>
  <c r="C15" i="1352"/>
  <c r="J10" i="23"/>
  <c r="J11" i="1352"/>
  <c r="X12" i="1352"/>
  <c r="C16" i="95"/>
  <c r="J11" i="95"/>
  <c r="X12" i="95"/>
  <c r="N11" i="1352"/>
  <c r="BC11" i="1352"/>
  <c r="H11" i="23"/>
  <c r="K11" i="23" s="1"/>
  <c r="U17" i="95" s="1"/>
  <c r="K17" i="95" s="1"/>
  <c r="AN17" i="95" s="1"/>
  <c r="G12" i="23"/>
  <c r="BC11" i="95"/>
  <c r="N11" i="95"/>
  <c r="BE10" i="831"/>
  <c r="AY14" i="1352"/>
  <c r="BB13" i="1352"/>
  <c r="BA13" i="1352"/>
  <c r="BC13" i="1352"/>
  <c r="X13" i="831"/>
  <c r="J13" i="831" s="1"/>
  <c r="AZ13" i="1352"/>
  <c r="AR15" i="1352"/>
  <c r="AV15" i="1352" s="1"/>
  <c r="AD13" i="831"/>
  <c r="AW13" i="831" s="1"/>
  <c r="AD16" i="95"/>
  <c r="AW16" i="95" s="1"/>
  <c r="AT15" i="1352"/>
  <c r="AY15" i="95"/>
  <c r="AD15" i="1352"/>
  <c r="AW15" i="1352" s="1"/>
  <c r="AR13" i="831"/>
  <c r="AV13" i="831" s="1"/>
  <c r="AB16" i="1352"/>
  <c r="AC16" i="1352"/>
  <c r="AF16" i="1352"/>
  <c r="AG16" i="1352"/>
  <c r="AR16" i="1352" s="1"/>
  <c r="AE16" i="95"/>
  <c r="AX16" i="95" s="1"/>
  <c r="A18" i="95"/>
  <c r="B18" i="95"/>
  <c r="AK18" i="95"/>
  <c r="Q19" i="1352"/>
  <c r="R18" i="1352"/>
  <c r="AR16" i="95"/>
  <c r="AV16" i="95" s="1"/>
  <c r="AT16" i="95"/>
  <c r="AE15" i="1352"/>
  <c r="AX15" i="1352" s="1"/>
  <c r="AE13" i="831"/>
  <c r="AX13" i="831" s="1"/>
  <c r="AC17" i="95"/>
  <c r="AB17" i="95"/>
  <c r="AF17" i="95"/>
  <c r="AG17" i="95"/>
  <c r="AR17" i="95" s="1"/>
  <c r="AQ17" i="95"/>
  <c r="AO17" i="95"/>
  <c r="AO16" i="1352"/>
  <c r="AQ16" i="1352"/>
  <c r="R19" i="95"/>
  <c r="Q20" i="95"/>
  <c r="A17" i="1352"/>
  <c r="B17" i="1352"/>
  <c r="AK17" i="1352"/>
  <c r="AB14" i="831"/>
  <c r="AF14" i="831"/>
  <c r="AG14" i="831"/>
  <c r="AR14" i="831" s="1"/>
  <c r="AC14" i="831"/>
  <c r="B15" i="831"/>
  <c r="A15" i="831"/>
  <c r="AK15" i="831"/>
  <c r="C15" i="831"/>
  <c r="K15" i="831"/>
  <c r="AT13" i="831"/>
  <c r="F14" i="831"/>
  <c r="W14" i="831" s="1"/>
  <c r="AQ14" i="831"/>
  <c r="AO14" i="831"/>
  <c r="AI13" i="831"/>
  <c r="AJ13" i="831" s="1"/>
  <c r="Q17" i="831"/>
  <c r="R16" i="831"/>
  <c r="F15" i="831" l="1"/>
  <c r="W15" i="831" s="1"/>
  <c r="AA15" i="831" s="1"/>
  <c r="AL14" i="1352"/>
  <c r="N14" i="1352" s="1"/>
  <c r="T16" i="831"/>
  <c r="U16" i="1352"/>
  <c r="K16" i="1352" s="1"/>
  <c r="AN16" i="1352" s="1"/>
  <c r="AL14" i="95"/>
  <c r="AZ14" i="95" s="1"/>
  <c r="U16" i="95"/>
  <c r="K16" i="95" s="1"/>
  <c r="AN16" i="95" s="1"/>
  <c r="U16" i="831"/>
  <c r="K16" i="831" s="1"/>
  <c r="J11" i="23"/>
  <c r="BG12" i="1352"/>
  <c r="BG11" i="95"/>
  <c r="BA12" i="831"/>
  <c r="BE12" i="831" s="1"/>
  <c r="BB12" i="831"/>
  <c r="BC12" i="831"/>
  <c r="N12" i="831"/>
  <c r="BG11" i="1352"/>
  <c r="BE13" i="95"/>
  <c r="BE12" i="95"/>
  <c r="E15" i="1352"/>
  <c r="AA15" i="1352"/>
  <c r="BA11" i="95"/>
  <c r="BE11" i="95" s="1"/>
  <c r="J12" i="95"/>
  <c r="X13" i="95"/>
  <c r="T16" i="95"/>
  <c r="T16" i="1352"/>
  <c r="F16" i="1352" s="1"/>
  <c r="W16" i="1352" s="1"/>
  <c r="Z16" i="1352" s="1"/>
  <c r="U17" i="1352"/>
  <c r="K17" i="1352" s="1"/>
  <c r="AN17" i="1352" s="1"/>
  <c r="AI15" i="1352"/>
  <c r="AJ15" i="1352" s="1"/>
  <c r="Z15" i="1352"/>
  <c r="I11" i="23"/>
  <c r="G13" i="23"/>
  <c r="H12" i="23"/>
  <c r="K12" i="23" s="1"/>
  <c r="U18" i="95" s="1"/>
  <c r="K18" i="95" s="1"/>
  <c r="AN18" i="95" s="1"/>
  <c r="F15" i="95"/>
  <c r="W15" i="95" s="1"/>
  <c r="AI15" i="95"/>
  <c r="AJ15" i="95" s="1"/>
  <c r="E15" i="95"/>
  <c r="J12" i="1352"/>
  <c r="X13" i="1352"/>
  <c r="BA11" i="1352"/>
  <c r="BE11" i="1352" s="1"/>
  <c r="BG13" i="1352"/>
  <c r="BE13" i="1352"/>
  <c r="AY13" i="831"/>
  <c r="AL13" i="831" s="1"/>
  <c r="BB13" i="831" s="1"/>
  <c r="AP16" i="1352"/>
  <c r="AT16" i="1352" s="1"/>
  <c r="AV16" i="1352"/>
  <c r="AD16" i="1352"/>
  <c r="AW16" i="1352" s="1"/>
  <c r="AE17" i="95"/>
  <c r="AX17" i="95" s="1"/>
  <c r="AV17" i="95"/>
  <c r="AP14" i="831"/>
  <c r="AT14" i="831" s="1"/>
  <c r="AD17" i="95"/>
  <c r="AW17" i="95" s="1"/>
  <c r="AD14" i="831"/>
  <c r="AW14" i="831" s="1"/>
  <c r="AY15" i="1352"/>
  <c r="AL15" i="1352" s="1"/>
  <c r="BC15" i="1352" s="1"/>
  <c r="AE14" i="831"/>
  <c r="AX14" i="831" s="1"/>
  <c r="AP17" i="95"/>
  <c r="AT17" i="95" s="1"/>
  <c r="AE16" i="1352"/>
  <c r="AX16" i="1352" s="1"/>
  <c r="R20" i="95"/>
  <c r="Q21" i="95"/>
  <c r="Q20" i="1352"/>
  <c r="R19" i="1352"/>
  <c r="AO17" i="1352"/>
  <c r="AQ17" i="1352"/>
  <c r="AF17" i="1352"/>
  <c r="AG17" i="1352"/>
  <c r="AR17" i="1352" s="1"/>
  <c r="AC17" i="1352"/>
  <c r="AB17" i="1352"/>
  <c r="B19" i="95"/>
  <c r="A19" i="95"/>
  <c r="AK19" i="95"/>
  <c r="AK18" i="1352"/>
  <c r="B18" i="1352"/>
  <c r="A18" i="1352"/>
  <c r="AO18" i="95"/>
  <c r="AQ18" i="95"/>
  <c r="AF18" i="95"/>
  <c r="AC18" i="95"/>
  <c r="AG18" i="95"/>
  <c r="AR18" i="95" s="1"/>
  <c r="AB18" i="95"/>
  <c r="Q18" i="831"/>
  <c r="U17" i="831"/>
  <c r="R17" i="831"/>
  <c r="Z14" i="831"/>
  <c r="AA14" i="831"/>
  <c r="Y14" i="831"/>
  <c r="I14" i="831" s="1"/>
  <c r="AO15" i="831"/>
  <c r="AQ15" i="831"/>
  <c r="AB15" i="831"/>
  <c r="AG15" i="831"/>
  <c r="AP15" i="831" s="1"/>
  <c r="AC15" i="831"/>
  <c r="AF15" i="831"/>
  <c r="AK16" i="831"/>
  <c r="B16" i="831"/>
  <c r="A16" i="831"/>
  <c r="C16" i="831"/>
  <c r="AV14" i="831"/>
  <c r="AI14" i="831"/>
  <c r="AJ14" i="831" s="1"/>
  <c r="E14" i="831"/>
  <c r="U2" i="2" a="1"/>
  <c r="Z15" i="831" l="1"/>
  <c r="Y15" i="831"/>
  <c r="I15" i="831" s="1"/>
  <c r="BB14" i="1352"/>
  <c r="BC14" i="1352"/>
  <c r="BA14" i="1352" s="1"/>
  <c r="AZ14" i="1352"/>
  <c r="F16" i="831"/>
  <c r="W16" i="831" s="1"/>
  <c r="AA16" i="831" s="1"/>
  <c r="T17" i="831"/>
  <c r="BC14" i="95"/>
  <c r="BA14" i="95" s="1"/>
  <c r="BE14" i="95" s="1"/>
  <c r="BB14" i="95"/>
  <c r="N14" i="95"/>
  <c r="AY16" i="95"/>
  <c r="T17" i="95"/>
  <c r="T17" i="1352"/>
  <c r="F17" i="1352" s="1"/>
  <c r="W17" i="1352" s="1"/>
  <c r="Z17" i="1352" s="1"/>
  <c r="BG12" i="831"/>
  <c r="AE18" i="95"/>
  <c r="AX18" i="95" s="1"/>
  <c r="AD18" i="95"/>
  <c r="AW18" i="95" s="1"/>
  <c r="U18" i="1352"/>
  <c r="K18" i="1352" s="1"/>
  <c r="AA16" i="1352"/>
  <c r="E16" i="1352"/>
  <c r="AI16" i="1352"/>
  <c r="AJ16" i="1352" s="1"/>
  <c r="Y16" i="1352"/>
  <c r="I16" i="1352" s="1"/>
  <c r="U2" i="2"/>
  <c r="AH16" i="2" s="1" a="1"/>
  <c r="I12" i="23"/>
  <c r="H13" i="23"/>
  <c r="K13" i="23" s="1"/>
  <c r="U19" i="95" s="1"/>
  <c r="G14" i="23"/>
  <c r="Y15" i="95"/>
  <c r="I15" i="95" s="1"/>
  <c r="Z15" i="95"/>
  <c r="AA15" i="95"/>
  <c r="F16" i="95"/>
  <c r="W16" i="95" s="1"/>
  <c r="E16" i="95"/>
  <c r="AI16" i="95"/>
  <c r="AJ16" i="95" s="1"/>
  <c r="J13" i="1352"/>
  <c r="X14" i="1352"/>
  <c r="J12" i="23"/>
  <c r="C17" i="95"/>
  <c r="C17" i="1352"/>
  <c r="J13" i="95"/>
  <c r="X14" i="95"/>
  <c r="J14" i="95" s="1"/>
  <c r="N13" i="831"/>
  <c r="AZ13" i="831"/>
  <c r="BA13" i="831"/>
  <c r="BC13" i="831"/>
  <c r="BG13" i="831" s="1"/>
  <c r="AY16" i="1352"/>
  <c r="AY17" i="95"/>
  <c r="BA15" i="1352"/>
  <c r="AY14" i="831"/>
  <c r="AL14" i="831" s="1"/>
  <c r="AD17" i="1352"/>
  <c r="AW17" i="1352" s="1"/>
  <c r="AZ15" i="1352"/>
  <c r="N15" i="1352"/>
  <c r="BB15" i="1352"/>
  <c r="BG15" i="1352" s="1"/>
  <c r="AE17" i="1352"/>
  <c r="AX17" i="1352" s="1"/>
  <c r="AP18" i="95"/>
  <c r="AT18" i="95" s="1"/>
  <c r="AC18" i="1352"/>
  <c r="AG18" i="1352"/>
  <c r="AR18" i="1352" s="1"/>
  <c r="AB18" i="1352"/>
  <c r="AF18" i="1352"/>
  <c r="AO19" i="95"/>
  <c r="AQ19" i="95"/>
  <c r="AP17" i="1352"/>
  <c r="AT17" i="1352" s="1"/>
  <c r="Q21" i="1352"/>
  <c r="R20" i="1352"/>
  <c r="R21" i="95"/>
  <c r="Q22" i="95"/>
  <c r="AV18" i="95"/>
  <c r="AO18" i="1352"/>
  <c r="AQ18" i="1352"/>
  <c r="AF19" i="95"/>
  <c r="AB19" i="95"/>
  <c r="AC19" i="95"/>
  <c r="AG19" i="95"/>
  <c r="AP19" i="95" s="1"/>
  <c r="AV17" i="1352"/>
  <c r="A19" i="1352"/>
  <c r="B19" i="1352"/>
  <c r="AK19" i="1352"/>
  <c r="AK20" i="95"/>
  <c r="B20" i="95"/>
  <c r="A20" i="95"/>
  <c r="AB16" i="831"/>
  <c r="AF16" i="831"/>
  <c r="AG16" i="831"/>
  <c r="AR16" i="831" s="1"/>
  <c r="AC16" i="831"/>
  <c r="E15" i="831"/>
  <c r="AI15" i="831"/>
  <c r="AJ15" i="831" s="1"/>
  <c r="AR15" i="831"/>
  <c r="AV15" i="831" s="1"/>
  <c r="X14" i="831"/>
  <c r="J14" i="831" s="1"/>
  <c r="Q19" i="831"/>
  <c r="U18" i="831"/>
  <c r="R18" i="831"/>
  <c r="AQ16" i="831"/>
  <c r="AO16" i="831"/>
  <c r="AD15" i="831"/>
  <c r="AW15" i="831" s="1"/>
  <c r="AE15" i="831"/>
  <c r="AX15" i="831" s="1"/>
  <c r="AT15" i="831"/>
  <c r="AK17" i="831"/>
  <c r="B17" i="831"/>
  <c r="A17" i="831"/>
  <c r="C17" i="831"/>
  <c r="K17" i="831"/>
  <c r="AH16" i="2" l="1"/>
  <c r="F17" i="831"/>
  <c r="W17" i="831" s="1"/>
  <c r="Z17" i="831" s="1"/>
  <c r="BE14" i="1352"/>
  <c r="Y16" i="831"/>
  <c r="I16" i="831" s="1"/>
  <c r="Z16" i="831"/>
  <c r="BG14" i="1352"/>
  <c r="T18" i="831"/>
  <c r="BG14" i="95"/>
  <c r="U19" i="1352"/>
  <c r="K19" i="1352" s="1"/>
  <c r="AN19" i="1352" s="1"/>
  <c r="AI17" i="1352"/>
  <c r="AJ17" i="1352" s="1"/>
  <c r="AA17" i="1352"/>
  <c r="Y17" i="1352"/>
  <c r="I17" i="1352" s="1"/>
  <c r="E17" i="1352"/>
  <c r="F17" i="95"/>
  <c r="W17" i="95" s="1"/>
  <c r="AI17" i="95"/>
  <c r="AJ17" i="95" s="1"/>
  <c r="E17" i="95"/>
  <c r="AE18" i="1352"/>
  <c r="AX18" i="1352" s="1"/>
  <c r="AY18" i="95"/>
  <c r="AD19" i="95"/>
  <c r="AW19" i="95" s="1"/>
  <c r="AE19" i="95"/>
  <c r="AX19" i="95" s="1"/>
  <c r="AD18" i="1352"/>
  <c r="AW18" i="1352" s="1"/>
  <c r="AL16" i="1352"/>
  <c r="BB16" i="1352" s="1"/>
  <c r="I13" i="2"/>
  <c r="K19" i="95"/>
  <c r="AN19" i="95" s="1"/>
  <c r="T18" i="95"/>
  <c r="T18" i="1352"/>
  <c r="AI18" i="1352" s="1"/>
  <c r="AJ18" i="1352" s="1"/>
  <c r="X15" i="95"/>
  <c r="J15" i="95" s="1"/>
  <c r="AL15" i="95"/>
  <c r="AA16" i="95"/>
  <c r="Y16" i="95"/>
  <c r="I16" i="95" s="1"/>
  <c r="Z16" i="95"/>
  <c r="J14" i="1352"/>
  <c r="X15" i="1352"/>
  <c r="C18" i="95"/>
  <c r="C18" i="1352"/>
  <c r="J13" i="23"/>
  <c r="I13" i="23"/>
  <c r="H14" i="23"/>
  <c r="K14" i="23" s="1"/>
  <c r="U20" i="95" s="1"/>
  <c r="K20" i="95" s="1"/>
  <c r="AN20" i="95" s="1"/>
  <c r="G15" i="23"/>
  <c r="BE13" i="831"/>
  <c r="AP16" i="831"/>
  <c r="AT16" i="831" s="1"/>
  <c r="BE15" i="1352"/>
  <c r="AP18" i="1352"/>
  <c r="AT18" i="1352" s="1"/>
  <c r="AY17" i="1352"/>
  <c r="X15" i="831"/>
  <c r="J15" i="831" s="1"/>
  <c r="AV18" i="1352"/>
  <c r="AT19" i="95"/>
  <c r="AC20" i="95"/>
  <c r="AF20" i="95"/>
  <c r="AB20" i="95"/>
  <c r="AG20" i="95"/>
  <c r="AR20" i="95" s="1"/>
  <c r="AO20" i="95"/>
  <c r="AQ20" i="95"/>
  <c r="AO19" i="1352"/>
  <c r="AQ19" i="1352"/>
  <c r="AF19" i="1352"/>
  <c r="AB19" i="1352"/>
  <c r="AC19" i="1352"/>
  <c r="AG19" i="1352"/>
  <c r="AP19" i="1352" s="1"/>
  <c r="A21" i="95"/>
  <c r="B21" i="95"/>
  <c r="AK21" i="95"/>
  <c r="B20" i="1352"/>
  <c r="AK20" i="1352"/>
  <c r="A20" i="1352"/>
  <c r="AR19" i="95"/>
  <c r="AV19" i="95" s="1"/>
  <c r="AN18" i="1352"/>
  <c r="AV16" i="831"/>
  <c r="R22" i="95"/>
  <c r="Q23" i="95"/>
  <c r="Q22" i="1352"/>
  <c r="R21" i="1352"/>
  <c r="AC17" i="831"/>
  <c r="AG17" i="831"/>
  <c r="AP17" i="831" s="1"/>
  <c r="AF17" i="831"/>
  <c r="AB17" i="831"/>
  <c r="AY15" i="831"/>
  <c r="AL15" i="831" s="1"/>
  <c r="K18" i="831"/>
  <c r="Q20" i="831"/>
  <c r="U19" i="831"/>
  <c r="R19" i="831"/>
  <c r="AI16" i="831"/>
  <c r="AJ16" i="831" s="1"/>
  <c r="E16" i="831"/>
  <c r="AE16" i="831"/>
  <c r="AX16" i="831" s="1"/>
  <c r="AO17" i="831"/>
  <c r="AQ17" i="831"/>
  <c r="AK18" i="831"/>
  <c r="B18" i="831"/>
  <c r="A18" i="831"/>
  <c r="C18" i="831"/>
  <c r="BC14" i="831"/>
  <c r="BA14" i="831" s="1"/>
  <c r="AZ14" i="831"/>
  <c r="BB14" i="831"/>
  <c r="N14" i="831"/>
  <c r="AD16" i="831"/>
  <c r="AW16" i="831" s="1"/>
  <c r="AI16" i="2" a="1"/>
  <c r="AI16" i="2" l="1"/>
  <c r="AA17" i="831"/>
  <c r="Y17" i="831"/>
  <c r="I17" i="831" s="1"/>
  <c r="F18" i="831"/>
  <c r="W18" i="831" s="1"/>
  <c r="Y18" i="831" s="1"/>
  <c r="I18" i="831" s="1"/>
  <c r="T19" i="831"/>
  <c r="AL17" i="1352"/>
  <c r="BB17" i="1352" s="1"/>
  <c r="AY18" i="1352"/>
  <c r="Y17" i="95"/>
  <c r="I17" i="95" s="1"/>
  <c r="AL17" i="95" s="1"/>
  <c r="Z17" i="95"/>
  <c r="AA17" i="95"/>
  <c r="AY19" i="95"/>
  <c r="AE19" i="1352"/>
  <c r="AX19" i="1352" s="1"/>
  <c r="AD19" i="1352"/>
  <c r="AW19" i="1352" s="1"/>
  <c r="U20" i="1352"/>
  <c r="K20" i="1352" s="1"/>
  <c r="AN20" i="1352" s="1"/>
  <c r="BC16" i="1352"/>
  <c r="BG16" i="1352" s="1"/>
  <c r="AZ16" i="1352"/>
  <c r="N16" i="1352"/>
  <c r="J14" i="23"/>
  <c r="G16" i="23"/>
  <c r="H15" i="23"/>
  <c r="I15" i="23" s="1"/>
  <c r="C21" i="95" s="1"/>
  <c r="BC15" i="95"/>
  <c r="BA15" i="95" s="1"/>
  <c r="BB15" i="95"/>
  <c r="AZ15" i="95"/>
  <c r="N15" i="95"/>
  <c r="C19" i="95"/>
  <c r="C19" i="1352"/>
  <c r="F18" i="1352"/>
  <c r="W18" i="1352" s="1"/>
  <c r="E18" i="1352"/>
  <c r="T19" i="95"/>
  <c r="T19" i="1352"/>
  <c r="AI19" i="1352" s="1"/>
  <c r="AJ19" i="1352" s="1"/>
  <c r="J15" i="1352"/>
  <c r="X16" i="1352"/>
  <c r="E18" i="95"/>
  <c r="F18" i="95"/>
  <c r="W18" i="95" s="1"/>
  <c r="AI18" i="95"/>
  <c r="AJ18" i="95" s="1"/>
  <c r="I14" i="23"/>
  <c r="X16" i="95"/>
  <c r="AL16" i="95"/>
  <c r="X16" i="831"/>
  <c r="J16" i="831" s="1"/>
  <c r="AR17" i="831"/>
  <c r="AV17" i="831" s="1"/>
  <c r="AE20" i="95"/>
  <c r="AX20" i="95" s="1"/>
  <c r="BG14" i="831"/>
  <c r="AD20" i="95"/>
  <c r="AW20" i="95" s="1"/>
  <c r="AD17" i="831"/>
  <c r="AW17" i="831" s="1"/>
  <c r="AP20" i="95"/>
  <c r="AT20" i="95" s="1"/>
  <c r="BE14" i="831"/>
  <c r="AY16" i="831"/>
  <c r="AL16" i="831" s="1"/>
  <c r="BB16" i="831" s="1"/>
  <c r="AT17" i="831"/>
  <c r="AV20" i="95"/>
  <c r="R22" i="1352"/>
  <c r="Q23" i="1352"/>
  <c r="AK22" i="95"/>
  <c r="B22" i="95"/>
  <c r="A22" i="95"/>
  <c r="AO20" i="1352"/>
  <c r="AQ20" i="1352"/>
  <c r="AC20" i="1352"/>
  <c r="AG20" i="1352"/>
  <c r="AR20" i="1352" s="1"/>
  <c r="AB20" i="1352"/>
  <c r="AF20" i="1352"/>
  <c r="AQ21" i="95"/>
  <c r="AO21" i="95"/>
  <c r="AT19" i="1352"/>
  <c r="AR19" i="1352"/>
  <c r="AV19" i="1352" s="1"/>
  <c r="A21" i="1352"/>
  <c r="AK21" i="1352"/>
  <c r="B21" i="1352"/>
  <c r="Q24" i="95"/>
  <c r="R23" i="95"/>
  <c r="AB21" i="95"/>
  <c r="AG21" i="95"/>
  <c r="AP21" i="95" s="1"/>
  <c r="AC21" i="95"/>
  <c r="AF21" i="95"/>
  <c r="AO18" i="831"/>
  <c r="AQ18" i="831"/>
  <c r="K19" i="831"/>
  <c r="Q21" i="831"/>
  <c r="U20" i="831"/>
  <c r="R20" i="831"/>
  <c r="AE17" i="831"/>
  <c r="AX17" i="831" s="1"/>
  <c r="E17" i="831"/>
  <c r="AI17" i="831"/>
  <c r="AJ17" i="831" s="1"/>
  <c r="AC18" i="831"/>
  <c r="AF18" i="831"/>
  <c r="AG18" i="831"/>
  <c r="AR18" i="831" s="1"/>
  <c r="AB18" i="831"/>
  <c r="B19" i="831"/>
  <c r="AK19" i="831"/>
  <c r="A19" i="831"/>
  <c r="C19" i="831"/>
  <c r="BB15" i="831"/>
  <c r="AZ15" i="831"/>
  <c r="BC15" i="831"/>
  <c r="BA15" i="831" s="1"/>
  <c r="N15" i="831"/>
  <c r="F19" i="831" l="1"/>
  <c r="W19" i="831" s="1"/>
  <c r="AA19" i="831" s="1"/>
  <c r="Z18" i="831"/>
  <c r="AA18" i="831"/>
  <c r="T20" i="831"/>
  <c r="N17" i="95"/>
  <c r="BC17" i="95"/>
  <c r="BA17" i="95" s="1"/>
  <c r="BB17" i="95"/>
  <c r="AZ17" i="95"/>
  <c r="AZ17" i="1352"/>
  <c r="BC17" i="1352"/>
  <c r="BG17" i="1352" s="1"/>
  <c r="N17" i="1352"/>
  <c r="C21" i="1352"/>
  <c r="J15" i="23"/>
  <c r="AD18" i="831"/>
  <c r="AW18" i="831" s="1"/>
  <c r="AY19" i="1352"/>
  <c r="AE18" i="831"/>
  <c r="AX18" i="831" s="1"/>
  <c r="BA16" i="1352"/>
  <c r="BE16" i="1352" s="1"/>
  <c r="E18" i="831"/>
  <c r="BG15" i="95"/>
  <c r="J16" i="1352"/>
  <c r="X17" i="1352"/>
  <c r="J17" i="1352" s="1"/>
  <c r="N16" i="95"/>
  <c r="AZ16" i="95"/>
  <c r="BB16" i="95"/>
  <c r="BC16" i="95"/>
  <c r="BA16" i="95" s="1"/>
  <c r="F19" i="1352"/>
  <c r="W19" i="1352" s="1"/>
  <c r="E19" i="1352"/>
  <c r="BE15" i="95"/>
  <c r="K15" i="23"/>
  <c r="U21" i="831" s="1"/>
  <c r="J16" i="95"/>
  <c r="X17" i="95"/>
  <c r="J17" i="95" s="1"/>
  <c r="E19" i="95"/>
  <c r="F19" i="95"/>
  <c r="W19" i="95" s="1"/>
  <c r="AI19" i="95"/>
  <c r="AJ19" i="95" s="1"/>
  <c r="C20" i="95"/>
  <c r="C20" i="1352"/>
  <c r="H16" i="23"/>
  <c r="I16" i="23" s="1"/>
  <c r="G17" i="23"/>
  <c r="Y18" i="1352"/>
  <c r="I18" i="1352" s="1"/>
  <c r="AA18" i="1352"/>
  <c r="Z18" i="1352"/>
  <c r="Z18" i="95"/>
  <c r="Y18" i="95"/>
  <c r="I18" i="95" s="1"/>
  <c r="AA18" i="95"/>
  <c r="T20" i="95"/>
  <c r="T20" i="1352"/>
  <c r="F20" i="1352" s="1"/>
  <c r="W20" i="1352" s="1"/>
  <c r="AA20" i="1352" s="1"/>
  <c r="X17" i="831"/>
  <c r="J17" i="831" s="1"/>
  <c r="AY17" i="831"/>
  <c r="AL17" i="831" s="1"/>
  <c r="AY20" i="95"/>
  <c r="AZ16" i="831"/>
  <c r="AV20" i="1352"/>
  <c r="N16" i="831"/>
  <c r="BC16" i="831"/>
  <c r="BG16" i="831" s="1"/>
  <c r="AD20" i="1352"/>
  <c r="AW20" i="1352" s="1"/>
  <c r="AE20" i="1352"/>
  <c r="AX20" i="1352" s="1"/>
  <c r="AD21" i="95"/>
  <c r="AW21" i="95" s="1"/>
  <c r="A23" i="95"/>
  <c r="B23" i="95"/>
  <c r="AK23" i="95"/>
  <c r="AO21" i="1352"/>
  <c r="AQ21" i="1352"/>
  <c r="AR21" i="95"/>
  <c r="AV21" i="95" s="1"/>
  <c r="AT21" i="95"/>
  <c r="AO22" i="95"/>
  <c r="AQ22" i="95"/>
  <c r="R23" i="1352"/>
  <c r="Q24" i="1352"/>
  <c r="AE21" i="95"/>
  <c r="AX21" i="95" s="1"/>
  <c r="R24" i="95"/>
  <c r="Q25" i="95"/>
  <c r="AG21" i="1352"/>
  <c r="AP21" i="1352" s="1"/>
  <c r="AF21" i="1352"/>
  <c r="AC21" i="1352"/>
  <c r="AB21" i="1352"/>
  <c r="AP20" i="1352"/>
  <c r="AT20" i="1352" s="1"/>
  <c r="AF22" i="95"/>
  <c r="AC22" i="95"/>
  <c r="AB22" i="95"/>
  <c r="AG22" i="95"/>
  <c r="AP22" i="95" s="1"/>
  <c r="B22" i="1352"/>
  <c r="A22" i="1352"/>
  <c r="AK22" i="1352"/>
  <c r="B20" i="831"/>
  <c r="AK20" i="831"/>
  <c r="A20" i="831"/>
  <c r="C20" i="831"/>
  <c r="K20" i="831"/>
  <c r="AV18" i="831"/>
  <c r="AG19" i="831"/>
  <c r="AP19" i="831" s="1"/>
  <c r="AB19" i="831"/>
  <c r="AF19" i="831"/>
  <c r="AC19" i="831"/>
  <c r="BE15" i="831"/>
  <c r="BG15" i="831"/>
  <c r="AO19" i="831"/>
  <c r="AQ19" i="831"/>
  <c r="AI18" i="831"/>
  <c r="AJ18" i="831" s="1"/>
  <c r="Q22" i="831"/>
  <c r="R21" i="831"/>
  <c r="AP18" i="831"/>
  <c r="AT18" i="831" s="1"/>
  <c r="BA17" i="1352" l="1"/>
  <c r="BE17" i="1352" s="1"/>
  <c r="F20" i="831"/>
  <c r="W20" i="831" s="1"/>
  <c r="AA20" i="831" s="1"/>
  <c r="Y19" i="831"/>
  <c r="I19" i="831" s="1"/>
  <c r="Z19" i="831"/>
  <c r="C22" i="95"/>
  <c r="T21" i="95"/>
  <c r="F21" i="95" s="1"/>
  <c r="W21" i="95" s="1"/>
  <c r="Z21" i="95" s="1"/>
  <c r="BE17" i="95"/>
  <c r="BG17" i="95"/>
  <c r="C22" i="1352"/>
  <c r="K16" i="23"/>
  <c r="U22" i="1352" s="1"/>
  <c r="K22" i="1352" s="1"/>
  <c r="AN22" i="1352" s="1"/>
  <c r="T21" i="1352"/>
  <c r="F21" i="1352" s="1"/>
  <c r="W21" i="1352" s="1"/>
  <c r="AA21" i="1352" s="1"/>
  <c r="T21" i="831"/>
  <c r="AY18" i="831"/>
  <c r="AL18" i="831" s="1"/>
  <c r="N18" i="831" s="1"/>
  <c r="AD19" i="831"/>
  <c r="AW19" i="831" s="1"/>
  <c r="BA16" i="831"/>
  <c r="BE16" i="831" s="1"/>
  <c r="E19" i="831"/>
  <c r="AE19" i="831"/>
  <c r="AX19" i="831" s="1"/>
  <c r="BE16" i="95"/>
  <c r="E20" i="1352"/>
  <c r="BG16" i="95"/>
  <c r="AI20" i="1352"/>
  <c r="AJ20" i="1352" s="1"/>
  <c r="Z20" i="1352"/>
  <c r="X18" i="1352"/>
  <c r="AL18" i="1352"/>
  <c r="Z19" i="1352"/>
  <c r="AA19" i="1352"/>
  <c r="Y19" i="1352"/>
  <c r="I19" i="1352" s="1"/>
  <c r="AL19" i="1352" s="1"/>
  <c r="Z19" i="95"/>
  <c r="AA19" i="95"/>
  <c r="Y19" i="95"/>
  <c r="I19" i="95" s="1"/>
  <c r="AL19" i="95" s="1"/>
  <c r="F20" i="95"/>
  <c r="W20" i="95" s="1"/>
  <c r="E20" i="95"/>
  <c r="AI20" i="95"/>
  <c r="AJ20" i="95" s="1"/>
  <c r="Y20" i="1352"/>
  <c r="I20" i="1352" s="1"/>
  <c r="J16" i="23"/>
  <c r="AL18" i="95"/>
  <c r="X18" i="95"/>
  <c r="H17" i="23"/>
  <c r="J17" i="23" s="1"/>
  <c r="T23" i="95" s="1"/>
  <c r="F23" i="95" s="1"/>
  <c r="W23" i="95" s="1"/>
  <c r="Z23" i="95" s="1"/>
  <c r="G18" i="23"/>
  <c r="U21" i="95"/>
  <c r="K21" i="95" s="1"/>
  <c r="AN21" i="95" s="1"/>
  <c r="U21" i="1352"/>
  <c r="K21" i="1352" s="1"/>
  <c r="AN21" i="1352" s="1"/>
  <c r="X18" i="831"/>
  <c r="J18" i="831" s="1"/>
  <c r="BC17" i="831"/>
  <c r="BA17" i="831" s="1"/>
  <c r="AZ17" i="831"/>
  <c r="N17" i="831"/>
  <c r="BB17" i="831"/>
  <c r="AT22" i="95"/>
  <c r="AY20" i="1352"/>
  <c r="AI19" i="831"/>
  <c r="AJ19" i="831" s="1"/>
  <c r="AR19" i="831"/>
  <c r="AV19" i="831" s="1"/>
  <c r="AD22" i="95"/>
  <c r="AW22" i="95" s="1"/>
  <c r="AE22" i="95"/>
  <c r="AX22" i="95" s="1"/>
  <c r="AE21" i="1352"/>
  <c r="AX21" i="1352" s="1"/>
  <c r="AT21" i="1352"/>
  <c r="AO22" i="1352"/>
  <c r="AQ22" i="1352"/>
  <c r="AD21" i="1352"/>
  <c r="AW21" i="1352" s="1"/>
  <c r="AK24" i="95"/>
  <c r="A24" i="95"/>
  <c r="B24" i="95"/>
  <c r="R24" i="1352"/>
  <c r="Q25" i="1352"/>
  <c r="AR22" i="95"/>
  <c r="AV22" i="95" s="1"/>
  <c r="AR21" i="1352"/>
  <c r="AV21" i="1352" s="1"/>
  <c r="AQ23" i="95"/>
  <c r="AO23" i="95"/>
  <c r="AF23" i="95"/>
  <c r="AG23" i="95"/>
  <c r="AP23" i="95" s="1"/>
  <c r="AB23" i="95"/>
  <c r="AC23" i="95"/>
  <c r="AG22" i="1352"/>
  <c r="AP22" i="1352" s="1"/>
  <c r="AF22" i="1352"/>
  <c r="AB22" i="1352"/>
  <c r="AC22" i="1352"/>
  <c r="Q26" i="95"/>
  <c r="R25" i="95"/>
  <c r="AK23" i="1352"/>
  <c r="B23" i="1352"/>
  <c r="A23" i="1352"/>
  <c r="K21" i="831"/>
  <c r="Q23" i="831"/>
  <c r="R22" i="831"/>
  <c r="AT19" i="831"/>
  <c r="AO20" i="831"/>
  <c r="AQ20" i="831"/>
  <c r="A21" i="831"/>
  <c r="B21" i="831"/>
  <c r="AK21" i="831"/>
  <c r="C21" i="831"/>
  <c r="AB20" i="831"/>
  <c r="AG20" i="831"/>
  <c r="AP20" i="831" s="1"/>
  <c r="AF20" i="831"/>
  <c r="AC20" i="831"/>
  <c r="BE17" i="831" l="1"/>
  <c r="Z20" i="831"/>
  <c r="Y20" i="831"/>
  <c r="I20" i="831" s="1"/>
  <c r="U22" i="831"/>
  <c r="K22" i="831" s="1"/>
  <c r="Y21" i="95"/>
  <c r="I21" i="95" s="1"/>
  <c r="AI21" i="95"/>
  <c r="AJ21" i="95" s="1"/>
  <c r="E21" i="95"/>
  <c r="AA21" i="95"/>
  <c r="U22" i="95"/>
  <c r="K22" i="95" s="1"/>
  <c r="AN22" i="95" s="1"/>
  <c r="T22" i="831"/>
  <c r="BB18" i="831"/>
  <c r="AZ18" i="831"/>
  <c r="BC18" i="831"/>
  <c r="BA18" i="831" s="1"/>
  <c r="AI21" i="1352"/>
  <c r="AJ21" i="1352" s="1"/>
  <c r="Z21" i="1352"/>
  <c r="E21" i="1352"/>
  <c r="Y21" i="1352"/>
  <c r="I21" i="1352" s="1"/>
  <c r="AY19" i="831"/>
  <c r="AL19" i="831" s="1"/>
  <c r="BB19" i="831" s="1"/>
  <c r="BA19" i="95"/>
  <c r="AZ19" i="95"/>
  <c r="BB19" i="95"/>
  <c r="N19" i="95"/>
  <c r="BC19" i="95"/>
  <c r="T23" i="1352"/>
  <c r="F23" i="1352" s="1"/>
  <c r="W23" i="1352" s="1"/>
  <c r="BC19" i="1352"/>
  <c r="BA19" i="1352"/>
  <c r="N19" i="1352"/>
  <c r="BB19" i="1352"/>
  <c r="AZ19" i="1352"/>
  <c r="AZ18" i="95"/>
  <c r="BB18" i="95"/>
  <c r="BB18" i="1352"/>
  <c r="AZ18" i="1352"/>
  <c r="AY21" i="95"/>
  <c r="AL20" i="1352"/>
  <c r="BB20" i="1352" s="1"/>
  <c r="T22" i="95"/>
  <c r="T22" i="1352"/>
  <c r="F22" i="1352" s="1"/>
  <c r="W22" i="1352" s="1"/>
  <c r="Z22" i="1352" s="1"/>
  <c r="I17" i="23"/>
  <c r="K17" i="23"/>
  <c r="G19" i="23"/>
  <c r="H18" i="23"/>
  <c r="K18" i="23" s="1"/>
  <c r="U24" i="95" s="1"/>
  <c r="K24" i="95" s="1"/>
  <c r="AN24" i="95" s="1"/>
  <c r="AA20" i="95"/>
  <c r="Y20" i="95"/>
  <c r="I20" i="95" s="1"/>
  <c r="Z20" i="95"/>
  <c r="BC18" i="1352"/>
  <c r="N18" i="1352"/>
  <c r="J18" i="95"/>
  <c r="X19" i="95"/>
  <c r="J19" i="95" s="1"/>
  <c r="J18" i="1352"/>
  <c r="X19" i="1352"/>
  <c r="BC18" i="95"/>
  <c r="N18" i="95"/>
  <c r="X19" i="831"/>
  <c r="J19" i="831" s="1"/>
  <c r="BG17" i="831"/>
  <c r="AY21" i="1352"/>
  <c r="AE23" i="95"/>
  <c r="AX23" i="95" s="1"/>
  <c r="AI23" i="95"/>
  <c r="AJ23" i="95" s="1"/>
  <c r="AD22" i="1352"/>
  <c r="AW22" i="1352" s="1"/>
  <c r="AA23" i="95"/>
  <c r="Y23" i="95"/>
  <c r="E23" i="95"/>
  <c r="AE22" i="1352"/>
  <c r="AX22" i="1352" s="1"/>
  <c r="AR23" i="95"/>
  <c r="AV23" i="95" s="1"/>
  <c r="AF23" i="1352"/>
  <c r="AB23" i="1352"/>
  <c r="AC23" i="1352"/>
  <c r="AG23" i="1352"/>
  <c r="AR23" i="1352" s="1"/>
  <c r="Q27" i="95"/>
  <c r="R26" i="95"/>
  <c r="AD23" i="95"/>
  <c r="AW23" i="95" s="1"/>
  <c r="AT23" i="95"/>
  <c r="Q26" i="1352"/>
  <c r="R25" i="1352"/>
  <c r="AR22" i="1352"/>
  <c r="AV22" i="1352" s="1"/>
  <c r="AQ23" i="1352"/>
  <c r="AO23" i="1352"/>
  <c r="AK25" i="95"/>
  <c r="A25" i="95"/>
  <c r="B25" i="95"/>
  <c r="A24" i="1352"/>
  <c r="B24" i="1352"/>
  <c r="AK24" i="1352"/>
  <c r="AG24" i="95"/>
  <c r="AP24" i="95" s="1"/>
  <c r="AC24" i="95"/>
  <c r="AF24" i="95"/>
  <c r="AB24" i="95"/>
  <c r="AQ24" i="95"/>
  <c r="AO24" i="95"/>
  <c r="AT22" i="1352"/>
  <c r="E20" i="831"/>
  <c r="AI20" i="831"/>
  <c r="AJ20" i="831" s="1"/>
  <c r="AC21" i="831"/>
  <c r="AG21" i="831"/>
  <c r="AP21" i="831" s="1"/>
  <c r="AB21" i="831"/>
  <c r="AF21" i="831"/>
  <c r="AD20" i="831"/>
  <c r="AW20" i="831" s="1"/>
  <c r="AQ21" i="831"/>
  <c r="AO21" i="831"/>
  <c r="AR20" i="831"/>
  <c r="AV20" i="831" s="1"/>
  <c r="B22" i="831"/>
  <c r="A22" i="831"/>
  <c r="AK22" i="831"/>
  <c r="C22" i="831"/>
  <c r="AE20" i="831"/>
  <c r="AX20" i="831" s="1"/>
  <c r="F21" i="831"/>
  <c r="W21" i="831" s="1"/>
  <c r="AT20" i="831"/>
  <c r="Q24" i="831"/>
  <c r="T23" i="831"/>
  <c r="R23" i="831"/>
  <c r="F22" i="831" l="1"/>
  <c r="W22" i="831" s="1"/>
  <c r="AA22" i="831" s="1"/>
  <c r="AY22" i="95"/>
  <c r="U23" i="831"/>
  <c r="K23" i="831" s="1"/>
  <c r="BG18" i="831"/>
  <c r="BE18" i="831"/>
  <c r="J18" i="23"/>
  <c r="T24" i="831" s="1"/>
  <c r="I18" i="23"/>
  <c r="U24" i="1352"/>
  <c r="K24" i="1352" s="1"/>
  <c r="AN24" i="1352" s="1"/>
  <c r="BG18" i="95"/>
  <c r="BG19" i="1352"/>
  <c r="AZ19" i="831"/>
  <c r="BC19" i="831"/>
  <c r="BG19" i="831" s="1"/>
  <c r="BA19" i="831"/>
  <c r="N19" i="831"/>
  <c r="BE19" i="1352"/>
  <c r="BE19" i="95"/>
  <c r="BG19" i="95"/>
  <c r="AL21" i="95"/>
  <c r="BC21" i="95" s="1"/>
  <c r="AL21" i="1352"/>
  <c r="AZ21" i="1352" s="1"/>
  <c r="E22" i="1352"/>
  <c r="AI22" i="1352"/>
  <c r="AJ22" i="1352" s="1"/>
  <c r="BC20" i="1352"/>
  <c r="BG20" i="1352" s="1"/>
  <c r="AZ20" i="1352"/>
  <c r="N20" i="1352"/>
  <c r="X20" i="831"/>
  <c r="J20" i="831" s="1"/>
  <c r="Y22" i="1352"/>
  <c r="I22" i="1352" s="1"/>
  <c r="AA22" i="1352"/>
  <c r="BA18" i="95"/>
  <c r="BE18" i="95" s="1"/>
  <c r="H19" i="23"/>
  <c r="I19" i="23" s="1"/>
  <c r="C25" i="95" s="1"/>
  <c r="G20" i="23"/>
  <c r="BG18" i="1352"/>
  <c r="BA18" i="1352"/>
  <c r="BE18" i="1352" s="1"/>
  <c r="U23" i="95"/>
  <c r="K23" i="95" s="1"/>
  <c r="AN23" i="95" s="1"/>
  <c r="U23" i="1352"/>
  <c r="K23" i="1352" s="1"/>
  <c r="AN23" i="1352" s="1"/>
  <c r="AL20" i="95"/>
  <c r="X20" i="95"/>
  <c r="J20" i="95" s="1"/>
  <c r="C23" i="95"/>
  <c r="C23" i="1352"/>
  <c r="J19" i="1352"/>
  <c r="X20" i="1352"/>
  <c r="F22" i="95"/>
  <c r="W22" i="95" s="1"/>
  <c r="E22" i="95"/>
  <c r="AI22" i="95"/>
  <c r="AJ22" i="95" s="1"/>
  <c r="AY22" i="1352"/>
  <c r="AE24" i="95"/>
  <c r="AX24" i="95" s="1"/>
  <c r="AI23" i="1352"/>
  <c r="AJ23" i="1352" s="1"/>
  <c r="AV23" i="1352"/>
  <c r="E23" i="1352"/>
  <c r="AE21" i="831"/>
  <c r="AX21" i="831" s="1"/>
  <c r="AR21" i="831"/>
  <c r="AV21" i="831" s="1"/>
  <c r="AD24" i="95"/>
  <c r="AW24" i="95" s="1"/>
  <c r="AP23" i="1352"/>
  <c r="AT23" i="1352" s="1"/>
  <c r="AT24" i="95"/>
  <c r="AR24" i="95"/>
  <c r="AV24" i="95" s="1"/>
  <c r="AD23" i="1352"/>
  <c r="AW23" i="1352" s="1"/>
  <c r="AD21" i="831"/>
  <c r="AW21" i="831" s="1"/>
  <c r="AC24" i="1352"/>
  <c r="AF24" i="1352"/>
  <c r="AG24" i="1352"/>
  <c r="AP24" i="1352" s="1"/>
  <c r="AB24" i="1352"/>
  <c r="B25" i="1352"/>
  <c r="AK25" i="1352"/>
  <c r="A25" i="1352"/>
  <c r="Q28" i="95"/>
  <c r="R27" i="95"/>
  <c r="AE23" i="1352"/>
  <c r="AX23" i="1352" s="1"/>
  <c r="AQ24" i="1352"/>
  <c r="AO24" i="1352"/>
  <c r="AG25" i="95"/>
  <c r="AR25" i="95" s="1"/>
  <c r="AB25" i="95"/>
  <c r="AC25" i="95"/>
  <c r="AF25" i="95"/>
  <c r="AQ25" i="95"/>
  <c r="AO25" i="95"/>
  <c r="Y23" i="1352"/>
  <c r="Z23" i="1352"/>
  <c r="AA23" i="1352"/>
  <c r="Q27" i="1352"/>
  <c r="R26" i="1352"/>
  <c r="B26" i="95"/>
  <c r="AK26" i="95"/>
  <c r="A26" i="95"/>
  <c r="AK23" i="831"/>
  <c r="A23" i="831"/>
  <c r="C23" i="831"/>
  <c r="B23" i="831"/>
  <c r="Q25" i="831"/>
  <c r="U24" i="831"/>
  <c r="R24" i="831"/>
  <c r="AA21" i="831"/>
  <c r="Z21" i="831"/>
  <c r="Y21" i="831"/>
  <c r="I21" i="831" s="1"/>
  <c r="AQ22" i="831"/>
  <c r="AO22" i="831"/>
  <c r="AC22" i="831"/>
  <c r="AF22" i="831"/>
  <c r="AG22" i="831"/>
  <c r="AR22" i="831" s="1"/>
  <c r="AB22" i="831"/>
  <c r="AT21" i="831"/>
  <c r="AY20" i="831"/>
  <c r="AL20" i="831" s="1"/>
  <c r="AI21" i="831"/>
  <c r="AJ21" i="831" s="1"/>
  <c r="E21" i="831"/>
  <c r="Y22" i="831" l="1"/>
  <c r="I22" i="831" s="1"/>
  <c r="BA20" i="1352"/>
  <c r="BE20" i="1352" s="1"/>
  <c r="Z22" i="831"/>
  <c r="T24" i="95"/>
  <c r="F24" i="95" s="1"/>
  <c r="W24" i="95" s="1"/>
  <c r="Y24" i="95" s="1"/>
  <c r="I24" i="95" s="1"/>
  <c r="C25" i="1352"/>
  <c r="T24" i="1352"/>
  <c r="F24" i="1352" s="1"/>
  <c r="W24" i="1352" s="1"/>
  <c r="Z24" i="1352" s="1"/>
  <c r="C24" i="95"/>
  <c r="C24" i="1352"/>
  <c r="BE19" i="831"/>
  <c r="BB21" i="1352"/>
  <c r="BC21" i="1352"/>
  <c r="BA21" i="1352" s="1"/>
  <c r="BE21" i="1352" s="1"/>
  <c r="N21" i="1352"/>
  <c r="AE25" i="95"/>
  <c r="AX25" i="95" s="1"/>
  <c r="AD25" i="95"/>
  <c r="AW25" i="95" s="1"/>
  <c r="K19" i="23"/>
  <c r="U25" i="831" s="1"/>
  <c r="J19" i="23"/>
  <c r="BB21" i="95"/>
  <c r="BG21" i="95" s="1"/>
  <c r="BA21" i="95"/>
  <c r="AZ21" i="95"/>
  <c r="N21" i="95"/>
  <c r="AL22" i="1352"/>
  <c r="X21" i="95"/>
  <c r="J21" i="95" s="1"/>
  <c r="AY23" i="95"/>
  <c r="I23" i="1352"/>
  <c r="I23" i="95"/>
  <c r="AA22" i="95"/>
  <c r="Y22" i="95"/>
  <c r="I22" i="95" s="1"/>
  <c r="Z22" i="95"/>
  <c r="AZ20" i="95"/>
  <c r="BB20" i="95"/>
  <c r="N20" i="95"/>
  <c r="BC20" i="95"/>
  <c r="BA20" i="95" s="1"/>
  <c r="H20" i="23"/>
  <c r="K20" i="23" s="1"/>
  <c r="U26" i="95" s="1"/>
  <c r="G21" i="23"/>
  <c r="J20" i="1352"/>
  <c r="X21" i="1352"/>
  <c r="AR24" i="1352"/>
  <c r="AV24" i="1352" s="1"/>
  <c r="AY24" i="95"/>
  <c r="AV25" i="95"/>
  <c r="AY21" i="831"/>
  <c r="AL21" i="831" s="1"/>
  <c r="AP25" i="95"/>
  <c r="AT25" i="95" s="1"/>
  <c r="AY23" i="1352"/>
  <c r="AD22" i="831"/>
  <c r="AW22" i="831" s="1"/>
  <c r="AD24" i="1352"/>
  <c r="AW24" i="1352" s="1"/>
  <c r="AQ26" i="95"/>
  <c r="AO26" i="95"/>
  <c r="B26" i="1352"/>
  <c r="A26" i="1352"/>
  <c r="AK26" i="1352"/>
  <c r="AK27" i="95"/>
  <c r="A27" i="95"/>
  <c r="B27" i="95"/>
  <c r="AE24" i="1352"/>
  <c r="AX24" i="1352" s="1"/>
  <c r="AC26" i="95"/>
  <c r="AF26" i="95"/>
  <c r="AG26" i="95"/>
  <c r="AP26" i="95" s="1"/>
  <c r="AB26" i="95"/>
  <c r="R27" i="1352"/>
  <c r="Q28" i="1352"/>
  <c r="AT24" i="1352"/>
  <c r="R28" i="95"/>
  <c r="Q29" i="95"/>
  <c r="AO25" i="1352"/>
  <c r="AQ25" i="1352"/>
  <c r="AB25" i="1352"/>
  <c r="AC25" i="1352"/>
  <c r="AG25" i="1352"/>
  <c r="AP25" i="1352" s="1"/>
  <c r="AF25" i="1352"/>
  <c r="E22" i="831"/>
  <c r="AI22" i="831"/>
  <c r="AJ22" i="831" s="1"/>
  <c r="AP22" i="831"/>
  <c r="AT22" i="831" s="1"/>
  <c r="AV22" i="831"/>
  <c r="A24" i="831"/>
  <c r="AK24" i="831"/>
  <c r="B24" i="831"/>
  <c r="F24" i="831" s="1"/>
  <c r="W24" i="831" s="1"/>
  <c r="C24" i="831"/>
  <c r="AC23" i="831"/>
  <c r="AF23" i="831"/>
  <c r="AB23" i="831"/>
  <c r="AG23" i="831"/>
  <c r="AP23" i="831" s="1"/>
  <c r="AO23" i="831"/>
  <c r="AQ23" i="831"/>
  <c r="AZ20" i="831"/>
  <c r="BC20" i="831"/>
  <c r="BA20" i="831" s="1"/>
  <c r="BB20" i="831"/>
  <c r="N20" i="831"/>
  <c r="AE22" i="831"/>
  <c r="AX22" i="831" s="1"/>
  <c r="X21" i="831"/>
  <c r="J21" i="831" s="1"/>
  <c r="K24" i="831"/>
  <c r="Q26" i="831"/>
  <c r="R25" i="831"/>
  <c r="F23" i="831"/>
  <c r="W23" i="831" s="1"/>
  <c r="AI24" i="95" l="1"/>
  <c r="AJ24" i="95" s="1"/>
  <c r="AL24" i="95"/>
  <c r="N24" i="95" s="1"/>
  <c r="E24" i="95"/>
  <c r="AA24" i="95"/>
  <c r="T25" i="831"/>
  <c r="Z24" i="95"/>
  <c r="AA24" i="1352"/>
  <c r="Y24" i="1352"/>
  <c r="I24" i="1352" s="1"/>
  <c r="E24" i="1352"/>
  <c r="AI24" i="1352"/>
  <c r="AJ24" i="1352" s="1"/>
  <c r="U26" i="1352"/>
  <c r="K26" i="1352" s="1"/>
  <c r="AN26" i="1352" s="1"/>
  <c r="AE25" i="1352"/>
  <c r="AX25" i="1352" s="1"/>
  <c r="AD26" i="95"/>
  <c r="AW26" i="95" s="1"/>
  <c r="BG21" i="1352"/>
  <c r="AE26" i="95"/>
  <c r="AX26" i="95" s="1"/>
  <c r="AD25" i="1352"/>
  <c r="AW25" i="1352" s="1"/>
  <c r="BE21" i="95"/>
  <c r="I20" i="23"/>
  <c r="T25" i="95"/>
  <c r="T25" i="1352"/>
  <c r="AI25" i="1352" s="1"/>
  <c r="AJ25" i="1352" s="1"/>
  <c r="U25" i="95"/>
  <c r="U25" i="1352"/>
  <c r="K25" i="1352" s="1"/>
  <c r="AN25" i="1352" s="1"/>
  <c r="K26" i="95"/>
  <c r="AN26" i="95" s="1"/>
  <c r="AL23" i="1352"/>
  <c r="AZ23" i="1352" s="1"/>
  <c r="BB22" i="1352"/>
  <c r="BC22" i="1352"/>
  <c r="BA22" i="1352" s="1"/>
  <c r="N22" i="1352"/>
  <c r="AZ22" i="1352"/>
  <c r="AL23" i="95"/>
  <c r="BC23" i="95" s="1"/>
  <c r="BE20" i="95"/>
  <c r="J21" i="1352"/>
  <c r="X22" i="1352"/>
  <c r="BG20" i="95"/>
  <c r="J20" i="23"/>
  <c r="H21" i="23"/>
  <c r="K21" i="23" s="1"/>
  <c r="U27" i="95" s="1"/>
  <c r="K27" i="95" s="1"/>
  <c r="AN27" i="95" s="1"/>
  <c r="G22" i="23"/>
  <c r="X22" i="95"/>
  <c r="AL22" i="95"/>
  <c r="AY22" i="831"/>
  <c r="AL22" i="831" s="1"/>
  <c r="AZ22" i="831" s="1"/>
  <c r="AY24" i="1352"/>
  <c r="AE23" i="831"/>
  <c r="AX23" i="831" s="1"/>
  <c r="AR23" i="831"/>
  <c r="AV23" i="831" s="1"/>
  <c r="AD23" i="831"/>
  <c r="AW23" i="831" s="1"/>
  <c r="BG20" i="831"/>
  <c r="AT23" i="831"/>
  <c r="AR25" i="1352"/>
  <c r="AV25" i="1352" s="1"/>
  <c r="AT25" i="1352"/>
  <c r="A28" i="95"/>
  <c r="B28" i="95"/>
  <c r="AK28" i="95"/>
  <c r="B27" i="1352"/>
  <c r="A27" i="1352"/>
  <c r="AK27" i="1352"/>
  <c r="AB27" i="95"/>
  <c r="AF27" i="95"/>
  <c r="AC27" i="95"/>
  <c r="AG27" i="95"/>
  <c r="AR27" i="95" s="1"/>
  <c r="AO27" i="95"/>
  <c r="AQ27" i="95"/>
  <c r="AC26" i="1352"/>
  <c r="AG26" i="1352"/>
  <c r="AR26" i="1352" s="1"/>
  <c r="AB26" i="1352"/>
  <c r="AF26" i="1352"/>
  <c r="AR26" i="95"/>
  <c r="AV26" i="95" s="1"/>
  <c r="R29" i="95"/>
  <c r="Q30" i="95"/>
  <c r="Q29" i="1352"/>
  <c r="R28" i="1352"/>
  <c r="AO26" i="1352"/>
  <c r="AQ26" i="1352"/>
  <c r="AT26" i="95"/>
  <c r="AA24" i="831"/>
  <c r="Y24" i="831"/>
  <c r="I24" i="831" s="1"/>
  <c r="Z24" i="831"/>
  <c r="K25" i="831"/>
  <c r="Q27" i="831"/>
  <c r="U26" i="831"/>
  <c r="R26" i="831"/>
  <c r="Y23" i="831"/>
  <c r="I23" i="831" s="1"/>
  <c r="Z23" i="831"/>
  <c r="AA23" i="831"/>
  <c r="AK25" i="831"/>
  <c r="A25" i="831"/>
  <c r="C25" i="831"/>
  <c r="B25" i="831"/>
  <c r="BC21" i="831"/>
  <c r="BA21" i="831" s="1"/>
  <c r="BB21" i="831"/>
  <c r="AZ21" i="831"/>
  <c r="N21" i="831"/>
  <c r="BE20" i="831"/>
  <c r="X22" i="831"/>
  <c r="J22" i="831" s="1"/>
  <c r="AI23" i="831"/>
  <c r="AJ23" i="831" s="1"/>
  <c r="E23" i="831"/>
  <c r="AC24" i="831"/>
  <c r="AF24" i="831"/>
  <c r="AG24" i="831"/>
  <c r="AR24" i="831" s="1"/>
  <c r="AB24" i="831"/>
  <c r="AO24" i="831"/>
  <c r="AQ24" i="831"/>
  <c r="BC24" i="95" l="1"/>
  <c r="BA24" i="95" s="1"/>
  <c r="BB24" i="95"/>
  <c r="AZ24" i="95"/>
  <c r="F25" i="831"/>
  <c r="W25" i="831" s="1"/>
  <c r="Z25" i="831" s="1"/>
  <c r="T26" i="831"/>
  <c r="BE22" i="1352"/>
  <c r="AL24" i="1352"/>
  <c r="BB24" i="1352" s="1"/>
  <c r="J21" i="23"/>
  <c r="AY26" i="95"/>
  <c r="AD26" i="1352"/>
  <c r="AW26" i="1352" s="1"/>
  <c r="I21" i="23"/>
  <c r="K25" i="95"/>
  <c r="AN25" i="95" s="1"/>
  <c r="AY25" i="95"/>
  <c r="BC23" i="1352"/>
  <c r="BA23" i="1352" s="1"/>
  <c r="BE23" i="1352" s="1"/>
  <c r="E25" i="1352"/>
  <c r="F25" i="1352"/>
  <c r="W25" i="1352" s="1"/>
  <c r="AE26" i="1352"/>
  <c r="AX26" i="1352" s="1"/>
  <c r="F25" i="95"/>
  <c r="W25" i="95" s="1"/>
  <c r="E25" i="95"/>
  <c r="AI25" i="95"/>
  <c r="AJ25" i="95" s="1"/>
  <c r="C26" i="95"/>
  <c r="C26" i="1352"/>
  <c r="U27" i="1352"/>
  <c r="K27" i="1352" s="1"/>
  <c r="AN27" i="1352" s="1"/>
  <c r="AY25" i="1352"/>
  <c r="N23" i="1352"/>
  <c r="BB23" i="1352"/>
  <c r="BG22" i="1352"/>
  <c r="BA23" i="95"/>
  <c r="BB23" i="95"/>
  <c r="BG23" i="95" s="1"/>
  <c r="N23" i="95"/>
  <c r="AZ23" i="95"/>
  <c r="H22" i="23"/>
  <c r="J22" i="23" s="1"/>
  <c r="T28" i="95" s="1"/>
  <c r="F28" i="95" s="1"/>
  <c r="W28" i="95" s="1"/>
  <c r="G23" i="23"/>
  <c r="T26" i="95"/>
  <c r="T26" i="1352"/>
  <c r="AI26" i="1352" s="1"/>
  <c r="AJ26" i="1352" s="1"/>
  <c r="N22" i="95"/>
  <c r="BC22" i="95"/>
  <c r="BA22" i="95" s="1"/>
  <c r="BB22" i="95"/>
  <c r="AZ22" i="95"/>
  <c r="J22" i="1352"/>
  <c r="X23" i="1352"/>
  <c r="J22" i="95"/>
  <c r="X23" i="95"/>
  <c r="N22" i="831"/>
  <c r="BB22" i="831"/>
  <c r="BC22" i="831"/>
  <c r="BA22" i="831" s="1"/>
  <c r="BE22" i="831" s="1"/>
  <c r="AY23" i="831"/>
  <c r="AL23" i="831" s="1"/>
  <c r="AP26" i="1352"/>
  <c r="AT26" i="1352" s="1"/>
  <c r="AP27" i="95"/>
  <c r="AT27" i="95" s="1"/>
  <c r="AD27" i="95"/>
  <c r="AW27" i="95" s="1"/>
  <c r="AV27" i="95"/>
  <c r="AE27" i="95"/>
  <c r="AX27" i="95" s="1"/>
  <c r="AE24" i="831"/>
  <c r="AX24" i="831" s="1"/>
  <c r="AP24" i="831"/>
  <c r="AT24" i="831" s="1"/>
  <c r="BE21" i="831"/>
  <c r="BG21" i="831"/>
  <c r="AK28" i="1352"/>
  <c r="B28" i="1352"/>
  <c r="A28" i="1352"/>
  <c r="A29" i="95"/>
  <c r="AK29" i="95"/>
  <c r="B29" i="95"/>
  <c r="AC27" i="1352"/>
  <c r="AB27" i="1352"/>
  <c r="AF27" i="1352"/>
  <c r="AG27" i="1352"/>
  <c r="AR27" i="1352" s="1"/>
  <c r="AF28" i="95"/>
  <c r="AG28" i="95"/>
  <c r="AP28" i="95" s="1"/>
  <c r="AC28" i="95"/>
  <c r="AB28" i="95"/>
  <c r="AV26" i="1352"/>
  <c r="R29" i="1352"/>
  <c r="Q30" i="1352"/>
  <c r="Q31" i="95"/>
  <c r="R30" i="95"/>
  <c r="AQ27" i="1352"/>
  <c r="AO27" i="1352"/>
  <c r="AQ28" i="95"/>
  <c r="AO28" i="95"/>
  <c r="AV24" i="831"/>
  <c r="AD24" i="831"/>
  <c r="AW24" i="831" s="1"/>
  <c r="AI24" i="831"/>
  <c r="AJ24" i="831" s="1"/>
  <c r="E24" i="831"/>
  <c r="A26" i="831"/>
  <c r="AK26" i="831"/>
  <c r="B26" i="831"/>
  <c r="C26" i="831"/>
  <c r="Q28" i="831"/>
  <c r="U27" i="831"/>
  <c r="R27" i="831"/>
  <c r="AF25" i="831"/>
  <c r="AC25" i="831"/>
  <c r="AB25" i="831"/>
  <c r="AG25" i="831"/>
  <c r="AP25" i="831" s="1"/>
  <c r="AQ25" i="831"/>
  <c r="AO25" i="831"/>
  <c r="X23" i="831"/>
  <c r="J23" i="831" s="1"/>
  <c r="K26" i="831"/>
  <c r="F26" i="831" l="1"/>
  <c r="W26" i="831" s="1"/>
  <c r="Y26" i="831" s="1"/>
  <c r="I26" i="831" s="1"/>
  <c r="BE24" i="95"/>
  <c r="BG24" i="95"/>
  <c r="AA25" i="831"/>
  <c r="Y25" i="831"/>
  <c r="I25" i="831" s="1"/>
  <c r="T27" i="95"/>
  <c r="F27" i="95" s="1"/>
  <c r="W27" i="95" s="1"/>
  <c r="AA27" i="95" s="1"/>
  <c r="BC24" i="1352"/>
  <c r="BG24" i="1352" s="1"/>
  <c r="AZ24" i="1352"/>
  <c r="N24" i="1352"/>
  <c r="T27" i="1352"/>
  <c r="F27" i="1352" s="1"/>
  <c r="W27" i="1352" s="1"/>
  <c r="AA27" i="1352" s="1"/>
  <c r="T28" i="1352"/>
  <c r="F28" i="1352" s="1"/>
  <c r="W28" i="1352" s="1"/>
  <c r="Z28" i="1352" s="1"/>
  <c r="T27" i="831"/>
  <c r="AE25" i="831"/>
  <c r="AX25" i="831" s="1"/>
  <c r="BG23" i="1352"/>
  <c r="E25" i="831"/>
  <c r="AD25" i="831"/>
  <c r="AW25" i="831" s="1"/>
  <c r="AY26" i="1352"/>
  <c r="AA25" i="95"/>
  <c r="Z25" i="95"/>
  <c r="Y25" i="95"/>
  <c r="I25" i="95" s="1"/>
  <c r="AL25" i="95" s="1"/>
  <c r="AA25" i="1352"/>
  <c r="Y25" i="1352"/>
  <c r="I25" i="1352" s="1"/>
  <c r="AL25" i="1352" s="1"/>
  <c r="Z25" i="1352"/>
  <c r="K22" i="23"/>
  <c r="C27" i="95"/>
  <c r="C27" i="1352"/>
  <c r="BE23" i="95"/>
  <c r="BE22" i="95"/>
  <c r="J23" i="95"/>
  <c r="X24" i="95"/>
  <c r="E26" i="1352"/>
  <c r="F26" i="1352"/>
  <c r="W26" i="1352" s="1"/>
  <c r="J23" i="1352"/>
  <c r="X24" i="1352"/>
  <c r="E26" i="95"/>
  <c r="F26" i="95"/>
  <c r="W26" i="95" s="1"/>
  <c r="AI26" i="95"/>
  <c r="AJ26" i="95" s="1"/>
  <c r="I22" i="23"/>
  <c r="BG22" i="95"/>
  <c r="H23" i="23"/>
  <c r="K23" i="23" s="1"/>
  <c r="U29" i="95" s="1"/>
  <c r="K29" i="95" s="1"/>
  <c r="AN29" i="95" s="1"/>
  <c r="G24" i="23"/>
  <c r="BG22" i="831"/>
  <c r="AP27" i="1352"/>
  <c r="AT27" i="1352" s="1"/>
  <c r="AY27" i="95"/>
  <c r="AY24" i="831"/>
  <c r="AL24" i="831" s="1"/>
  <c r="BC24" i="831" s="1"/>
  <c r="AR28" i="95"/>
  <c r="AV28" i="95" s="1"/>
  <c r="AE28" i="95"/>
  <c r="AX28" i="95" s="1"/>
  <c r="AE27" i="1352"/>
  <c r="AX27" i="1352" s="1"/>
  <c r="AD28" i="95"/>
  <c r="AW28" i="95" s="1"/>
  <c r="AR25" i="831"/>
  <c r="AV25" i="831" s="1"/>
  <c r="AT28" i="95"/>
  <c r="Z28" i="95"/>
  <c r="AA28" i="95"/>
  <c r="Y28" i="95"/>
  <c r="AV27" i="1352"/>
  <c r="Q32" i="95"/>
  <c r="R31" i="95"/>
  <c r="B29" i="1352"/>
  <c r="AK29" i="1352"/>
  <c r="A29" i="1352"/>
  <c r="E28" i="95"/>
  <c r="AD27" i="1352"/>
  <c r="AW27" i="1352" s="1"/>
  <c r="AC29" i="95"/>
  <c r="AG29" i="95"/>
  <c r="AP29" i="95" s="1"/>
  <c r="AB29" i="95"/>
  <c r="AF29" i="95"/>
  <c r="AO28" i="1352"/>
  <c r="AQ28" i="1352"/>
  <c r="A30" i="95"/>
  <c r="AK30" i="95"/>
  <c r="B30" i="95"/>
  <c r="R30" i="1352"/>
  <c r="Q31" i="1352"/>
  <c r="AI28" i="95"/>
  <c r="AJ28" i="95" s="1"/>
  <c r="AO29" i="95"/>
  <c r="AQ29" i="95"/>
  <c r="AC28" i="1352"/>
  <c r="AG28" i="1352"/>
  <c r="AP28" i="1352" s="1"/>
  <c r="AB28" i="1352"/>
  <c r="AF28" i="1352"/>
  <c r="B27" i="831"/>
  <c r="AK27" i="831"/>
  <c r="C27" i="831"/>
  <c r="A27" i="831"/>
  <c r="Q29" i="831"/>
  <c r="T28" i="831"/>
  <c r="R28" i="831"/>
  <c r="BB23" i="831"/>
  <c r="AZ23" i="831"/>
  <c r="BC23" i="831"/>
  <c r="BA23" i="831" s="1"/>
  <c r="N23" i="831"/>
  <c r="AT25" i="831"/>
  <c r="AI25" i="831"/>
  <c r="AJ25" i="831" s="1"/>
  <c r="X24" i="831"/>
  <c r="J24" i="831" s="1"/>
  <c r="K27" i="831"/>
  <c r="AG26" i="831"/>
  <c r="AR26" i="831" s="1"/>
  <c r="AB26" i="831"/>
  <c r="AF26" i="831"/>
  <c r="AC26" i="831"/>
  <c r="AQ26" i="831"/>
  <c r="AO26" i="831"/>
  <c r="BA24" i="1352" l="1"/>
  <c r="BE24" i="1352" s="1"/>
  <c r="AA26" i="831"/>
  <c r="Z26" i="831"/>
  <c r="AI27" i="95"/>
  <c r="AJ27" i="95" s="1"/>
  <c r="AI27" i="1352"/>
  <c r="AJ27" i="1352" s="1"/>
  <c r="Y27" i="95"/>
  <c r="I27" i="95" s="1"/>
  <c r="AL27" i="95" s="1"/>
  <c r="N27" i="95" s="1"/>
  <c r="U28" i="831"/>
  <c r="K28" i="831" s="1"/>
  <c r="E27" i="95"/>
  <c r="Z27" i="95"/>
  <c r="Y27" i="1352"/>
  <c r="I27" i="1352" s="1"/>
  <c r="E27" i="1352"/>
  <c r="Z27" i="1352"/>
  <c r="AY25" i="831"/>
  <c r="AL25" i="831" s="1"/>
  <c r="BB25" i="831" s="1"/>
  <c r="J23" i="23"/>
  <c r="T29" i="831" s="1"/>
  <c r="AE26" i="831"/>
  <c r="AX26" i="831" s="1"/>
  <c r="E26" i="831"/>
  <c r="AD26" i="831"/>
  <c r="AW26" i="831" s="1"/>
  <c r="U28" i="95"/>
  <c r="K28" i="95" s="1"/>
  <c r="AN28" i="95" s="1"/>
  <c r="U28" i="1352"/>
  <c r="K28" i="1352" s="1"/>
  <c r="AN28" i="1352" s="1"/>
  <c r="BC25" i="1352"/>
  <c r="BA25" i="1352" s="1"/>
  <c r="AZ25" i="1352"/>
  <c r="BB25" i="1352"/>
  <c r="N25" i="1352"/>
  <c r="BC25" i="95"/>
  <c r="BA25" i="95" s="1"/>
  <c r="AZ25" i="95"/>
  <c r="BB25" i="95"/>
  <c r="N25" i="95"/>
  <c r="I23" i="23"/>
  <c r="U29" i="1352"/>
  <c r="K29" i="1352" s="1"/>
  <c r="AN29" i="1352" s="1"/>
  <c r="Y26" i="95"/>
  <c r="I26" i="95" s="1"/>
  <c r="AL26" i="95" s="1"/>
  <c r="AA26" i="95"/>
  <c r="Z26" i="95"/>
  <c r="J24" i="1352"/>
  <c r="X25" i="1352"/>
  <c r="G25" i="23"/>
  <c r="H24" i="23"/>
  <c r="J24" i="23" s="1"/>
  <c r="T30" i="95" s="1"/>
  <c r="F30" i="95" s="1"/>
  <c r="W30" i="95" s="1"/>
  <c r="AA30" i="95" s="1"/>
  <c r="Z26" i="1352"/>
  <c r="Y26" i="1352"/>
  <c r="I26" i="1352" s="1"/>
  <c r="AL26" i="1352" s="1"/>
  <c r="AA26" i="1352"/>
  <c r="C28" i="95"/>
  <c r="C28" i="1352"/>
  <c r="J24" i="95"/>
  <c r="X25" i="95"/>
  <c r="N24" i="831"/>
  <c r="BB24" i="831"/>
  <c r="BG24" i="831" s="1"/>
  <c r="BA24" i="831"/>
  <c r="AZ24" i="831"/>
  <c r="Y28" i="1352"/>
  <c r="AA28" i="1352"/>
  <c r="AD29" i="95"/>
  <c r="AW29" i="95" s="1"/>
  <c r="AE28" i="1352"/>
  <c r="AX28" i="1352" s="1"/>
  <c r="AR29" i="95"/>
  <c r="AV29" i="95" s="1"/>
  <c r="AY27" i="1352"/>
  <c r="AI28" i="1352"/>
  <c r="AJ28" i="1352" s="1"/>
  <c r="BG23" i="831"/>
  <c r="AD28" i="1352"/>
  <c r="AW28" i="1352" s="1"/>
  <c r="R31" i="1352"/>
  <c r="Q32" i="1352"/>
  <c r="AG30" i="95"/>
  <c r="AR30" i="95" s="1"/>
  <c r="AF30" i="95"/>
  <c r="AB30" i="95"/>
  <c r="AC30" i="95"/>
  <c r="AO30" i="95"/>
  <c r="AQ30" i="95"/>
  <c r="AT28" i="1352"/>
  <c r="AE29" i="95"/>
  <c r="AX29" i="95" s="1"/>
  <c r="AO29" i="1352"/>
  <c r="AQ29" i="1352"/>
  <c r="AC29" i="1352"/>
  <c r="AF29" i="1352"/>
  <c r="AG29" i="1352"/>
  <c r="AP29" i="1352" s="1"/>
  <c r="AB29" i="1352"/>
  <c r="R32" i="95"/>
  <c r="Q33" i="95"/>
  <c r="E28" i="1352"/>
  <c r="B30" i="1352"/>
  <c r="A30" i="1352"/>
  <c r="AK30" i="1352"/>
  <c r="AR28" i="1352"/>
  <c r="AV28" i="1352" s="1"/>
  <c r="AT29" i="95"/>
  <c r="A31" i="95"/>
  <c r="B31" i="95"/>
  <c r="AK31" i="95"/>
  <c r="AV26" i="831"/>
  <c r="B28" i="831"/>
  <c r="F28" i="831" s="1"/>
  <c r="W28" i="831" s="1"/>
  <c r="A28" i="831"/>
  <c r="C28" i="831"/>
  <c r="AK28" i="831"/>
  <c r="AC27" i="831"/>
  <c r="AG27" i="831"/>
  <c r="AR27" i="831" s="1"/>
  <c r="AB27" i="831"/>
  <c r="AF27" i="831"/>
  <c r="AP26" i="831"/>
  <c r="AT26" i="831" s="1"/>
  <c r="AI26" i="831"/>
  <c r="AJ26" i="831" s="1"/>
  <c r="BE23" i="831"/>
  <c r="X25" i="831"/>
  <c r="Q30" i="831"/>
  <c r="U29" i="831"/>
  <c r="R29" i="831"/>
  <c r="F27" i="831"/>
  <c r="W27" i="831" s="1"/>
  <c r="AO27" i="831"/>
  <c r="AQ27" i="831"/>
  <c r="AL27" i="1352" l="1"/>
  <c r="N27" i="1352" s="1"/>
  <c r="AY26" i="831"/>
  <c r="AL26" i="831" s="1"/>
  <c r="BA26" i="831" s="1"/>
  <c r="AZ25" i="831"/>
  <c r="N25" i="831"/>
  <c r="BC25" i="831"/>
  <c r="BA25" i="831" s="1"/>
  <c r="BB27" i="95"/>
  <c r="I28" i="1352"/>
  <c r="BE25" i="1352"/>
  <c r="AY28" i="95"/>
  <c r="I28" i="95"/>
  <c r="AZ27" i="95"/>
  <c r="BC27" i="95"/>
  <c r="BA27" i="95" s="1"/>
  <c r="T29" i="95"/>
  <c r="T29" i="1352"/>
  <c r="F29" i="1352" s="1"/>
  <c r="W29" i="1352" s="1"/>
  <c r="AA29" i="1352" s="1"/>
  <c r="BE25" i="95"/>
  <c r="BC26" i="1352"/>
  <c r="N26" i="1352"/>
  <c r="BA26" i="1352"/>
  <c r="AZ26" i="1352"/>
  <c r="BB26" i="1352"/>
  <c r="BG25" i="95"/>
  <c r="T30" i="1352"/>
  <c r="F30" i="1352" s="1"/>
  <c r="W30" i="1352" s="1"/>
  <c r="BA26" i="95"/>
  <c r="BC26" i="95"/>
  <c r="BB26" i="95"/>
  <c r="AZ26" i="95"/>
  <c r="N26" i="95"/>
  <c r="BG25" i="1352"/>
  <c r="C29" i="95"/>
  <c r="C29" i="1352"/>
  <c r="J25" i="95"/>
  <c r="X26" i="95"/>
  <c r="I24" i="23"/>
  <c r="H25" i="23"/>
  <c r="I25" i="23" s="1"/>
  <c r="C31" i="95" s="1"/>
  <c r="G26" i="23"/>
  <c r="J25" i="1352"/>
  <c r="X26" i="1352"/>
  <c r="K24" i="23"/>
  <c r="AY29" i="95"/>
  <c r="Y30" i="95"/>
  <c r="Z30" i="95"/>
  <c r="AY28" i="1352"/>
  <c r="BE24" i="831"/>
  <c r="AP27" i="831"/>
  <c r="AT27" i="831" s="1"/>
  <c r="AD30" i="95"/>
  <c r="AW30" i="95" s="1"/>
  <c r="AD27" i="831"/>
  <c r="AW27" i="831" s="1"/>
  <c r="AR29" i="1352"/>
  <c r="AV29" i="1352" s="1"/>
  <c r="AP30" i="95"/>
  <c r="AT30" i="95" s="1"/>
  <c r="AT29" i="1352"/>
  <c r="AE29" i="1352"/>
  <c r="AX29" i="1352" s="1"/>
  <c r="AI30" i="95"/>
  <c r="AJ30" i="95" s="1"/>
  <c r="AV30" i="95"/>
  <c r="AE27" i="831"/>
  <c r="AX27" i="831" s="1"/>
  <c r="AO31" i="95"/>
  <c r="AQ31" i="95"/>
  <c r="AC31" i="95"/>
  <c r="AF31" i="95"/>
  <c r="AG31" i="95"/>
  <c r="AP31" i="95" s="1"/>
  <c r="AB31" i="95"/>
  <c r="AO30" i="1352"/>
  <c r="AQ30" i="1352"/>
  <c r="AG30" i="1352"/>
  <c r="AP30" i="1352" s="1"/>
  <c r="AC30" i="1352"/>
  <c r="AF30" i="1352"/>
  <c r="AB30" i="1352"/>
  <c r="Q34" i="95"/>
  <c r="R33" i="95"/>
  <c r="AD29" i="1352"/>
  <c r="AW29" i="1352" s="1"/>
  <c r="E30" i="95"/>
  <c r="AE30" i="95"/>
  <c r="AX30" i="95" s="1"/>
  <c r="Q33" i="1352"/>
  <c r="R32" i="1352"/>
  <c r="AK32" i="95"/>
  <c r="B32" i="95"/>
  <c r="A32" i="95"/>
  <c r="AK31" i="1352"/>
  <c r="A31" i="1352"/>
  <c r="B31" i="1352"/>
  <c r="Z28" i="831"/>
  <c r="Y28" i="831"/>
  <c r="I28" i="831" s="1"/>
  <c r="AA28" i="831"/>
  <c r="AV27" i="831"/>
  <c r="Q31" i="831"/>
  <c r="T30" i="831"/>
  <c r="R30" i="831"/>
  <c r="J25" i="831"/>
  <c r="X26" i="831"/>
  <c r="J26" i="831" s="1"/>
  <c r="A29" i="831"/>
  <c r="AK29" i="831"/>
  <c r="C29" i="831"/>
  <c r="B29" i="831"/>
  <c r="K29" i="831"/>
  <c r="AO28" i="831"/>
  <c r="AQ28" i="831"/>
  <c r="AC28" i="831"/>
  <c r="AB28" i="831"/>
  <c r="AG28" i="831"/>
  <c r="AR28" i="831" s="1"/>
  <c r="AF28" i="831"/>
  <c r="Z27" i="831"/>
  <c r="Y27" i="831"/>
  <c r="I27" i="831" s="1"/>
  <c r="AA27" i="831"/>
  <c r="E27" i="831"/>
  <c r="AI27" i="831"/>
  <c r="AJ27" i="831" s="1"/>
  <c r="AZ27" i="1352" l="1"/>
  <c r="BC27" i="1352"/>
  <c r="BA27" i="1352" s="1"/>
  <c r="BB27" i="1352"/>
  <c r="U30" i="831"/>
  <c r="K30" i="831" s="1"/>
  <c r="AZ26" i="831"/>
  <c r="BE26" i="831" s="1"/>
  <c r="BE25" i="831"/>
  <c r="BC26" i="831"/>
  <c r="BG25" i="831"/>
  <c r="BG27" i="95"/>
  <c r="N26" i="831"/>
  <c r="BB26" i="831"/>
  <c r="BE27" i="95"/>
  <c r="AL28" i="95"/>
  <c r="E29" i="1352"/>
  <c r="AL28" i="1352"/>
  <c r="BC28" i="1352" s="1"/>
  <c r="BE26" i="1352"/>
  <c r="BG26" i="1352"/>
  <c r="AI29" i="1352"/>
  <c r="AJ29" i="1352" s="1"/>
  <c r="Z29" i="1352"/>
  <c r="Y29" i="1352"/>
  <c r="I29" i="1352" s="1"/>
  <c r="K25" i="23"/>
  <c r="U31" i="95" s="1"/>
  <c r="K31" i="95" s="1"/>
  <c r="AN31" i="95" s="1"/>
  <c r="F29" i="95"/>
  <c r="W29" i="95" s="1"/>
  <c r="E29" i="95"/>
  <c r="AI29" i="95"/>
  <c r="AJ29" i="95" s="1"/>
  <c r="J25" i="23"/>
  <c r="T31" i="831" s="1"/>
  <c r="BG26" i="95"/>
  <c r="BE26" i="95"/>
  <c r="C31" i="1352"/>
  <c r="G27" i="23"/>
  <c r="H26" i="23"/>
  <c r="I26" i="23" s="1"/>
  <c r="C32" i="95" s="1"/>
  <c r="C30" i="95"/>
  <c r="C30" i="1352"/>
  <c r="U30" i="95"/>
  <c r="K30" i="95" s="1"/>
  <c r="AN30" i="95" s="1"/>
  <c r="U30" i="1352"/>
  <c r="K30" i="1352" s="1"/>
  <c r="AN30" i="1352" s="1"/>
  <c r="J26" i="95"/>
  <c r="X27" i="95"/>
  <c r="J26" i="1352"/>
  <c r="X27" i="1352"/>
  <c r="AY27" i="831"/>
  <c r="AL27" i="831" s="1"/>
  <c r="AY29" i="1352"/>
  <c r="AI30" i="1352"/>
  <c r="AJ30" i="1352" s="1"/>
  <c r="AE31" i="95"/>
  <c r="AX31" i="95" s="1"/>
  <c r="AD30" i="1352"/>
  <c r="AW30" i="1352" s="1"/>
  <c r="AP28" i="831"/>
  <c r="AT28" i="831" s="1"/>
  <c r="AD28" i="831"/>
  <c r="AW28" i="831" s="1"/>
  <c r="AT31" i="95"/>
  <c r="AD31" i="95"/>
  <c r="AW31" i="95" s="1"/>
  <c r="E30" i="1352"/>
  <c r="AR30" i="1352"/>
  <c r="AV30" i="1352" s="1"/>
  <c r="AT30" i="1352"/>
  <c r="AF31" i="1352"/>
  <c r="AC31" i="1352"/>
  <c r="AG31" i="1352"/>
  <c r="AR31" i="1352" s="1"/>
  <c r="AB31" i="1352"/>
  <c r="AG32" i="95"/>
  <c r="AR32" i="95" s="1"/>
  <c r="AC32" i="95"/>
  <c r="AB32" i="95"/>
  <c r="AF32" i="95"/>
  <c r="AK32" i="1352"/>
  <c r="B32" i="1352"/>
  <c r="A32" i="1352"/>
  <c r="A33" i="95"/>
  <c r="B33" i="95"/>
  <c r="AK33" i="95"/>
  <c r="AQ31" i="1352"/>
  <c r="AO31" i="1352"/>
  <c r="AQ32" i="95"/>
  <c r="AO32" i="95"/>
  <c r="AA30" i="1352"/>
  <c r="Y30" i="1352"/>
  <c r="Z30" i="1352"/>
  <c r="R33" i="1352"/>
  <c r="Q34" i="1352"/>
  <c r="R34" i="95"/>
  <c r="Q35" i="95"/>
  <c r="AE30" i="1352"/>
  <c r="AX30" i="1352" s="1"/>
  <c r="AR31" i="95"/>
  <c r="AV31" i="95" s="1"/>
  <c r="AE28" i="831"/>
  <c r="AX28" i="831" s="1"/>
  <c r="AF29" i="831"/>
  <c r="AC29" i="831"/>
  <c r="AG29" i="831"/>
  <c r="AP29" i="831" s="1"/>
  <c r="AB29" i="831"/>
  <c r="AK30" i="831"/>
  <c r="C30" i="831"/>
  <c r="A30" i="831"/>
  <c r="B30" i="831"/>
  <c r="F30" i="831" s="1"/>
  <c r="W30" i="831" s="1"/>
  <c r="X27" i="831"/>
  <c r="J27" i="831" s="1"/>
  <c r="E28" i="831"/>
  <c r="AI28" i="831"/>
  <c r="AJ28" i="831" s="1"/>
  <c r="AV28" i="831"/>
  <c r="F29" i="831"/>
  <c r="W29" i="831" s="1"/>
  <c r="AO29" i="831"/>
  <c r="AQ29" i="831"/>
  <c r="Q32" i="831"/>
  <c r="U31" i="831"/>
  <c r="R31" i="831"/>
  <c r="BE27" i="1352" l="1"/>
  <c r="BG27" i="1352"/>
  <c r="T31" i="95"/>
  <c r="F31" i="95" s="1"/>
  <c r="W31" i="95" s="1"/>
  <c r="Z31" i="95" s="1"/>
  <c r="BG26" i="831"/>
  <c r="BC28" i="95"/>
  <c r="BA28" i="95" s="1"/>
  <c r="BB28" i="95"/>
  <c r="N28" i="95"/>
  <c r="BB28" i="1352"/>
  <c r="BG28" i="1352" s="1"/>
  <c r="AZ28" i="95"/>
  <c r="BA28" i="1352"/>
  <c r="C32" i="1352"/>
  <c r="N28" i="1352"/>
  <c r="AZ28" i="1352"/>
  <c r="AL29" i="1352"/>
  <c r="N29" i="1352" s="1"/>
  <c r="U31" i="1352"/>
  <c r="K31" i="1352" s="1"/>
  <c r="AN31" i="1352" s="1"/>
  <c r="AD32" i="95"/>
  <c r="AW32" i="95" s="1"/>
  <c r="Z29" i="95"/>
  <c r="Y29" i="95"/>
  <c r="I29" i="95" s="1"/>
  <c r="AL29" i="95" s="1"/>
  <c r="AA29" i="95"/>
  <c r="T31" i="1352"/>
  <c r="F31" i="1352" s="1"/>
  <c r="W31" i="1352" s="1"/>
  <c r="Y31" i="1352" s="1"/>
  <c r="AE32" i="95"/>
  <c r="AX32" i="95" s="1"/>
  <c r="K26" i="23"/>
  <c r="I30" i="1352"/>
  <c r="AY30" i="95"/>
  <c r="I30" i="95"/>
  <c r="J27" i="1352"/>
  <c r="X28" i="1352"/>
  <c r="J27" i="95"/>
  <c r="X28" i="95"/>
  <c r="J26" i="23"/>
  <c r="G28" i="23"/>
  <c r="H27" i="23"/>
  <c r="K27" i="23" s="1"/>
  <c r="U33" i="95" s="1"/>
  <c r="K33" i="95" s="1"/>
  <c r="AN33" i="95" s="1"/>
  <c r="AY31" i="95"/>
  <c r="AY30" i="1352"/>
  <c r="AY28" i="831"/>
  <c r="AL28" i="831" s="1"/>
  <c r="AR29" i="831"/>
  <c r="AV29" i="831" s="1"/>
  <c r="AP32" i="95"/>
  <c r="AT32" i="95" s="1"/>
  <c r="AE31" i="1352"/>
  <c r="AX31" i="1352" s="1"/>
  <c r="AP31" i="1352"/>
  <c r="AT31" i="1352" s="1"/>
  <c r="AD29" i="831"/>
  <c r="AW29" i="831" s="1"/>
  <c r="X28" i="831"/>
  <c r="J28" i="831" s="1"/>
  <c r="AE29" i="831"/>
  <c r="AX29" i="831" s="1"/>
  <c r="AV31" i="1352"/>
  <c r="AD31" i="1352"/>
  <c r="AW31" i="1352" s="1"/>
  <c r="AT29" i="831"/>
  <c r="A34" i="95"/>
  <c r="B34" i="95"/>
  <c r="AK34" i="95"/>
  <c r="A33" i="1352"/>
  <c r="AK33" i="1352"/>
  <c r="B33" i="1352"/>
  <c r="AV32" i="95"/>
  <c r="AF32" i="1352"/>
  <c r="AB32" i="1352"/>
  <c r="AG32" i="1352"/>
  <c r="AR32" i="1352" s="1"/>
  <c r="AC32" i="1352"/>
  <c r="AQ32" i="1352"/>
  <c r="AO32" i="1352"/>
  <c r="R35" i="95"/>
  <c r="Q36" i="95"/>
  <c r="R34" i="1352"/>
  <c r="Q35" i="1352"/>
  <c r="AQ33" i="95"/>
  <c r="AO33" i="95"/>
  <c r="AF33" i="95"/>
  <c r="AB33" i="95"/>
  <c r="AG33" i="95"/>
  <c r="AR33" i="95" s="1"/>
  <c r="AC33" i="95"/>
  <c r="AA30" i="831"/>
  <c r="Z30" i="831"/>
  <c r="Y30" i="831"/>
  <c r="I30" i="831" s="1"/>
  <c r="A31" i="831"/>
  <c r="C31" i="831"/>
  <c r="B31" i="831"/>
  <c r="AK31" i="831"/>
  <c r="K31" i="831"/>
  <c r="Q33" i="831"/>
  <c r="R32" i="831"/>
  <c r="AA29" i="831"/>
  <c r="Y29" i="831"/>
  <c r="I29" i="831" s="1"/>
  <c r="Z29" i="831"/>
  <c r="BC27" i="831"/>
  <c r="BA27" i="831" s="1"/>
  <c r="BB27" i="831"/>
  <c r="AZ27" i="831"/>
  <c r="N27" i="831"/>
  <c r="AG30" i="831"/>
  <c r="AP30" i="831" s="1"/>
  <c r="AF30" i="831"/>
  <c r="AC30" i="831"/>
  <c r="AB30" i="831"/>
  <c r="AO30" i="831"/>
  <c r="AQ30" i="831"/>
  <c r="AI29" i="831"/>
  <c r="AJ29" i="831" s="1"/>
  <c r="E29" i="831"/>
  <c r="BE28" i="95" l="1"/>
  <c r="AI31" i="95"/>
  <c r="AJ31" i="95" s="1"/>
  <c r="AA31" i="95"/>
  <c r="E31" i="95"/>
  <c r="U32" i="831"/>
  <c r="K32" i="831" s="1"/>
  <c r="T32" i="831"/>
  <c r="Y31" i="95"/>
  <c r="I31" i="95" s="1"/>
  <c r="AL31" i="95" s="1"/>
  <c r="BG28" i="95"/>
  <c r="BB29" i="1352"/>
  <c r="BE28" i="1352"/>
  <c r="BC29" i="1352"/>
  <c r="BA29" i="1352" s="1"/>
  <c r="AZ29" i="1352"/>
  <c r="I31" i="1352"/>
  <c r="Z31" i="1352"/>
  <c r="E31" i="1352"/>
  <c r="AA31" i="1352"/>
  <c r="BC29" i="95"/>
  <c r="BA29" i="95" s="1"/>
  <c r="BB29" i="95"/>
  <c r="AZ29" i="95"/>
  <c r="N29" i="95"/>
  <c r="AE32" i="1352"/>
  <c r="AX32" i="1352" s="1"/>
  <c r="AI31" i="1352"/>
  <c r="AJ31" i="1352" s="1"/>
  <c r="AE33" i="95"/>
  <c r="AX33" i="95" s="1"/>
  <c r="AD33" i="95"/>
  <c r="AW33" i="95" s="1"/>
  <c r="AD32" i="1352"/>
  <c r="AW32" i="1352" s="1"/>
  <c r="U33" i="1352"/>
  <c r="K33" i="1352" s="1"/>
  <c r="AN33" i="1352" s="1"/>
  <c r="U32" i="95"/>
  <c r="U32" i="1352"/>
  <c r="K32" i="1352" s="1"/>
  <c r="AN32" i="1352" s="1"/>
  <c r="AL30" i="95"/>
  <c r="AZ30" i="95" s="1"/>
  <c r="AL30" i="1352"/>
  <c r="BB30" i="1352" s="1"/>
  <c r="H28" i="23"/>
  <c r="I28" i="23" s="1"/>
  <c r="C34" i="95" s="1"/>
  <c r="G29" i="23"/>
  <c r="T32" i="95"/>
  <c r="T32" i="1352"/>
  <c r="AI32" i="1352" s="1"/>
  <c r="AJ32" i="1352" s="1"/>
  <c r="J28" i="95"/>
  <c r="X29" i="95"/>
  <c r="J28" i="1352"/>
  <c r="X29" i="1352"/>
  <c r="I27" i="23"/>
  <c r="J27" i="23"/>
  <c r="AZ28" i="831"/>
  <c r="N28" i="831"/>
  <c r="BB28" i="831"/>
  <c r="BC28" i="831"/>
  <c r="BA28" i="831" s="1"/>
  <c r="AY29" i="831"/>
  <c r="AL29" i="831" s="1"/>
  <c r="AY31" i="1352"/>
  <c r="AR30" i="831"/>
  <c r="AV30" i="831" s="1"/>
  <c r="AP32" i="1352"/>
  <c r="AT32" i="1352" s="1"/>
  <c r="AE30" i="831"/>
  <c r="AX30" i="831" s="1"/>
  <c r="AP33" i="95"/>
  <c r="AT33" i="95" s="1"/>
  <c r="BE27" i="831"/>
  <c r="AV33" i="95"/>
  <c r="R35" i="1352"/>
  <c r="Q36" i="1352"/>
  <c r="R36" i="95"/>
  <c r="Q37" i="95"/>
  <c r="AC33" i="1352"/>
  <c r="AF33" i="1352"/>
  <c r="AB33" i="1352"/>
  <c r="AG33" i="1352"/>
  <c r="AR33" i="1352" s="1"/>
  <c r="AQ33" i="1352"/>
  <c r="AO33" i="1352"/>
  <c r="AQ34" i="95"/>
  <c r="AO34" i="95"/>
  <c r="A34" i="1352"/>
  <c r="AK34" i="1352"/>
  <c r="B34" i="1352"/>
  <c r="AK35" i="95"/>
  <c r="B35" i="95"/>
  <c r="A35" i="95"/>
  <c r="AV32" i="1352"/>
  <c r="AB34" i="95"/>
  <c r="AC34" i="95"/>
  <c r="AF34" i="95"/>
  <c r="AG34" i="95"/>
  <c r="AR34" i="95" s="1"/>
  <c r="E30" i="831"/>
  <c r="AI30" i="831"/>
  <c r="AJ30" i="831" s="1"/>
  <c r="X29" i="831"/>
  <c r="J29" i="831" s="1"/>
  <c r="A32" i="831"/>
  <c r="B32" i="831"/>
  <c r="C32" i="831"/>
  <c r="AK32" i="831"/>
  <c r="AC31" i="831"/>
  <c r="AG31" i="831"/>
  <c r="AR31" i="831" s="1"/>
  <c r="AB31" i="831"/>
  <c r="AF31" i="831"/>
  <c r="AT30" i="831"/>
  <c r="AD30" i="831"/>
  <c r="AW30" i="831" s="1"/>
  <c r="BG27" i="831"/>
  <c r="Q34" i="831"/>
  <c r="U33" i="831"/>
  <c r="R33" i="831"/>
  <c r="AO31" i="831"/>
  <c r="AQ31" i="831"/>
  <c r="F31" i="831"/>
  <c r="W31" i="831" s="1"/>
  <c r="BE28" i="831" l="1"/>
  <c r="F32" i="831"/>
  <c r="W32" i="831" s="1"/>
  <c r="Z32" i="831" s="1"/>
  <c r="AZ30" i="1352"/>
  <c r="T33" i="831"/>
  <c r="BE29" i="1352"/>
  <c r="BG29" i="1352"/>
  <c r="BG29" i="95"/>
  <c r="BC31" i="95"/>
  <c r="BA31" i="95" s="1"/>
  <c r="AL31" i="1352"/>
  <c r="BC31" i="1352" s="1"/>
  <c r="BE29" i="95"/>
  <c r="AZ31" i="95"/>
  <c r="AY32" i="1352"/>
  <c r="BB31" i="95"/>
  <c r="J28" i="23"/>
  <c r="C34" i="1352"/>
  <c r="N30" i="1352"/>
  <c r="N31" i="95"/>
  <c r="AY33" i="95"/>
  <c r="AE33" i="1352"/>
  <c r="AX33" i="1352" s="1"/>
  <c r="K32" i="95"/>
  <c r="AN32" i="95" s="1"/>
  <c r="AY32" i="95"/>
  <c r="AD33" i="1352"/>
  <c r="AW33" i="1352" s="1"/>
  <c r="BB30" i="95"/>
  <c r="N30" i="95"/>
  <c r="BC30" i="95"/>
  <c r="BA30" i="95" s="1"/>
  <c r="BE30" i="95" s="1"/>
  <c r="BC30" i="1352"/>
  <c r="J29" i="95"/>
  <c r="X30" i="95"/>
  <c r="F32" i="1352"/>
  <c r="W32" i="1352" s="1"/>
  <c r="E32" i="1352"/>
  <c r="E32" i="95"/>
  <c r="F32" i="95"/>
  <c r="W32" i="95" s="1"/>
  <c r="AI32" i="95"/>
  <c r="AJ32" i="95" s="1"/>
  <c r="T33" i="95"/>
  <c r="T33" i="1352"/>
  <c r="AI33" i="1352" s="1"/>
  <c r="AJ33" i="1352" s="1"/>
  <c r="C33" i="95"/>
  <c r="C33" i="1352"/>
  <c r="K28" i="23"/>
  <c r="J29" i="1352"/>
  <c r="X30" i="1352"/>
  <c r="G30" i="23"/>
  <c r="H29" i="23"/>
  <c r="K29" i="23" s="1"/>
  <c r="U35" i="95" s="1"/>
  <c r="K35" i="95" s="1"/>
  <c r="AN35" i="95" s="1"/>
  <c r="BG28" i="831"/>
  <c r="X30" i="831"/>
  <c r="J30" i="831" s="1"/>
  <c r="AE31" i="831"/>
  <c r="AX31" i="831" s="1"/>
  <c r="AY30" i="831"/>
  <c r="AL30" i="831" s="1"/>
  <c r="BC30" i="831" s="1"/>
  <c r="AE34" i="95"/>
  <c r="AX34" i="95" s="1"/>
  <c r="AP33" i="1352"/>
  <c r="AT33" i="1352" s="1"/>
  <c r="AD34" i="95"/>
  <c r="AW34" i="95" s="1"/>
  <c r="AV33" i="1352"/>
  <c r="AP31" i="831"/>
  <c r="AT31" i="831" s="1"/>
  <c r="AG35" i="95"/>
  <c r="AR35" i="95" s="1"/>
  <c r="AB35" i="95"/>
  <c r="AC35" i="95"/>
  <c r="AF35" i="95"/>
  <c r="AP34" i="95"/>
  <c r="AT34" i="95" s="1"/>
  <c r="AK36" i="95"/>
  <c r="A36" i="95"/>
  <c r="B36" i="95"/>
  <c r="B35" i="1352"/>
  <c r="AK35" i="1352"/>
  <c r="A35" i="1352"/>
  <c r="AO35" i="95"/>
  <c r="AQ35" i="95"/>
  <c r="AF34" i="1352"/>
  <c r="AG34" i="1352"/>
  <c r="AP34" i="1352" s="1"/>
  <c r="AC34" i="1352"/>
  <c r="AB34" i="1352"/>
  <c r="AQ34" i="1352"/>
  <c r="AO34" i="1352"/>
  <c r="AV34" i="95"/>
  <c r="Q38" i="95"/>
  <c r="R38" i="95" s="1"/>
  <c r="R37" i="95"/>
  <c r="R36" i="1352"/>
  <c r="Q37" i="1352"/>
  <c r="K33" i="831"/>
  <c r="Q35" i="831"/>
  <c r="R34" i="831"/>
  <c r="AI31" i="831"/>
  <c r="AJ31" i="831" s="1"/>
  <c r="E31" i="831"/>
  <c r="AG32" i="831"/>
  <c r="AR32" i="831" s="1"/>
  <c r="AF32" i="831"/>
  <c r="AB32" i="831"/>
  <c r="AC32" i="831"/>
  <c r="AZ29" i="831"/>
  <c r="BB29" i="831"/>
  <c r="BC29" i="831"/>
  <c r="BA29" i="831" s="1"/>
  <c r="N29" i="831"/>
  <c r="Z31" i="831"/>
  <c r="Y31" i="831"/>
  <c r="I31" i="831" s="1"/>
  <c r="AA31" i="831"/>
  <c r="AV31" i="831"/>
  <c r="A33" i="831"/>
  <c r="AK33" i="831"/>
  <c r="C33" i="831"/>
  <c r="B33" i="831"/>
  <c r="AD31" i="831"/>
  <c r="AW31" i="831" s="1"/>
  <c r="AO32" i="831"/>
  <c r="AQ32" i="831"/>
  <c r="BE31" i="95" l="1"/>
  <c r="AA32" i="831"/>
  <c r="Y32" i="831"/>
  <c r="I32" i="831" s="1"/>
  <c r="F33" i="831"/>
  <c r="W33" i="831" s="1"/>
  <c r="Y33" i="831" s="1"/>
  <c r="I33" i="831" s="1"/>
  <c r="U34" i="831"/>
  <c r="K34" i="831" s="1"/>
  <c r="T34" i="95"/>
  <c r="F34" i="95" s="1"/>
  <c r="W34" i="95" s="1"/>
  <c r="Y34" i="95" s="1"/>
  <c r="BB31" i="1352"/>
  <c r="BG31" i="1352" s="1"/>
  <c r="AZ31" i="1352"/>
  <c r="N31" i="1352"/>
  <c r="BA31" i="1352"/>
  <c r="BG31" i="95"/>
  <c r="AY33" i="1352"/>
  <c r="T34" i="831"/>
  <c r="I29" i="23"/>
  <c r="T34" i="1352"/>
  <c r="F34" i="1352" s="1"/>
  <c r="W34" i="1352" s="1"/>
  <c r="Y34" i="1352" s="1"/>
  <c r="U35" i="1352"/>
  <c r="K35" i="1352" s="1"/>
  <c r="AN35" i="1352" s="1"/>
  <c r="AD32" i="831"/>
  <c r="AW32" i="831" s="1"/>
  <c r="E32" i="831"/>
  <c r="BG30" i="1352"/>
  <c r="BA30" i="1352"/>
  <c r="BE30" i="1352" s="1"/>
  <c r="AE32" i="831"/>
  <c r="AX32" i="831" s="1"/>
  <c r="J29" i="23"/>
  <c r="BG30" i="95"/>
  <c r="J30" i="1352"/>
  <c r="X31" i="1352"/>
  <c r="J31" i="1352" s="1"/>
  <c r="Z32" i="95"/>
  <c r="Y32" i="95"/>
  <c r="I32" i="95" s="1"/>
  <c r="AA32" i="95"/>
  <c r="U34" i="95"/>
  <c r="U34" i="1352"/>
  <c r="K34" i="1352" s="1"/>
  <c r="AN34" i="1352" s="1"/>
  <c r="Z32" i="1352"/>
  <c r="Y32" i="1352"/>
  <c r="I32" i="1352" s="1"/>
  <c r="AA32" i="1352"/>
  <c r="J30" i="95"/>
  <c r="X31" i="95"/>
  <c r="J31" i="95" s="1"/>
  <c r="E33" i="1352"/>
  <c r="F33" i="1352"/>
  <c r="W33" i="1352" s="1"/>
  <c r="H30" i="23"/>
  <c r="I30" i="23" s="1"/>
  <c r="C36" i="95" s="1"/>
  <c r="G31" i="23"/>
  <c r="F33" i="95"/>
  <c r="W33" i="95" s="1"/>
  <c r="E33" i="95"/>
  <c r="AI33" i="95"/>
  <c r="AJ33" i="95" s="1"/>
  <c r="BA30" i="831"/>
  <c r="AY31" i="831"/>
  <c r="AL31" i="831" s="1"/>
  <c r="BB30" i="831"/>
  <c r="BG30" i="831" s="1"/>
  <c r="AZ30" i="831"/>
  <c r="N30" i="831"/>
  <c r="AP35" i="95"/>
  <c r="AT35" i="95" s="1"/>
  <c r="AP32" i="831"/>
  <c r="AT32" i="831" s="1"/>
  <c r="AE35" i="95"/>
  <c r="AX35" i="95" s="1"/>
  <c r="AT34" i="1352"/>
  <c r="AV32" i="831"/>
  <c r="AE34" i="1352"/>
  <c r="AX34" i="1352" s="1"/>
  <c r="BG29" i="831"/>
  <c r="AI32" i="831"/>
  <c r="AJ32" i="831" s="1"/>
  <c r="B36" i="1352"/>
  <c r="A36" i="1352"/>
  <c r="AK36" i="1352"/>
  <c r="B38" i="95"/>
  <c r="AK38" i="95"/>
  <c r="A38" i="95"/>
  <c r="AR34" i="1352"/>
  <c r="AV34" i="1352" s="1"/>
  <c r="AD34" i="1352"/>
  <c r="AW34" i="1352" s="1"/>
  <c r="AV35" i="95"/>
  <c r="AQ35" i="1352"/>
  <c r="AO35" i="1352"/>
  <c r="AB35" i="1352"/>
  <c r="AF35" i="1352"/>
  <c r="AC35" i="1352"/>
  <c r="AG35" i="1352"/>
  <c r="AR35" i="1352" s="1"/>
  <c r="AQ36" i="95"/>
  <c r="AO36" i="95"/>
  <c r="Q38" i="1352"/>
  <c r="R38" i="1352" s="1"/>
  <c r="R37" i="1352"/>
  <c r="AK37" i="95"/>
  <c r="A37" i="95"/>
  <c r="B37" i="95"/>
  <c r="AF36" i="95"/>
  <c r="AG36" i="95"/>
  <c r="AR36" i="95" s="1"/>
  <c r="AC36" i="95"/>
  <c r="AB36" i="95"/>
  <c r="AD35" i="95"/>
  <c r="AW35" i="95" s="1"/>
  <c r="AF33" i="831"/>
  <c r="AC33" i="831"/>
  <c r="AG33" i="831"/>
  <c r="AR33" i="831" s="1"/>
  <c r="AB33" i="831"/>
  <c r="X31" i="831"/>
  <c r="J31" i="831" s="1"/>
  <c r="BE29" i="831"/>
  <c r="U35" i="831"/>
  <c r="Q36" i="831"/>
  <c r="R35" i="831"/>
  <c r="AQ33" i="831"/>
  <c r="AO33" i="831"/>
  <c r="AK34" i="831"/>
  <c r="B34" i="831"/>
  <c r="A34" i="831"/>
  <c r="C34" i="831"/>
  <c r="Z33" i="831" l="1"/>
  <c r="AA33" i="831"/>
  <c r="F34" i="831"/>
  <c r="W34" i="831" s="1"/>
  <c r="Z34" i="831" s="1"/>
  <c r="AI34" i="95"/>
  <c r="AJ34" i="95" s="1"/>
  <c r="E34" i="95"/>
  <c r="AA34" i="95"/>
  <c r="Z34" i="95"/>
  <c r="T35" i="831"/>
  <c r="C35" i="95"/>
  <c r="C35" i="1352"/>
  <c r="BE31" i="1352"/>
  <c r="E34" i="1352"/>
  <c r="AI34" i="1352"/>
  <c r="AJ34" i="1352" s="1"/>
  <c r="Z34" i="1352"/>
  <c r="AA34" i="1352"/>
  <c r="C36" i="1352"/>
  <c r="AY32" i="831"/>
  <c r="AL32" i="831" s="1"/>
  <c r="AZ32" i="831" s="1"/>
  <c r="E33" i="831"/>
  <c r="AE33" i="831"/>
  <c r="AX33" i="831" s="1"/>
  <c r="T35" i="95"/>
  <c r="T35" i="1352"/>
  <c r="F35" i="1352" s="1"/>
  <c r="W35" i="1352" s="1"/>
  <c r="AA35" i="1352" s="1"/>
  <c r="AD33" i="831"/>
  <c r="AW33" i="831" s="1"/>
  <c r="Y33" i="1352"/>
  <c r="I33" i="1352" s="1"/>
  <c r="AL33" i="1352" s="1"/>
  <c r="AA33" i="1352"/>
  <c r="Z33" i="1352"/>
  <c r="K34" i="95"/>
  <c r="AN34" i="95" s="1"/>
  <c r="I34" i="95"/>
  <c r="AY34" i="95"/>
  <c r="AA33" i="95"/>
  <c r="Z33" i="95"/>
  <c r="Y33" i="95"/>
  <c r="I33" i="95" s="1"/>
  <c r="AL33" i="95" s="1"/>
  <c r="X32" i="95"/>
  <c r="AL32" i="95"/>
  <c r="K30" i="23"/>
  <c r="U36" i="831" s="1"/>
  <c r="I34" i="1352"/>
  <c r="J30" i="23"/>
  <c r="G32" i="23"/>
  <c r="H31" i="23"/>
  <c r="J31" i="23" s="1"/>
  <c r="T37" i="95" s="1"/>
  <c r="F37" i="95" s="1"/>
  <c r="W37" i="95" s="1"/>
  <c r="AA37" i="95" s="1"/>
  <c r="X32" i="1352"/>
  <c r="AL32" i="1352"/>
  <c r="BE30" i="831"/>
  <c r="AV36" i="95"/>
  <c r="AD35" i="1352"/>
  <c r="AW35" i="1352" s="1"/>
  <c r="AE36" i="95"/>
  <c r="AX36" i="95" s="1"/>
  <c r="AY35" i="95"/>
  <c r="AY34" i="1352"/>
  <c r="X32" i="831"/>
  <c r="AP33" i="831"/>
  <c r="AT33" i="831" s="1"/>
  <c r="AD36" i="95"/>
  <c r="AW36" i="95" s="1"/>
  <c r="AO37" i="95"/>
  <c r="AQ37" i="95"/>
  <c r="B38" i="1352"/>
  <c r="AK38" i="1352"/>
  <c r="A38" i="1352"/>
  <c r="AP36" i="95"/>
  <c r="AT36" i="95" s="1"/>
  <c r="AE35" i="1352"/>
  <c r="AX35" i="1352" s="1"/>
  <c r="AV35" i="1352"/>
  <c r="AO38" i="95"/>
  <c r="AQ38" i="95"/>
  <c r="AB38" i="95"/>
  <c r="AC38" i="95"/>
  <c r="AG38" i="95"/>
  <c r="AP38" i="95" s="1"/>
  <c r="AF38" i="95"/>
  <c r="AB37" i="95"/>
  <c r="AC37" i="95"/>
  <c r="AG37" i="95"/>
  <c r="AP37" i="95" s="1"/>
  <c r="AF37" i="95"/>
  <c r="A37" i="1352"/>
  <c r="B37" i="1352"/>
  <c r="AK37" i="1352"/>
  <c r="AP35" i="1352"/>
  <c r="AT35" i="1352" s="1"/>
  <c r="AQ36" i="1352"/>
  <c r="AO36" i="1352"/>
  <c r="AG36" i="1352"/>
  <c r="AP36" i="1352" s="1"/>
  <c r="AB36" i="1352"/>
  <c r="AC36" i="1352"/>
  <c r="AF36" i="1352"/>
  <c r="AC34" i="831"/>
  <c r="AG34" i="831"/>
  <c r="AR34" i="831" s="1"/>
  <c r="AB34" i="831"/>
  <c r="AF34" i="831"/>
  <c r="AO34" i="831"/>
  <c r="AQ34" i="831"/>
  <c r="AK35" i="831"/>
  <c r="A35" i="831"/>
  <c r="B35" i="831"/>
  <c r="C35" i="831"/>
  <c r="K35" i="831"/>
  <c r="AV33" i="831"/>
  <c r="Q37" i="831"/>
  <c r="R36" i="831"/>
  <c r="BB31" i="831"/>
  <c r="AZ31" i="831"/>
  <c r="BC31" i="831"/>
  <c r="BA31" i="831" s="1"/>
  <c r="N31" i="831"/>
  <c r="AI33" i="831"/>
  <c r="AJ33" i="831" s="1"/>
  <c r="F35" i="831" l="1"/>
  <c r="W35" i="831" s="1"/>
  <c r="Y35" i="831" s="1"/>
  <c r="I35" i="831" s="1"/>
  <c r="Y34" i="831"/>
  <c r="I34" i="831" s="1"/>
  <c r="AA34" i="831"/>
  <c r="T36" i="831"/>
  <c r="E35" i="1352"/>
  <c r="AY33" i="831"/>
  <c r="AL33" i="831" s="1"/>
  <c r="BB33" i="831" s="1"/>
  <c r="N32" i="831"/>
  <c r="BC32" i="831"/>
  <c r="BA32" i="831" s="1"/>
  <c r="BE32" i="831" s="1"/>
  <c r="BB32" i="831"/>
  <c r="T37" i="1352"/>
  <c r="F37" i="1352" s="1"/>
  <c r="W37" i="1352" s="1"/>
  <c r="AI35" i="1352"/>
  <c r="AJ35" i="1352" s="1"/>
  <c r="Z35" i="1352"/>
  <c r="Y35" i="1352"/>
  <c r="I35" i="1352" s="1"/>
  <c r="AZ32" i="1352"/>
  <c r="BB32" i="1352"/>
  <c r="N33" i="1352"/>
  <c r="BC33" i="1352"/>
  <c r="AZ33" i="1352"/>
  <c r="BB33" i="1352"/>
  <c r="BA33" i="1352"/>
  <c r="BB32" i="95"/>
  <c r="AZ32" i="95"/>
  <c r="F35" i="95"/>
  <c r="W35" i="95" s="1"/>
  <c r="AI35" i="95"/>
  <c r="AJ35" i="95" s="1"/>
  <c r="E35" i="95"/>
  <c r="N33" i="95"/>
  <c r="BA33" i="95"/>
  <c r="BB33" i="95"/>
  <c r="BC33" i="95"/>
  <c r="AZ33" i="95"/>
  <c r="AL34" i="1352"/>
  <c r="BC34" i="1352" s="1"/>
  <c r="AL34" i="95"/>
  <c r="BB34" i="95" s="1"/>
  <c r="G33" i="23"/>
  <c r="H32" i="23"/>
  <c r="J32" i="23" s="1"/>
  <c r="T38" i="1352" s="1"/>
  <c r="F38" i="1352" s="1"/>
  <c r="W38" i="1352" s="1"/>
  <c r="Z38" i="1352" s="1"/>
  <c r="T36" i="95"/>
  <c r="T36" i="1352"/>
  <c r="F36" i="1352" s="1"/>
  <c r="W36" i="1352" s="1"/>
  <c r="Y36" i="1352" s="1"/>
  <c r="N32" i="1352"/>
  <c r="BC32" i="1352"/>
  <c r="U36" i="95"/>
  <c r="K36" i="95" s="1"/>
  <c r="AN36" i="95" s="1"/>
  <c r="U36" i="1352"/>
  <c r="K36" i="1352" s="1"/>
  <c r="AN36" i="1352" s="1"/>
  <c r="J32" i="1352"/>
  <c r="X33" i="1352"/>
  <c r="J33" i="1352" s="1"/>
  <c r="N32" i="95"/>
  <c r="BC32" i="95"/>
  <c r="I31" i="23"/>
  <c r="J32" i="95"/>
  <c r="X33" i="95"/>
  <c r="J33" i="95" s="1"/>
  <c r="K31" i="23"/>
  <c r="AT37" i="95"/>
  <c r="AY35" i="1352"/>
  <c r="AD34" i="831"/>
  <c r="AW34" i="831" s="1"/>
  <c r="E37" i="95"/>
  <c r="Y37" i="95"/>
  <c r="Z37" i="95"/>
  <c r="AI37" i="95"/>
  <c r="AJ37" i="95" s="1"/>
  <c r="J32" i="831"/>
  <c r="X33" i="831"/>
  <c r="J33" i="831" s="1"/>
  <c r="AP34" i="831"/>
  <c r="AT34" i="831" s="1"/>
  <c r="AD37" i="95"/>
  <c r="AW37" i="95" s="1"/>
  <c r="AE36" i="1352"/>
  <c r="AX36" i="1352" s="1"/>
  <c r="AE38" i="95"/>
  <c r="AX38" i="95" s="1"/>
  <c r="AR38" i="95"/>
  <c r="AV38" i="95" s="1"/>
  <c r="AT38" i="95"/>
  <c r="BG31" i="831"/>
  <c r="AV34" i="831"/>
  <c r="AE34" i="831"/>
  <c r="AX34" i="831" s="1"/>
  <c r="AE37" i="95"/>
  <c r="AX37" i="95" s="1"/>
  <c r="AR36" i="1352"/>
  <c r="AV36" i="1352" s="1"/>
  <c r="AG37" i="1352"/>
  <c r="AR37" i="1352" s="1"/>
  <c r="AC37" i="1352"/>
  <c r="AB37" i="1352"/>
  <c r="AF37" i="1352"/>
  <c r="AB38" i="1352"/>
  <c r="AF38" i="1352"/>
  <c r="AG38" i="1352"/>
  <c r="AP38" i="1352" s="1"/>
  <c r="AC38" i="1352"/>
  <c r="AR37" i="95"/>
  <c r="AV37" i="95" s="1"/>
  <c r="AD36" i="1352"/>
  <c r="AW36" i="1352" s="1"/>
  <c r="AT36" i="1352"/>
  <c r="AQ37" i="1352"/>
  <c r="AO37" i="1352"/>
  <c r="AD38" i="95"/>
  <c r="AW38" i="95" s="1"/>
  <c r="AQ38" i="1352"/>
  <c r="AO38" i="1352"/>
  <c r="BE31" i="831"/>
  <c r="B36" i="831"/>
  <c r="C36" i="831"/>
  <c r="A36" i="831"/>
  <c r="AK36" i="831"/>
  <c r="AB35" i="831"/>
  <c r="AF35" i="831"/>
  <c r="AC35" i="831"/>
  <c r="AG35" i="831"/>
  <c r="AR35" i="831" s="1"/>
  <c r="K36" i="831"/>
  <c r="Q38" i="831"/>
  <c r="T37" i="831"/>
  <c r="R37" i="831"/>
  <c r="AO35" i="831"/>
  <c r="AQ35" i="831"/>
  <c r="AI34" i="831"/>
  <c r="AJ34" i="831" s="1"/>
  <c r="E34" i="831"/>
  <c r="Z35" i="831" l="1"/>
  <c r="AA35" i="831"/>
  <c r="F36" i="831"/>
  <c r="W36" i="831" s="1"/>
  <c r="Z36" i="831" s="1"/>
  <c r="U37" i="831"/>
  <c r="K37" i="831" s="1"/>
  <c r="I32" i="23"/>
  <c r="C38" i="1352" s="1"/>
  <c r="BG32" i="831"/>
  <c r="BG32" i="1352"/>
  <c r="N33" i="831"/>
  <c r="AZ33" i="831"/>
  <c r="BA33" i="831"/>
  <c r="BC33" i="831"/>
  <c r="BG33" i="831" s="1"/>
  <c r="BG33" i="95"/>
  <c r="BG33" i="1352"/>
  <c r="AL35" i="1352"/>
  <c r="Y35" i="95"/>
  <c r="I35" i="95" s="1"/>
  <c r="AL35" i="95" s="1"/>
  <c r="Z35" i="95"/>
  <c r="AA35" i="95"/>
  <c r="BG32" i="95"/>
  <c r="BE33" i="95"/>
  <c r="BE33" i="1352"/>
  <c r="AY36" i="95"/>
  <c r="BB34" i="1352"/>
  <c r="BG34" i="1352" s="1"/>
  <c r="BA34" i="1352"/>
  <c r="AZ34" i="1352"/>
  <c r="N34" i="1352"/>
  <c r="AI36" i="1352"/>
  <c r="AJ36" i="1352" s="1"/>
  <c r="B39" i="1352"/>
  <c r="I36" i="1352"/>
  <c r="B40" i="1352"/>
  <c r="AZ34" i="95"/>
  <c r="N34" i="95"/>
  <c r="BC34" i="95"/>
  <c r="BG34" i="95" s="1"/>
  <c r="AA36" i="1352"/>
  <c r="Z36" i="1352"/>
  <c r="E36" i="1352"/>
  <c r="T38" i="95"/>
  <c r="B40" i="95" s="1"/>
  <c r="C37" i="95"/>
  <c r="C37" i="1352"/>
  <c r="BA32" i="1352"/>
  <c r="BE32" i="1352" s="1"/>
  <c r="BA32" i="95"/>
  <c r="BE32" i="95" s="1"/>
  <c r="X34" i="95"/>
  <c r="K32" i="23"/>
  <c r="U38" i="831" s="1"/>
  <c r="H33" i="23"/>
  <c r="J33" i="23" s="1"/>
  <c r="G34" i="23"/>
  <c r="U37" i="95"/>
  <c r="K37" i="95" s="1"/>
  <c r="U37" i="1352"/>
  <c r="K37" i="1352" s="1"/>
  <c r="AN37" i="1352" s="1"/>
  <c r="F36" i="95"/>
  <c r="W36" i="95" s="1"/>
  <c r="AI36" i="95"/>
  <c r="AJ36" i="95" s="1"/>
  <c r="E36" i="95"/>
  <c r="X34" i="1352"/>
  <c r="Y38" i="1352"/>
  <c r="AY34" i="831"/>
  <c r="AL34" i="831" s="1"/>
  <c r="BC34" i="831" s="1"/>
  <c r="X34" i="831"/>
  <c r="J34" i="831" s="1"/>
  <c r="AP37" i="1352"/>
  <c r="AT37" i="1352" s="1"/>
  <c r="AY36" i="1352"/>
  <c r="AA38" i="1352"/>
  <c r="AT38" i="1352"/>
  <c r="AP35" i="831"/>
  <c r="AT35" i="831" s="1"/>
  <c r="AI38" i="1352"/>
  <c r="AJ38" i="1352" s="1"/>
  <c r="AR38" i="1352"/>
  <c r="AV38" i="1352" s="1"/>
  <c r="AV35" i="831"/>
  <c r="AD35" i="831"/>
  <c r="AW35" i="831" s="1"/>
  <c r="AD37" i="1352"/>
  <c r="AW37" i="1352" s="1"/>
  <c r="AA37" i="1352"/>
  <c r="Z37" i="1352"/>
  <c r="Y37" i="1352"/>
  <c r="AV37" i="1352"/>
  <c r="AE38" i="1352"/>
  <c r="AX38" i="1352" s="1"/>
  <c r="AE37" i="1352"/>
  <c r="AX37" i="1352" s="1"/>
  <c r="AI37" i="1352"/>
  <c r="AJ37" i="1352" s="1"/>
  <c r="AD38" i="1352"/>
  <c r="AW38" i="1352" s="1"/>
  <c r="E38" i="1352"/>
  <c r="E37" i="1352"/>
  <c r="T38" i="831"/>
  <c r="R38" i="831"/>
  <c r="E35" i="831"/>
  <c r="AI35" i="831"/>
  <c r="AJ35" i="831" s="1"/>
  <c r="AE35" i="831"/>
  <c r="AX35" i="831" s="1"/>
  <c r="AO36" i="831"/>
  <c r="AQ36" i="831"/>
  <c r="AC36" i="831"/>
  <c r="AG36" i="831"/>
  <c r="AR36" i="831" s="1"/>
  <c r="AB36" i="831"/>
  <c r="AF36" i="831"/>
  <c r="AK37" i="831"/>
  <c r="A37" i="831"/>
  <c r="B37" i="831"/>
  <c r="F37" i="831" s="1"/>
  <c r="W37" i="831" s="1"/>
  <c r="C37" i="831"/>
  <c r="AA36" i="831" l="1"/>
  <c r="Y36" i="831"/>
  <c r="I36" i="831" s="1"/>
  <c r="BA34" i="95"/>
  <c r="BE34" i="95" s="1"/>
  <c r="N35" i="1352"/>
  <c r="C38" i="95"/>
  <c r="BE33" i="831"/>
  <c r="BB35" i="1352"/>
  <c r="BC35" i="1352"/>
  <c r="BA35" i="1352" s="1"/>
  <c r="AZ35" i="1352"/>
  <c r="I33" i="23"/>
  <c r="K33" i="23"/>
  <c r="BE34" i="1352"/>
  <c r="B39" i="95"/>
  <c r="BB35" i="95"/>
  <c r="N35" i="95"/>
  <c r="BC35" i="95"/>
  <c r="BA35" i="95" s="1"/>
  <c r="AZ35" i="95"/>
  <c r="AL36" i="1352"/>
  <c r="N36" i="1352" s="1"/>
  <c r="I37" i="1352"/>
  <c r="AY37" i="95"/>
  <c r="Z36" i="95"/>
  <c r="AA36" i="95"/>
  <c r="Y36" i="95"/>
  <c r="I36" i="95" s="1"/>
  <c r="U38" i="1352"/>
  <c r="K38" i="1352" s="1"/>
  <c r="U38" i="95"/>
  <c r="J34" i="95"/>
  <c r="X35" i="95"/>
  <c r="J35" i="95" s="1"/>
  <c r="AN37" i="95"/>
  <c r="J34" i="1352"/>
  <c r="X35" i="1352"/>
  <c r="H34" i="23"/>
  <c r="I34" i="23" s="1"/>
  <c r="G35" i="23"/>
  <c r="I37" i="95"/>
  <c r="F38" i="95"/>
  <c r="W38" i="95" s="1"/>
  <c r="E38" i="95"/>
  <c r="AI38" i="95"/>
  <c r="AJ38" i="95" s="1"/>
  <c r="BA34" i="831"/>
  <c r="BB34" i="831"/>
  <c r="BG34" i="831" s="1"/>
  <c r="AZ34" i="831"/>
  <c r="N34" i="831"/>
  <c r="X35" i="831"/>
  <c r="J35" i="831" s="1"/>
  <c r="AY35" i="831"/>
  <c r="AL35" i="831" s="1"/>
  <c r="BC35" i="831" s="1"/>
  <c r="AY37" i="1352"/>
  <c r="AE36" i="831"/>
  <c r="AX36" i="831" s="1"/>
  <c r="AB37" i="831"/>
  <c r="AG37" i="831"/>
  <c r="AR37" i="831" s="1"/>
  <c r="AC37" i="831"/>
  <c r="AF37" i="831"/>
  <c r="AD36" i="831"/>
  <c r="AW36" i="831" s="1"/>
  <c r="E36" i="831"/>
  <c r="AI36" i="831"/>
  <c r="AJ36" i="831" s="1"/>
  <c r="AP36" i="831"/>
  <c r="AT36" i="831" s="1"/>
  <c r="K38" i="831"/>
  <c r="K39" i="831" s="1"/>
  <c r="N41" i="831" s="1"/>
  <c r="I41" i="831" s="1"/>
  <c r="Y37" i="831"/>
  <c r="I37" i="831" s="1"/>
  <c r="AA37" i="831"/>
  <c r="Z37" i="831"/>
  <c r="AQ37" i="831"/>
  <c r="AO37" i="831"/>
  <c r="AV36" i="831"/>
  <c r="B38" i="831"/>
  <c r="F38" i="831" s="1"/>
  <c r="W38" i="831" s="1"/>
  <c r="A38" i="831"/>
  <c r="AK38" i="831"/>
  <c r="C38" i="831"/>
  <c r="B39" i="831"/>
  <c r="BE35" i="1352" l="1"/>
  <c r="BG35" i="1352"/>
  <c r="BE35" i="95"/>
  <c r="BG35" i="95"/>
  <c r="AL37" i="95"/>
  <c r="N37" i="95" s="1"/>
  <c r="K34" i="23"/>
  <c r="AY38" i="1352"/>
  <c r="BC36" i="1352"/>
  <c r="BA36" i="1352" s="1"/>
  <c r="BB36" i="1352"/>
  <c r="AZ36" i="1352"/>
  <c r="AL37" i="1352"/>
  <c r="I38" i="1352"/>
  <c r="I39" i="1352" s="1"/>
  <c r="H35" i="23"/>
  <c r="J35" i="23" s="1"/>
  <c r="G36" i="23"/>
  <c r="K38" i="95"/>
  <c r="AY38" i="95"/>
  <c r="AN38" i="1352"/>
  <c r="K39" i="1352"/>
  <c r="N41" i="1352" s="1"/>
  <c r="I41" i="1352" s="1"/>
  <c r="Z38" i="95"/>
  <c r="Y38" i="95"/>
  <c r="I38" i="95" s="1"/>
  <c r="I39" i="95" s="1"/>
  <c r="AA38" i="95"/>
  <c r="J35" i="1352"/>
  <c r="X36" i="1352"/>
  <c r="X36" i="95"/>
  <c r="J36" i="95" s="1"/>
  <c r="AL36" i="95"/>
  <c r="J34" i="23"/>
  <c r="BA35" i="831"/>
  <c r="BE34" i="831"/>
  <c r="X36" i="831"/>
  <c r="J36" i="831" s="1"/>
  <c r="BB35" i="831"/>
  <c r="BG35" i="831" s="1"/>
  <c r="N35" i="831"/>
  <c r="AZ35" i="831"/>
  <c r="AY36" i="831"/>
  <c r="AL36" i="831" s="1"/>
  <c r="BB36" i="831" s="1"/>
  <c r="AP37" i="831"/>
  <c r="AT37" i="831" s="1"/>
  <c r="AV37" i="831"/>
  <c r="AE37" i="831"/>
  <c r="AX37" i="831" s="1"/>
  <c r="AA38" i="831"/>
  <c r="Y38" i="831"/>
  <c r="I38" i="831" s="1"/>
  <c r="Z38" i="831"/>
  <c r="AQ38" i="831"/>
  <c r="AO38" i="831"/>
  <c r="AD37" i="831"/>
  <c r="AW37" i="831" s="1"/>
  <c r="AC38" i="831"/>
  <c r="AB38" i="831"/>
  <c r="AF38" i="831"/>
  <c r="AG38" i="831"/>
  <c r="AR38" i="831" s="1"/>
  <c r="AI37" i="831"/>
  <c r="AJ37" i="831" s="1"/>
  <c r="E37" i="831"/>
  <c r="BB37" i="95" l="1"/>
  <c r="AZ37" i="95"/>
  <c r="BG36" i="1352"/>
  <c r="BC37" i="95"/>
  <c r="BA37" i="95" s="1"/>
  <c r="I35" i="23"/>
  <c r="N37" i="1352"/>
  <c r="BB37" i="1352"/>
  <c r="BE36" i="1352"/>
  <c r="AZ37" i="1352"/>
  <c r="BC37" i="1352"/>
  <c r="BA37" i="1352" s="1"/>
  <c r="AL38" i="1352"/>
  <c r="BC38" i="1352" s="1"/>
  <c r="AL38" i="95"/>
  <c r="N36" i="95"/>
  <c r="BC36" i="95"/>
  <c r="BA36" i="95" s="1"/>
  <c r="AZ36" i="95"/>
  <c r="BB36" i="95"/>
  <c r="J36" i="1352"/>
  <c r="X37" i="1352"/>
  <c r="AN38" i="95"/>
  <c r="K39" i="95"/>
  <c r="N41" i="95" s="1"/>
  <c r="I41" i="95" s="1"/>
  <c r="K35" i="23"/>
  <c r="X37" i="95"/>
  <c r="J37" i="95" s="1"/>
  <c r="G37" i="23"/>
  <c r="H36" i="23"/>
  <c r="K36" i="23" s="1"/>
  <c r="BE35" i="831"/>
  <c r="AE38" i="831"/>
  <c r="AX38" i="831" s="1"/>
  <c r="X37" i="831"/>
  <c r="J37" i="831" s="1"/>
  <c r="AZ36" i="831"/>
  <c r="BC36" i="831"/>
  <c r="BG36" i="831" s="1"/>
  <c r="N36" i="831"/>
  <c r="AY37" i="831"/>
  <c r="AL37" i="831" s="1"/>
  <c r="AZ37" i="831" s="1"/>
  <c r="AD38" i="831"/>
  <c r="AW38" i="831" s="1"/>
  <c r="E38" i="831"/>
  <c r="AI38" i="831"/>
  <c r="AJ38" i="831" s="1"/>
  <c r="AP38" i="831"/>
  <c r="AT38" i="831" s="1"/>
  <c r="AV38" i="831"/>
  <c r="I39" i="831"/>
  <c r="BG37" i="1352" l="1"/>
  <c r="BE37" i="95"/>
  <c r="BA36" i="831"/>
  <c r="BE36" i="831" s="1"/>
  <c r="BG37" i="95"/>
  <c r="J36" i="23"/>
  <c r="I36" i="23"/>
  <c r="BE37" i="1352"/>
  <c r="BE36" i="95"/>
  <c r="BB38" i="1352"/>
  <c r="BG38" i="1352" s="1"/>
  <c r="BC38" i="95"/>
  <c r="BA38" i="95" s="1"/>
  <c r="AZ38" i="1352"/>
  <c r="BA38" i="1352"/>
  <c r="N38" i="1352"/>
  <c r="N39" i="1352" s="1"/>
  <c r="N40" i="1352" s="1"/>
  <c r="I40" i="1352" s="1"/>
  <c r="I43" i="1352" s="1"/>
  <c r="Q43" i="1352" s="1"/>
  <c r="N38" i="95"/>
  <c r="N39" i="95" s="1"/>
  <c r="N40" i="95" s="1"/>
  <c r="I40" i="95" s="1"/>
  <c r="I43" i="95" s="1"/>
  <c r="AZ38" i="95"/>
  <c r="BG36" i="95"/>
  <c r="BB38" i="95"/>
  <c r="X38" i="95"/>
  <c r="J38" i="95" s="1"/>
  <c r="J37" i="1352"/>
  <c r="X38" i="1352"/>
  <c r="J38" i="1352" s="1"/>
  <c r="G38" i="23"/>
  <c r="H37" i="23"/>
  <c r="K37" i="23" s="1"/>
  <c r="X38" i="831"/>
  <c r="J38" i="831" s="1"/>
  <c r="AY38" i="831"/>
  <c r="AL38" i="831" s="1"/>
  <c r="BB38" i="831" s="1"/>
  <c r="N37" i="831"/>
  <c r="BB37" i="831"/>
  <c r="BC37" i="831"/>
  <c r="BA37" i="831" s="1"/>
  <c r="BE37" i="831" s="1"/>
  <c r="BE38" i="95" l="1"/>
  <c r="BG38" i="95"/>
  <c r="BE38" i="1352"/>
  <c r="I44" i="1352"/>
  <c r="K43" i="1352"/>
  <c r="I44" i="95"/>
  <c r="K43" i="95"/>
  <c r="Q43" i="95"/>
  <c r="H38" i="23"/>
  <c r="K38" i="23" s="1"/>
  <c r="G39" i="23"/>
  <c r="J37" i="23"/>
  <c r="I37" i="23"/>
  <c r="N38" i="831"/>
  <c r="N39" i="831" s="1"/>
  <c r="N40" i="831" s="1"/>
  <c r="I40" i="831" s="1"/>
  <c r="I43" i="831" s="1"/>
  <c r="K43" i="831" s="1"/>
  <c r="BC38" i="831"/>
  <c r="BG38" i="831" s="1"/>
  <c r="AZ38" i="831"/>
  <c r="BG37" i="831"/>
  <c r="BA38" i="831" l="1"/>
  <c r="BE38" i="831" s="1"/>
  <c r="J38" i="23"/>
  <c r="I38" i="23"/>
  <c r="H39" i="23"/>
  <c r="I39" i="23" s="1"/>
  <c r="G40" i="23"/>
  <c r="I44" i="831"/>
  <c r="Q43" i="831"/>
  <c r="K39" i="23" l="1"/>
  <c r="J39" i="23"/>
  <c r="H40" i="23"/>
  <c r="J40" i="23" s="1"/>
  <c r="G41" i="23"/>
  <c r="I40" i="23" l="1"/>
  <c r="H41" i="23"/>
  <c r="J41" i="23" s="1"/>
  <c r="G42" i="23"/>
  <c r="K40" i="23"/>
  <c r="I41" i="23" l="1"/>
  <c r="K41" i="23"/>
  <c r="G43" i="23"/>
  <c r="H42" i="23"/>
  <c r="J42" i="23" s="1"/>
  <c r="K42" i="23" l="1"/>
  <c r="I42" i="23"/>
  <c r="H43" i="23"/>
  <c r="I43" i="23" s="1"/>
  <c r="G44" i="23"/>
  <c r="K43" i="23" l="1"/>
  <c r="G45" i="23"/>
  <c r="H44" i="23"/>
  <c r="K44" i="23" s="1"/>
  <c r="J43" i="23"/>
  <c r="I44" i="23" l="1"/>
  <c r="J44" i="23"/>
  <c r="H45" i="23"/>
  <c r="J45" i="23" s="1"/>
  <c r="G46" i="23"/>
  <c r="I45" i="23" l="1"/>
  <c r="K45" i="23"/>
  <c r="K46" i="23"/>
  <c r="H46" i="23"/>
  <c r="J46" i="23" s="1"/>
  <c r="I46" i="23"/>
  <c r="G47" i="23"/>
  <c r="H47" i="23" l="1"/>
  <c r="I47" i="23" s="1"/>
  <c r="G48" i="23"/>
  <c r="J47" i="23" l="1"/>
  <c r="K47" i="23"/>
  <c r="H48" i="23"/>
  <c r="J48" i="23" s="1"/>
  <c r="G49" i="23"/>
  <c r="K48" i="23" l="1"/>
  <c r="I48" i="23"/>
  <c r="H49" i="23"/>
  <c r="K49" i="23" s="1"/>
  <c r="G50" i="23"/>
  <c r="I49" i="23" l="1"/>
  <c r="J49" i="23"/>
  <c r="G51" i="23"/>
  <c r="H50" i="23"/>
  <c r="K50" i="23" s="1"/>
  <c r="J50" i="23" l="1"/>
  <c r="I50" i="23"/>
  <c r="H51" i="23"/>
  <c r="J51" i="23" s="1"/>
  <c r="G52" i="23"/>
  <c r="K51" i="23" l="1"/>
  <c r="I51" i="23"/>
  <c r="H52" i="23"/>
  <c r="I52" i="23" s="1"/>
  <c r="G53" i="23"/>
  <c r="J52" i="23" l="1"/>
  <c r="K52" i="23"/>
  <c r="G54" i="23"/>
  <c r="H53" i="23"/>
  <c r="J53" i="23" s="1"/>
  <c r="I53" i="23" l="1"/>
  <c r="K53" i="23"/>
  <c r="G55" i="23"/>
  <c r="H54" i="23"/>
  <c r="J54" i="23" s="1"/>
  <c r="I54" i="23" l="1"/>
  <c r="K54" i="23"/>
  <c r="H55" i="23"/>
  <c r="I55" i="23" s="1"/>
  <c r="G56" i="23"/>
  <c r="K55" i="23" l="1"/>
  <c r="J55" i="23"/>
  <c r="G57" i="23"/>
  <c r="H56" i="23"/>
  <c r="J56" i="23" s="1"/>
  <c r="I56" i="23" l="1"/>
  <c r="K56" i="23"/>
  <c r="G58" i="23"/>
  <c r="H57" i="23"/>
  <c r="I57" i="23" s="1"/>
  <c r="J57" i="23" l="1"/>
  <c r="K57" i="23"/>
  <c r="G59" i="23"/>
  <c r="H58" i="23"/>
  <c r="J58" i="23" s="1"/>
  <c r="K58" i="23" l="1"/>
  <c r="I58" i="23"/>
  <c r="G60" i="23"/>
  <c r="H59" i="23"/>
  <c r="K59" i="23" s="1"/>
  <c r="I59" i="23" l="1"/>
  <c r="J59" i="23"/>
  <c r="H60" i="23"/>
  <c r="I60" i="23" s="1"/>
  <c r="G61" i="23"/>
  <c r="K60" i="23" l="1"/>
  <c r="J60" i="23"/>
  <c r="H61" i="23"/>
  <c r="K61" i="23" s="1"/>
  <c r="G62" i="23"/>
  <c r="J61" i="23" l="1"/>
  <c r="I61" i="23"/>
  <c r="G63" i="23"/>
  <c r="H62" i="23"/>
  <c r="I62" i="23" s="1"/>
  <c r="K62" i="23" l="1"/>
  <c r="J62" i="23"/>
  <c r="G64" i="23"/>
  <c r="H63" i="23"/>
  <c r="I63" i="23" s="1"/>
  <c r="K63" i="23" l="1"/>
  <c r="J63" i="23"/>
  <c r="G65" i="23"/>
  <c r="H64" i="23"/>
  <c r="J64" i="23" s="1"/>
  <c r="I64" i="23" l="1"/>
  <c r="K64" i="23"/>
  <c r="H65" i="23"/>
  <c r="K65" i="23" s="1"/>
  <c r="G66" i="23"/>
  <c r="J65" i="23" l="1"/>
  <c r="I65" i="23"/>
  <c r="H66" i="23"/>
  <c r="I66" i="23" s="1"/>
  <c r="G67" i="23"/>
  <c r="K66" i="23" l="1"/>
  <c r="J66" i="23"/>
  <c r="H67" i="23"/>
  <c r="K67" i="23" s="1"/>
  <c r="G68" i="23"/>
  <c r="I67" i="23" l="1"/>
  <c r="J67" i="23"/>
  <c r="G69" i="23"/>
  <c r="H68" i="23"/>
  <c r="K68" i="23" s="1"/>
  <c r="J68" i="23" l="1"/>
  <c r="I68" i="23"/>
  <c r="G70" i="23"/>
  <c r="H69" i="23"/>
  <c r="J69" i="23" s="1"/>
  <c r="K69" i="23" l="1"/>
  <c r="I69" i="23"/>
  <c r="H70" i="23"/>
  <c r="I70" i="23" s="1"/>
  <c r="G71" i="23"/>
  <c r="J70" i="23" l="1"/>
  <c r="K70" i="23"/>
  <c r="H71" i="23"/>
  <c r="K71" i="23" s="1"/>
  <c r="G72" i="23"/>
  <c r="J71" i="23" l="1"/>
  <c r="I71" i="23"/>
  <c r="G73" i="23"/>
  <c r="H72" i="23"/>
  <c r="K72" i="23" s="1"/>
  <c r="I72" i="23" l="1"/>
  <c r="J72" i="23"/>
  <c r="H73" i="23"/>
  <c r="I73" i="23" s="1"/>
  <c r="G74" i="23"/>
  <c r="J73" i="23" l="1"/>
  <c r="K73" i="23"/>
  <c r="H74" i="23"/>
  <c r="J74" i="23" s="1"/>
  <c r="G75" i="23"/>
  <c r="I74" i="23" l="1"/>
  <c r="K74" i="23"/>
  <c r="G76" i="23"/>
  <c r="H75" i="23"/>
  <c r="I75" i="23" s="1"/>
  <c r="J75" i="23" l="1"/>
  <c r="K75" i="23"/>
  <c r="H76" i="23"/>
  <c r="J76" i="23" s="1"/>
  <c r="G77" i="23"/>
  <c r="K76" i="23" l="1"/>
  <c r="I76" i="23"/>
  <c r="H77" i="23"/>
  <c r="K77" i="23" s="1"/>
  <c r="G78" i="23"/>
  <c r="J77" i="23" l="1"/>
  <c r="I77" i="23"/>
  <c r="H78" i="23"/>
  <c r="K78" i="23" s="1"/>
  <c r="G79" i="23"/>
  <c r="I78" i="23" l="1"/>
  <c r="J78" i="23"/>
  <c r="G80" i="23"/>
  <c r="H79" i="23"/>
  <c r="J79" i="23" s="1"/>
  <c r="K79" i="23" l="1"/>
  <c r="I79" i="23"/>
  <c r="H80" i="23"/>
  <c r="K80" i="23" s="1"/>
  <c r="G81" i="23"/>
  <c r="I80" i="23" l="1"/>
  <c r="J80" i="23"/>
  <c r="H81" i="23"/>
  <c r="I81" i="23" s="1"/>
  <c r="G82" i="23"/>
  <c r="J81" i="23" l="1"/>
  <c r="K81" i="23"/>
  <c r="H82" i="23"/>
  <c r="I82" i="23" s="1"/>
  <c r="G83" i="23"/>
  <c r="K82" i="23" l="1"/>
  <c r="J82" i="23"/>
  <c r="H83" i="23"/>
  <c r="I83" i="23" s="1"/>
  <c r="G84" i="23"/>
  <c r="K83" i="23" l="1"/>
  <c r="J83" i="23"/>
  <c r="H84" i="23"/>
  <c r="I84" i="23" s="1"/>
  <c r="G85" i="23"/>
  <c r="J84" i="23" l="1"/>
  <c r="K84" i="23"/>
  <c r="G86" i="23"/>
  <c r="H85" i="23"/>
  <c r="J85" i="23" s="1"/>
  <c r="K85" i="23" l="1"/>
  <c r="I85" i="23"/>
  <c r="G87" i="23"/>
  <c r="H86" i="23"/>
  <c r="K86" i="23" s="1"/>
  <c r="J86" i="23" l="1"/>
  <c r="I86" i="23"/>
  <c r="G88" i="23"/>
  <c r="H87" i="23"/>
  <c r="K87" i="23" s="1"/>
  <c r="I87" i="23" l="1"/>
  <c r="J87" i="23"/>
  <c r="H88" i="23"/>
  <c r="I88" i="23" s="1"/>
  <c r="G89" i="23"/>
  <c r="K88" i="23" l="1"/>
  <c r="J88" i="23"/>
  <c r="G90" i="23"/>
  <c r="H89" i="23"/>
  <c r="K89" i="23" s="1"/>
  <c r="I89" i="23" l="1"/>
  <c r="J89" i="23"/>
  <c r="H90" i="23"/>
  <c r="I90" i="23" s="1"/>
  <c r="G91" i="23"/>
  <c r="K90" i="23" l="1"/>
  <c r="J90" i="23"/>
  <c r="G92" i="23"/>
  <c r="H91" i="23"/>
  <c r="I91" i="23" s="1"/>
  <c r="J91" i="23" l="1"/>
  <c r="K91" i="23"/>
  <c r="G93" i="23"/>
  <c r="H92" i="23"/>
  <c r="J92" i="23" s="1"/>
  <c r="K92" i="23" l="1"/>
  <c r="I92" i="23"/>
  <c r="H93" i="23"/>
  <c r="K93" i="23" s="1"/>
  <c r="G94" i="23"/>
  <c r="I93" i="23" l="1"/>
  <c r="J93" i="23"/>
  <c r="G95" i="23"/>
  <c r="H94" i="23"/>
  <c r="K94" i="23" s="1"/>
  <c r="J94" i="23" l="1"/>
  <c r="I94" i="23"/>
  <c r="H95" i="23"/>
  <c r="I95" i="23" s="1"/>
  <c r="G96" i="23"/>
  <c r="K95" i="23" l="1"/>
  <c r="J95" i="23"/>
  <c r="H96" i="23"/>
  <c r="K96" i="23" s="1"/>
  <c r="G97" i="23"/>
  <c r="J96" i="23" l="1"/>
  <c r="I96" i="23"/>
  <c r="G98" i="23"/>
  <c r="H97" i="23"/>
  <c r="J97" i="23" s="1"/>
  <c r="K97" i="23" l="1"/>
  <c r="I97" i="23"/>
  <c r="H98" i="23"/>
  <c r="K98" i="23" s="1"/>
  <c r="G99" i="23"/>
  <c r="J98" i="23" l="1"/>
  <c r="I98" i="23"/>
  <c r="H99" i="23"/>
  <c r="J99" i="23" s="1"/>
  <c r="G100" i="23"/>
  <c r="K99" i="23" l="1"/>
  <c r="I99" i="23"/>
  <c r="G101" i="23"/>
  <c r="H100" i="23"/>
  <c r="J100" i="23" s="1"/>
  <c r="I100" i="23" l="1"/>
  <c r="K100" i="23"/>
  <c r="G102" i="23"/>
  <c r="H101" i="23"/>
  <c r="J101" i="23" s="1"/>
  <c r="I101" i="23" l="1"/>
  <c r="K101" i="23"/>
  <c r="G103" i="23"/>
  <c r="H102" i="23"/>
  <c r="K102" i="23" s="1"/>
  <c r="I102" i="23" l="1"/>
  <c r="J102" i="23"/>
  <c r="G104" i="23"/>
  <c r="H103" i="23"/>
  <c r="K103" i="23" s="1"/>
  <c r="I103" i="23" l="1"/>
  <c r="J103" i="23"/>
  <c r="G105" i="23"/>
  <c r="H104" i="23"/>
  <c r="J104" i="23" s="1"/>
  <c r="I104" i="23" l="1"/>
  <c r="K104" i="23"/>
  <c r="H105" i="23"/>
  <c r="J105" i="23" s="1"/>
  <c r="G106" i="23"/>
  <c r="K105" i="23" l="1"/>
  <c r="I105" i="23"/>
  <c r="H106" i="23"/>
  <c r="J106" i="23" s="1"/>
  <c r="G107" i="23"/>
  <c r="K106" i="23" l="1"/>
  <c r="I106" i="23"/>
  <c r="H107" i="23"/>
  <c r="J107" i="23" s="1"/>
  <c r="G108" i="23"/>
  <c r="K107" i="23" l="1"/>
  <c r="I107" i="23"/>
  <c r="G109" i="23"/>
  <c r="H108" i="23"/>
  <c r="J108" i="23" s="1"/>
  <c r="I108" i="23" l="1"/>
  <c r="K108" i="23"/>
  <c r="G110" i="23"/>
  <c r="H109" i="23"/>
  <c r="I109" i="23" s="1"/>
  <c r="K109" i="23" l="1"/>
  <c r="J109" i="23"/>
  <c r="G111" i="23"/>
  <c r="H110" i="23"/>
  <c r="I110" i="23" s="1"/>
  <c r="K110" i="23" l="1"/>
  <c r="J110" i="23"/>
  <c r="G112" i="23"/>
  <c r="H111" i="23"/>
  <c r="J111" i="23" s="1"/>
  <c r="I111" i="23" l="1"/>
  <c r="K111" i="23"/>
  <c r="G113" i="23"/>
  <c r="H112" i="23"/>
  <c r="K112" i="23" s="1"/>
  <c r="J112" i="23" l="1"/>
  <c r="H113" i="23"/>
  <c r="I113" i="23" s="1"/>
  <c r="G114" i="23"/>
  <c r="I112" i="23"/>
  <c r="K113" i="23" l="1"/>
  <c r="J113" i="23"/>
  <c r="H114" i="23"/>
  <c r="K114" i="23" s="1"/>
  <c r="G115" i="23"/>
  <c r="I114" i="23" l="1"/>
  <c r="J114" i="23"/>
  <c r="G116" i="23"/>
  <c r="H115" i="23"/>
  <c r="J115" i="23" s="1"/>
  <c r="I115" i="23" l="1"/>
  <c r="K115" i="23"/>
  <c r="G117" i="23"/>
  <c r="H116" i="23"/>
  <c r="I116" i="23" s="1"/>
  <c r="J116" i="23" l="1"/>
  <c r="K116" i="23"/>
  <c r="G118" i="23"/>
  <c r="H117" i="23"/>
  <c r="J117" i="23" s="1"/>
  <c r="I117" i="23" l="1"/>
  <c r="K117" i="23"/>
  <c r="H118" i="23"/>
  <c r="K118" i="23" s="1"/>
  <c r="G119" i="23"/>
  <c r="I118" i="23" l="1"/>
  <c r="J118" i="23"/>
  <c r="H119" i="23"/>
  <c r="I119" i="23" s="1"/>
  <c r="G120" i="23"/>
  <c r="J119" i="23" l="1"/>
  <c r="K119" i="23"/>
  <c r="H120" i="23"/>
  <c r="J120" i="23" s="1"/>
  <c r="G121" i="23"/>
  <c r="K120" i="23" l="1"/>
  <c r="I120" i="23"/>
  <c r="H121" i="23"/>
  <c r="J121" i="23" s="1"/>
  <c r="G122" i="23"/>
  <c r="I121" i="23" l="1"/>
  <c r="K121" i="23"/>
  <c r="G123" i="23"/>
  <c r="H122" i="23"/>
  <c r="J122" i="23" s="1"/>
  <c r="I122" i="23" l="1"/>
  <c r="K122" i="23"/>
  <c r="H123" i="23"/>
  <c r="J123" i="23" s="1"/>
  <c r="G124" i="23"/>
  <c r="I123" i="23" l="1"/>
  <c r="K123" i="23"/>
  <c r="G125" i="23"/>
  <c r="H124" i="23"/>
  <c r="K124" i="23" s="1"/>
  <c r="J124" i="23" l="1"/>
  <c r="I124" i="23"/>
  <c r="G126" i="23"/>
  <c r="H125" i="23"/>
  <c r="J125" i="23" s="1"/>
  <c r="I125" i="23" l="1"/>
  <c r="K125" i="23"/>
  <c r="G127" i="23"/>
  <c r="H126" i="23"/>
  <c r="K126" i="23" s="1"/>
  <c r="I126" i="23" l="1"/>
  <c r="J126" i="23"/>
  <c r="G128" i="23"/>
  <c r="H127" i="23"/>
  <c r="I127" i="23" s="1"/>
  <c r="K127" i="23" l="1"/>
  <c r="J127" i="23"/>
  <c r="H128" i="23"/>
  <c r="J128" i="23" s="1"/>
  <c r="G129" i="23"/>
  <c r="I128" i="23" l="1"/>
  <c r="K128" i="23"/>
  <c r="H129" i="23"/>
  <c r="J129" i="23" s="1"/>
  <c r="G130" i="23"/>
  <c r="I129" i="23" l="1"/>
  <c r="K129" i="23"/>
  <c r="G131" i="23"/>
  <c r="H130" i="23"/>
  <c r="I130" i="23" s="1"/>
  <c r="K130" i="23" l="1"/>
  <c r="J130" i="23"/>
  <c r="H131" i="23"/>
  <c r="I131" i="23" s="1"/>
  <c r="G132" i="23"/>
  <c r="J131" i="23" l="1"/>
  <c r="K131" i="23"/>
  <c r="G133" i="23"/>
  <c r="H132" i="23"/>
  <c r="J132" i="23" s="1"/>
  <c r="K132" i="23" l="1"/>
  <c r="I132" i="23"/>
  <c r="G134" i="23"/>
  <c r="H133" i="23"/>
  <c r="K133" i="23" s="1"/>
  <c r="J133" i="23" l="1"/>
  <c r="I133" i="23"/>
  <c r="G135" i="23"/>
  <c r="H134" i="23"/>
  <c r="K134" i="23" s="1"/>
  <c r="I134" i="23" l="1"/>
  <c r="J134" i="23"/>
  <c r="G136" i="23"/>
  <c r="H135" i="23"/>
  <c r="J135" i="23" s="1"/>
  <c r="I135" i="23" l="1"/>
  <c r="K135" i="23"/>
  <c r="G137" i="23"/>
  <c r="H136" i="23"/>
  <c r="K136" i="23" s="1"/>
  <c r="I136" i="23" l="1"/>
  <c r="G138" i="23"/>
  <c r="H137" i="23"/>
  <c r="K137" i="23" s="1"/>
  <c r="J136" i="23"/>
  <c r="J137" i="23" l="1"/>
  <c r="I137" i="23"/>
  <c r="G139" i="23"/>
  <c r="H138" i="23"/>
  <c r="I138" i="23" s="1"/>
  <c r="J138" i="23" l="1"/>
  <c r="K138" i="23"/>
  <c r="G140" i="23"/>
  <c r="H139" i="23"/>
  <c r="J139" i="23" s="1"/>
  <c r="K139" i="23" l="1"/>
  <c r="I139" i="23"/>
  <c r="H140" i="23"/>
  <c r="I140" i="23" s="1"/>
  <c r="G141" i="23"/>
  <c r="K140" i="23" l="1"/>
  <c r="J140" i="23"/>
  <c r="H141" i="23"/>
  <c r="J141" i="23" s="1"/>
  <c r="G142" i="23"/>
  <c r="I141" i="23" l="1"/>
  <c r="K141" i="23"/>
  <c r="H142" i="23"/>
  <c r="J142" i="23" s="1"/>
  <c r="G143" i="23"/>
  <c r="I142" i="23" l="1"/>
  <c r="K142" i="23"/>
  <c r="H143" i="23"/>
  <c r="J143" i="23" s="1"/>
  <c r="G144" i="23"/>
  <c r="K143" i="23" l="1"/>
  <c r="I143" i="23"/>
  <c r="H144" i="23"/>
  <c r="J144" i="23" s="1"/>
  <c r="G145" i="23"/>
  <c r="I144" i="23" l="1"/>
  <c r="K144" i="23"/>
  <c r="G146" i="23"/>
  <c r="H145" i="23"/>
  <c r="J145" i="23" s="1"/>
  <c r="I145" i="23" l="1"/>
  <c r="K145" i="23"/>
  <c r="G147" i="23"/>
  <c r="H146" i="23"/>
  <c r="K146" i="23" s="1"/>
  <c r="I146" i="23" l="1"/>
  <c r="J146" i="23"/>
  <c r="H147" i="23"/>
  <c r="I147" i="23" s="1"/>
  <c r="G148" i="23"/>
  <c r="K147" i="23" l="1"/>
  <c r="J147" i="23"/>
  <c r="H148" i="23"/>
  <c r="I148" i="23" s="1"/>
  <c r="G149" i="23"/>
  <c r="K148" i="23" l="1"/>
  <c r="J148" i="23"/>
  <c r="G150" i="23"/>
  <c r="H149" i="23"/>
  <c r="J149" i="23" s="1"/>
  <c r="I149" i="23" l="1"/>
  <c r="K149" i="23"/>
  <c r="H150" i="23"/>
  <c r="I150" i="23" s="1"/>
  <c r="G151" i="23"/>
  <c r="K150" i="23" l="1"/>
  <c r="J150" i="23"/>
  <c r="H151" i="23"/>
  <c r="I151" i="23" s="1"/>
  <c r="G152" i="23"/>
  <c r="K151" i="23" l="1"/>
  <c r="J151" i="23"/>
  <c r="H152" i="23"/>
  <c r="J152" i="23" s="1"/>
  <c r="G153" i="23"/>
  <c r="K152" i="23" l="1"/>
  <c r="I152" i="23"/>
  <c r="H153" i="23"/>
  <c r="J153" i="23" s="1"/>
  <c r="G154" i="23"/>
  <c r="I153" i="23" l="1"/>
  <c r="K153" i="23"/>
  <c r="H154" i="23"/>
  <c r="J154" i="23" s="1"/>
  <c r="G155" i="23"/>
  <c r="I154" i="23" l="1"/>
  <c r="K154" i="23"/>
  <c r="H155" i="23"/>
  <c r="J155" i="23" s="1"/>
  <c r="G156" i="23"/>
  <c r="I155" i="23" l="1"/>
  <c r="K155" i="23"/>
  <c r="G157" i="23"/>
  <c r="H156" i="23"/>
  <c r="K156" i="23" s="1"/>
  <c r="J156" i="23" l="1"/>
  <c r="I156" i="23"/>
  <c r="H157" i="23"/>
  <c r="J157" i="23" s="1"/>
  <c r="G158" i="23"/>
  <c r="I157" i="23" l="1"/>
  <c r="K157" i="23"/>
  <c r="H158" i="23"/>
  <c r="K158" i="23" s="1"/>
  <c r="G159" i="23"/>
  <c r="I158" i="23" l="1"/>
  <c r="J158" i="23"/>
  <c r="H159" i="23"/>
  <c r="K159" i="23" s="1"/>
  <c r="G160" i="23"/>
  <c r="I159" i="23" l="1"/>
  <c r="J159" i="23"/>
  <c r="H160" i="23"/>
  <c r="K160" i="23" s="1"/>
  <c r="G161" i="23"/>
  <c r="J160" i="23" l="1"/>
  <c r="I160" i="23"/>
  <c r="H161" i="23"/>
  <c r="J161" i="23" s="1"/>
  <c r="G162" i="23"/>
  <c r="K161" i="23" l="1"/>
  <c r="I161" i="23"/>
  <c r="G163" i="23"/>
  <c r="H162" i="23"/>
  <c r="J162" i="23" s="1"/>
  <c r="K162" i="23" l="1"/>
  <c r="I162" i="23"/>
  <c r="G164" i="23"/>
  <c r="H163" i="23"/>
  <c r="J163" i="23" s="1"/>
  <c r="I163" i="23" l="1"/>
  <c r="K163" i="23"/>
  <c r="G165" i="23"/>
  <c r="H164" i="23"/>
  <c r="J164" i="23" s="1"/>
  <c r="K164" i="23" l="1"/>
  <c r="I164" i="23"/>
  <c r="G166" i="23"/>
  <c r="H165" i="23"/>
  <c r="I165" i="23" s="1"/>
  <c r="J165" i="23" l="1"/>
  <c r="K165" i="23"/>
  <c r="H166" i="23"/>
  <c r="J166" i="23" s="1"/>
  <c r="G167" i="23"/>
  <c r="K166" i="23" l="1"/>
  <c r="I166" i="23"/>
  <c r="G168" i="23"/>
  <c r="H167" i="23"/>
  <c r="J167" i="23" s="1"/>
  <c r="K167" i="23" l="1"/>
  <c r="I167" i="23"/>
  <c r="G169" i="23"/>
  <c r="H168" i="23"/>
  <c r="K168" i="23" s="1"/>
  <c r="I168" i="23" l="1"/>
  <c r="J168" i="23"/>
  <c r="H169" i="23"/>
  <c r="K169" i="23" s="1"/>
  <c r="G170" i="23"/>
  <c r="J169" i="23" l="1"/>
  <c r="I169" i="23"/>
  <c r="H170" i="23"/>
  <c r="I170" i="23" s="1"/>
  <c r="G171" i="23"/>
  <c r="J170" i="23" l="1"/>
  <c r="K170" i="23"/>
  <c r="G172" i="23"/>
  <c r="H171" i="23"/>
  <c r="K171" i="23" s="1"/>
  <c r="J171" i="23" l="1"/>
  <c r="I171" i="23"/>
  <c r="H172" i="23"/>
  <c r="I172" i="23" s="1"/>
  <c r="G173" i="23"/>
  <c r="J172" i="23" l="1"/>
  <c r="K172" i="23"/>
  <c r="G174" i="23"/>
  <c r="H173" i="23"/>
  <c r="I173" i="23" s="1"/>
  <c r="K173" i="23" l="1"/>
  <c r="J173" i="23"/>
  <c r="H174" i="23"/>
  <c r="K174" i="23" s="1"/>
  <c r="G175" i="23"/>
  <c r="I174" i="23" l="1"/>
  <c r="J174" i="23"/>
  <c r="G176" i="23"/>
  <c r="H175" i="23"/>
  <c r="I175" i="23" s="1"/>
  <c r="K175" i="23" l="1"/>
  <c r="J175" i="23"/>
  <c r="G177" i="23"/>
  <c r="H176" i="23"/>
  <c r="J176" i="23" s="1"/>
  <c r="I176" i="23" l="1"/>
  <c r="K176" i="23"/>
  <c r="G178" i="23"/>
  <c r="H177" i="23"/>
  <c r="J177" i="23" s="1"/>
  <c r="K177" i="23" l="1"/>
  <c r="I177" i="23"/>
  <c r="H178" i="23"/>
  <c r="I178" i="23" s="1"/>
  <c r="G179" i="23"/>
  <c r="J178" i="23" l="1"/>
  <c r="K178" i="23"/>
  <c r="H179" i="23"/>
  <c r="I179" i="23" s="1"/>
  <c r="G180" i="23"/>
  <c r="K179" i="23" l="1"/>
  <c r="J179" i="23"/>
  <c r="G181" i="23"/>
  <c r="H180" i="23"/>
  <c r="I180" i="23" s="1"/>
  <c r="K180" i="23" l="1"/>
  <c r="J180" i="23"/>
  <c r="H181" i="23"/>
  <c r="I181" i="23" s="1"/>
  <c r="G182" i="23"/>
  <c r="K181" i="23" l="1"/>
  <c r="J181" i="23"/>
  <c r="H182" i="23"/>
  <c r="J182" i="23" s="1"/>
  <c r="G183" i="23"/>
  <c r="K182" i="23" l="1"/>
  <c r="I182" i="23"/>
  <c r="H183" i="23"/>
  <c r="J183" i="23" s="1"/>
  <c r="G184" i="23"/>
  <c r="I183" i="23" l="1"/>
  <c r="K183" i="23"/>
  <c r="G185" i="23"/>
  <c r="H184" i="23"/>
  <c r="I184" i="23" s="1"/>
  <c r="J184" i="23" l="1"/>
  <c r="K184" i="23"/>
  <c r="H185" i="23"/>
  <c r="J185" i="23" s="1"/>
  <c r="G186" i="23"/>
  <c r="I185" i="23" l="1"/>
  <c r="K185" i="23"/>
  <c r="G187" i="23"/>
  <c r="H186" i="23"/>
  <c r="I186" i="23" s="1"/>
  <c r="K186" i="23" l="1"/>
  <c r="J186" i="23"/>
  <c r="G188" i="23"/>
  <c r="H187" i="23"/>
  <c r="K187" i="23" s="1"/>
  <c r="I187" i="23" l="1"/>
  <c r="J187" i="23"/>
  <c r="H188" i="23"/>
  <c r="J188" i="23" s="1"/>
  <c r="G189" i="23"/>
  <c r="K188" i="23" l="1"/>
  <c r="I188" i="23"/>
  <c r="H189" i="23"/>
  <c r="K189" i="23" s="1"/>
  <c r="G190" i="23"/>
  <c r="I189" i="23" l="1"/>
  <c r="J189" i="23"/>
  <c r="G191" i="23"/>
  <c r="H190" i="23"/>
  <c r="K190" i="23" s="1"/>
  <c r="J190" i="23" l="1"/>
  <c r="I190" i="23"/>
  <c r="G192" i="23"/>
  <c r="H191" i="23"/>
  <c r="K191" i="23" s="1"/>
  <c r="I191" i="23" l="1"/>
  <c r="J191" i="23"/>
  <c r="G193" i="23"/>
  <c r="H192" i="23"/>
  <c r="I192" i="23" s="1"/>
  <c r="J192" i="23" l="1"/>
  <c r="K192" i="23"/>
  <c r="G194" i="23"/>
  <c r="H193" i="23"/>
  <c r="K193" i="23" s="1"/>
  <c r="I193" i="23" l="1"/>
  <c r="J193" i="23"/>
  <c r="H194" i="23"/>
  <c r="K194" i="23" s="1"/>
  <c r="G195" i="23"/>
  <c r="J194" i="23" l="1"/>
  <c r="I194" i="23"/>
  <c r="G196" i="23"/>
  <c r="H195" i="23"/>
  <c r="I195" i="23" s="1"/>
  <c r="J195" i="23" l="1"/>
  <c r="K195" i="23"/>
  <c r="G197" i="23"/>
  <c r="H196" i="23"/>
  <c r="J196" i="23" s="1"/>
  <c r="K196" i="23" l="1"/>
  <c r="I196" i="23"/>
  <c r="G198" i="23"/>
  <c r="H197" i="23"/>
  <c r="J197" i="23" s="1"/>
  <c r="K197" i="23" l="1"/>
  <c r="I197" i="23"/>
  <c r="H198" i="23"/>
  <c r="K198" i="23" s="1"/>
  <c r="G199" i="23"/>
  <c r="I198" i="23" l="1"/>
  <c r="J198" i="23"/>
  <c r="H199" i="23"/>
  <c r="K199" i="23" s="1"/>
  <c r="G200" i="23"/>
  <c r="I199" i="23" l="1"/>
  <c r="J199" i="23"/>
  <c r="H200" i="23"/>
  <c r="K200" i="23" s="1"/>
  <c r="G201" i="23"/>
  <c r="I200" i="23" l="1"/>
  <c r="J200" i="23"/>
  <c r="H201" i="23"/>
  <c r="I201" i="23" s="1"/>
  <c r="G202" i="23"/>
  <c r="J201" i="23" l="1"/>
  <c r="K201" i="23"/>
  <c r="H202" i="23"/>
  <c r="K202" i="23" s="1"/>
  <c r="G203" i="23"/>
  <c r="J202" i="23" l="1"/>
  <c r="I202" i="23"/>
  <c r="H203" i="23"/>
  <c r="I203" i="23" s="1"/>
  <c r="G204" i="23"/>
  <c r="K203" i="23" l="1"/>
  <c r="J203" i="23"/>
  <c r="G205" i="23"/>
  <c r="H204" i="23"/>
  <c r="J204" i="23" s="1"/>
  <c r="K204" i="23" l="1"/>
  <c r="I204" i="23"/>
  <c r="H205" i="23"/>
  <c r="J205" i="23" s="1"/>
  <c r="G206" i="23"/>
  <c r="K205" i="23" l="1"/>
  <c r="I205" i="23"/>
  <c r="G207" i="23"/>
  <c r="H206" i="23"/>
  <c r="J206" i="23" s="1"/>
  <c r="K206" i="23" l="1"/>
  <c r="I206" i="23"/>
  <c r="G208" i="23"/>
  <c r="H207" i="23"/>
  <c r="I207" i="23" s="1"/>
  <c r="K207" i="23" l="1"/>
  <c r="J207" i="23"/>
  <c r="G209" i="23"/>
  <c r="H208" i="23"/>
  <c r="I208" i="23" s="1"/>
  <c r="J208" i="23" l="1"/>
  <c r="K208" i="23"/>
  <c r="G210" i="23"/>
  <c r="H209" i="23"/>
  <c r="J209" i="23" s="1"/>
  <c r="I209" i="23" l="1"/>
  <c r="K209" i="23"/>
  <c r="H210" i="23"/>
  <c r="J210" i="23" s="1"/>
  <c r="G211" i="23"/>
  <c r="K210" i="23" l="1"/>
  <c r="I210" i="23"/>
  <c r="G212" i="23"/>
  <c r="H211" i="23"/>
  <c r="J211" i="23" s="1"/>
  <c r="K211" i="23" l="1"/>
  <c r="I211" i="23"/>
  <c r="H212" i="23"/>
  <c r="J212" i="23" s="1"/>
  <c r="G213" i="23"/>
  <c r="K212" i="23" l="1"/>
  <c r="I212" i="23"/>
  <c r="G214" i="23"/>
  <c r="H213" i="23"/>
  <c r="K213" i="23" s="1"/>
  <c r="I213" i="23" l="1"/>
  <c r="J213" i="23"/>
  <c r="G215" i="23"/>
  <c r="H214" i="23"/>
  <c r="I214" i="23" s="1"/>
  <c r="K214" i="23" l="1"/>
  <c r="J214" i="23"/>
  <c r="H215" i="23"/>
  <c r="J215" i="23" s="1"/>
  <c r="G216" i="23"/>
  <c r="K215" i="23" l="1"/>
  <c r="I215" i="23"/>
  <c r="G217" i="23"/>
  <c r="H216" i="23"/>
  <c r="K216" i="23" s="1"/>
  <c r="I216" i="23" l="1"/>
  <c r="J216" i="23"/>
  <c r="H217" i="23"/>
  <c r="I217" i="23" s="1"/>
  <c r="G218" i="23"/>
  <c r="K217" i="23" l="1"/>
  <c r="J217" i="23"/>
  <c r="G219" i="23"/>
  <c r="H218" i="23"/>
  <c r="K218" i="23" s="1"/>
  <c r="I218" i="23" l="1"/>
  <c r="J218" i="23"/>
  <c r="H219" i="23"/>
  <c r="K219" i="23" s="1"/>
  <c r="G220" i="23"/>
  <c r="I219" i="23" l="1"/>
  <c r="H220" i="23"/>
  <c r="I220" i="23" s="1"/>
  <c r="G221" i="23"/>
  <c r="J219" i="23"/>
  <c r="J220" i="23" l="1"/>
  <c r="K220" i="23"/>
  <c r="G222" i="23"/>
  <c r="H221" i="23"/>
  <c r="I221" i="23" s="1"/>
  <c r="K221" i="23" l="1"/>
  <c r="J221" i="23"/>
  <c r="G223" i="23"/>
  <c r="H222" i="23"/>
  <c r="J222" i="23" s="1"/>
  <c r="I222" i="23" l="1"/>
  <c r="K222" i="23"/>
  <c r="G224" i="23"/>
  <c r="H223" i="23"/>
  <c r="I223" i="23" s="1"/>
  <c r="J223" i="23" l="1"/>
  <c r="K223" i="23"/>
  <c r="H224" i="23"/>
  <c r="J224" i="23" s="1"/>
  <c r="G225" i="23"/>
  <c r="I224" i="23" l="1"/>
  <c r="K224" i="23"/>
  <c r="G226" i="23"/>
  <c r="H225" i="23"/>
  <c r="K225" i="23" s="1"/>
  <c r="I225" i="23" l="1"/>
  <c r="J225" i="23"/>
  <c r="H226" i="23"/>
  <c r="I226" i="23" s="1"/>
  <c r="G227" i="23"/>
  <c r="K226" i="23" l="1"/>
  <c r="J226" i="23"/>
  <c r="H227" i="23"/>
  <c r="J227" i="23" s="1"/>
  <c r="G228" i="23"/>
  <c r="I227" i="23" l="1"/>
  <c r="K227" i="23"/>
  <c r="H228" i="23"/>
  <c r="J228" i="23" s="1"/>
  <c r="G229" i="23"/>
  <c r="I228" i="23" l="1"/>
  <c r="K228" i="23"/>
  <c r="H229" i="23"/>
  <c r="J229" i="23" s="1"/>
  <c r="G230" i="23"/>
  <c r="I229" i="23" l="1"/>
  <c r="K229" i="23"/>
  <c r="H230" i="23"/>
  <c r="J230" i="23" s="1"/>
  <c r="G231" i="23"/>
  <c r="K230" i="23" l="1"/>
  <c r="I230" i="23"/>
  <c r="H231" i="23"/>
  <c r="J231" i="23" s="1"/>
  <c r="G232" i="23"/>
  <c r="K231" i="23" l="1"/>
  <c r="I231" i="23"/>
  <c r="H232" i="23"/>
  <c r="I232" i="23" s="1"/>
  <c r="G233" i="23"/>
  <c r="J232" i="23" l="1"/>
  <c r="K232" i="23"/>
  <c r="G234" i="23"/>
  <c r="H233" i="23"/>
  <c r="K233" i="23" s="1"/>
  <c r="J233" i="23" l="1"/>
  <c r="I233" i="23"/>
  <c r="H234" i="23"/>
  <c r="I234" i="23" s="1"/>
  <c r="G235" i="23"/>
  <c r="K234" i="23" l="1"/>
  <c r="J234" i="23"/>
  <c r="H235" i="23"/>
  <c r="K235" i="23" s="1"/>
  <c r="G236" i="23"/>
  <c r="I235" i="23" l="1"/>
  <c r="J235" i="23"/>
  <c r="H236" i="23"/>
  <c r="I236" i="23" s="1"/>
  <c r="G237" i="23"/>
  <c r="K236" i="23" l="1"/>
  <c r="J236" i="23"/>
  <c r="G238" i="23"/>
  <c r="H237" i="23"/>
  <c r="K237" i="23" s="1"/>
  <c r="I237" i="23" l="1"/>
  <c r="J237" i="23"/>
  <c r="G239" i="23"/>
  <c r="H238" i="23"/>
  <c r="K238" i="23" s="1"/>
  <c r="J238" i="23" l="1"/>
  <c r="I238" i="23"/>
  <c r="G240" i="23"/>
  <c r="H239" i="23"/>
  <c r="J239" i="23" s="1"/>
  <c r="K239" i="23" l="1"/>
  <c r="I239" i="23"/>
  <c r="H240" i="23"/>
  <c r="J240" i="23" s="1"/>
  <c r="G241" i="23"/>
  <c r="I240" i="23" l="1"/>
  <c r="K240" i="23"/>
  <c r="G242" i="23"/>
  <c r="H241" i="23"/>
  <c r="J241" i="23" s="1"/>
  <c r="K241" i="23" l="1"/>
  <c r="I241" i="23"/>
  <c r="H242" i="23"/>
  <c r="I242" i="23" s="1"/>
  <c r="G243" i="23"/>
  <c r="K242" i="23" l="1"/>
  <c r="G244" i="23"/>
  <c r="H243" i="23"/>
  <c r="K243" i="23" s="1"/>
  <c r="J242" i="23"/>
  <c r="I243" i="23" l="1"/>
  <c r="J243" i="23"/>
  <c r="H244" i="23"/>
  <c r="J244" i="23" s="1"/>
  <c r="G245" i="23"/>
  <c r="I244" i="23" l="1"/>
  <c r="K244" i="23"/>
  <c r="G246" i="23"/>
  <c r="H245" i="23"/>
  <c r="K245" i="23" s="1"/>
  <c r="I245" i="23" l="1"/>
  <c r="J245" i="23"/>
  <c r="G247" i="23"/>
  <c r="H246" i="23"/>
  <c r="K246" i="23" s="1"/>
  <c r="I246" i="23" l="1"/>
  <c r="J246" i="23"/>
  <c r="H247" i="23"/>
  <c r="K247" i="23" s="1"/>
  <c r="G248" i="23"/>
  <c r="I247" i="23" l="1"/>
  <c r="J247" i="23"/>
  <c r="G249" i="23"/>
  <c r="H248" i="23"/>
  <c r="I248" i="23" s="1"/>
  <c r="K248" i="23" l="1"/>
  <c r="J248" i="23"/>
  <c r="H249" i="23"/>
  <c r="K249" i="23" s="1"/>
  <c r="G250" i="23"/>
  <c r="I249" i="23" l="1"/>
  <c r="J249" i="23"/>
  <c r="H250" i="23"/>
  <c r="I250" i="23" s="1"/>
  <c r="G251" i="23"/>
  <c r="J250" i="23" l="1"/>
  <c r="K250" i="23"/>
  <c r="G252" i="23"/>
  <c r="H251" i="23"/>
  <c r="K251" i="23" s="1"/>
  <c r="I251" i="23" l="1"/>
  <c r="J251" i="23"/>
  <c r="G253" i="23"/>
  <c r="H252" i="23"/>
  <c r="I252" i="23" s="1"/>
  <c r="J252" i="23" l="1"/>
  <c r="K252" i="23"/>
  <c r="G254" i="23"/>
  <c r="H253" i="23"/>
  <c r="I253" i="23" s="1"/>
  <c r="K253" i="23" l="1"/>
  <c r="J253" i="23"/>
  <c r="G255" i="23"/>
  <c r="H254" i="23"/>
  <c r="K254" i="23" s="1"/>
  <c r="I254" i="23" l="1"/>
  <c r="J254" i="23"/>
  <c r="G256" i="23"/>
  <c r="H255" i="23"/>
  <c r="J255" i="23" s="1"/>
  <c r="K255" i="23" l="1"/>
  <c r="I255" i="23"/>
  <c r="G257" i="23"/>
  <c r="H256" i="23"/>
  <c r="I256" i="23" s="1"/>
  <c r="K256" i="23" l="1"/>
  <c r="J256" i="23"/>
  <c r="G258" i="23"/>
  <c r="H257" i="23"/>
  <c r="K257" i="23" s="1"/>
  <c r="I257" i="23" l="1"/>
  <c r="H258" i="23"/>
  <c r="I258" i="23" s="1"/>
  <c r="G259" i="23"/>
  <c r="J257" i="23"/>
  <c r="K258" i="23" l="1"/>
  <c r="J258" i="23"/>
  <c r="H259" i="23"/>
  <c r="J259" i="23" s="1"/>
  <c r="G260" i="23"/>
  <c r="K259" i="23" l="1"/>
  <c r="I259" i="23"/>
  <c r="G261" i="23"/>
  <c r="H260" i="23"/>
  <c r="K260" i="23" s="1"/>
  <c r="I260" i="23" l="1"/>
  <c r="J260" i="23"/>
  <c r="G262" i="23"/>
  <c r="H261" i="23"/>
  <c r="J261" i="23" s="1"/>
  <c r="I261" i="23" l="1"/>
  <c r="K261" i="23"/>
  <c r="G263" i="23"/>
  <c r="H262" i="23"/>
  <c r="J262" i="23" s="1"/>
  <c r="K262" i="23" l="1"/>
  <c r="I262" i="23"/>
  <c r="G264" i="23"/>
  <c r="H263" i="23"/>
  <c r="I263" i="23" s="1"/>
  <c r="K263" i="23" l="1"/>
  <c r="J263" i="23"/>
  <c r="G265" i="23"/>
  <c r="H264" i="23"/>
  <c r="K264" i="23" s="1"/>
  <c r="I264" i="23" l="1"/>
  <c r="J264" i="23"/>
  <c r="G266" i="23"/>
  <c r="H265" i="23"/>
  <c r="J265" i="23" s="1"/>
  <c r="K265" i="23" l="1"/>
  <c r="I265" i="23"/>
  <c r="G267" i="23"/>
  <c r="H266" i="23"/>
  <c r="I266" i="23" s="1"/>
  <c r="K266" i="23" l="1"/>
  <c r="J266" i="23"/>
  <c r="G268" i="23"/>
  <c r="H267" i="23"/>
  <c r="K267" i="23" s="1"/>
  <c r="I267" i="23" l="1"/>
  <c r="G269" i="23"/>
  <c r="H268" i="23"/>
  <c r="K268" i="23" s="1"/>
  <c r="J267" i="23"/>
  <c r="J268" i="23" l="1"/>
  <c r="I268" i="23"/>
  <c r="G270" i="23"/>
  <c r="H269" i="23"/>
  <c r="K269" i="23" s="1"/>
  <c r="J269" i="23" l="1"/>
  <c r="I269" i="23"/>
  <c r="H270" i="23"/>
  <c r="I270" i="23" s="1"/>
  <c r="G271" i="23"/>
  <c r="K270" i="23" l="1"/>
  <c r="J270" i="23"/>
  <c r="H271" i="23"/>
  <c r="K271" i="23" s="1"/>
  <c r="G272" i="23"/>
  <c r="I271" i="23" l="1"/>
  <c r="J271" i="23"/>
  <c r="H272" i="23"/>
  <c r="J272" i="23" s="1"/>
  <c r="G273" i="23"/>
  <c r="I272" i="23" l="1"/>
  <c r="H273" i="23"/>
  <c r="K273" i="23" s="1"/>
  <c r="G274" i="23"/>
  <c r="K272" i="23"/>
  <c r="I273" i="23" l="1"/>
  <c r="J273" i="23"/>
  <c r="G275" i="23"/>
  <c r="H274" i="23"/>
  <c r="I274" i="23" s="1"/>
  <c r="K274" i="23" l="1"/>
  <c r="J274" i="23"/>
  <c r="H275" i="23"/>
  <c r="K275" i="23" s="1"/>
  <c r="G276" i="23"/>
  <c r="J275" i="23" l="1"/>
  <c r="I275" i="23"/>
  <c r="H276" i="23"/>
  <c r="J276" i="23" s="1"/>
  <c r="G277" i="23"/>
  <c r="I276" i="23" l="1"/>
  <c r="K276" i="23"/>
  <c r="H277" i="23"/>
  <c r="J277" i="23" s="1"/>
  <c r="G278" i="23"/>
  <c r="I277" i="23" l="1"/>
  <c r="K277" i="23"/>
  <c r="G279" i="23"/>
  <c r="H278" i="23"/>
  <c r="K278" i="23" s="1"/>
  <c r="J278" i="23" l="1"/>
  <c r="I278" i="23"/>
  <c r="H279" i="23"/>
  <c r="J279" i="23" s="1"/>
  <c r="G280" i="23"/>
  <c r="K279" i="23" l="1"/>
  <c r="I279" i="23"/>
  <c r="H280" i="23"/>
  <c r="K280" i="23" s="1"/>
  <c r="G281" i="23"/>
  <c r="I280" i="23" l="1"/>
  <c r="J280" i="23"/>
  <c r="G282" i="23"/>
  <c r="H281" i="23"/>
  <c r="I281" i="23" s="1"/>
  <c r="K281" i="23" l="1"/>
  <c r="J281" i="23"/>
  <c r="G283" i="23"/>
  <c r="H282" i="23"/>
  <c r="I282" i="23" s="1"/>
  <c r="K282" i="23" l="1"/>
  <c r="J282" i="23"/>
  <c r="H283" i="23"/>
  <c r="K283" i="23" s="1"/>
  <c r="G284" i="23"/>
  <c r="J283" i="23" l="1"/>
  <c r="I283" i="23"/>
  <c r="H284" i="23"/>
  <c r="K284" i="23" s="1"/>
  <c r="G285" i="23"/>
  <c r="J284" i="23" l="1"/>
  <c r="I284" i="23"/>
  <c r="H285" i="23"/>
  <c r="J285" i="23" s="1"/>
  <c r="G286" i="23"/>
  <c r="K285" i="23" l="1"/>
  <c r="I285" i="23"/>
  <c r="G287" i="23"/>
  <c r="H286" i="23"/>
  <c r="J286" i="23" s="1"/>
  <c r="K286" i="23" l="1"/>
  <c r="I286" i="23"/>
  <c r="G288" i="23"/>
  <c r="H287" i="23"/>
  <c r="K287" i="23" s="1"/>
  <c r="I287" i="23" l="1"/>
  <c r="J287" i="23"/>
  <c r="G289" i="23"/>
  <c r="H288" i="23"/>
  <c r="I288" i="23" s="1"/>
  <c r="K288" i="23" l="1"/>
  <c r="J288" i="23"/>
  <c r="H289" i="23"/>
  <c r="I289" i="23" s="1"/>
  <c r="G290" i="23"/>
  <c r="K289" i="23" l="1"/>
  <c r="J289" i="23"/>
  <c r="G291" i="23"/>
  <c r="H290" i="23"/>
  <c r="K290" i="23" s="1"/>
  <c r="J290" i="23" l="1"/>
  <c r="I290" i="23"/>
  <c r="H291" i="23"/>
  <c r="J291" i="23" s="1"/>
  <c r="G292" i="23"/>
  <c r="I291" i="23" l="1"/>
  <c r="K291" i="23"/>
  <c r="G293" i="23"/>
  <c r="H292" i="23"/>
  <c r="K292" i="23" s="1"/>
  <c r="I292" i="23" l="1"/>
  <c r="J292" i="23"/>
  <c r="G294" i="23"/>
  <c r="H293" i="23"/>
  <c r="K293" i="23" s="1"/>
  <c r="I293" i="23" l="1"/>
  <c r="J293" i="23"/>
  <c r="G295" i="23"/>
  <c r="H294" i="23"/>
  <c r="I294" i="23" s="1"/>
  <c r="K294" i="23" l="1"/>
  <c r="J294" i="23"/>
  <c r="G296" i="23"/>
  <c r="H295" i="23"/>
  <c r="I295" i="23" s="1"/>
  <c r="J295" i="23" l="1"/>
  <c r="K295" i="23"/>
  <c r="G297" i="23"/>
  <c r="H296" i="23"/>
  <c r="K296" i="23" s="1"/>
  <c r="J296" i="23" l="1"/>
  <c r="I296" i="23"/>
  <c r="H297" i="23"/>
  <c r="J297" i="23" s="1"/>
  <c r="G298" i="23"/>
  <c r="K297" i="23" l="1"/>
  <c r="H298" i="23"/>
  <c r="I298" i="23" s="1"/>
  <c r="G299" i="23"/>
  <c r="I297" i="23"/>
  <c r="K298" i="23" l="1"/>
  <c r="J298" i="23"/>
  <c r="G300" i="23"/>
  <c r="H299" i="23"/>
  <c r="I299" i="23" s="1"/>
  <c r="J299" i="23" l="1"/>
  <c r="H300" i="23"/>
  <c r="K300" i="23" s="1"/>
  <c r="G301" i="23"/>
  <c r="K299" i="23"/>
  <c r="J300" i="23" l="1"/>
  <c r="I300" i="23"/>
  <c r="H301" i="23"/>
  <c r="J301" i="23" s="1"/>
  <c r="G302" i="23"/>
  <c r="K301" i="23" l="1"/>
  <c r="I301" i="23"/>
  <c r="G303" i="23"/>
  <c r="H302" i="23"/>
  <c r="J302" i="23" s="1"/>
  <c r="I302" i="23" l="1"/>
  <c r="K302" i="23"/>
  <c r="G304" i="23"/>
  <c r="H303" i="23"/>
  <c r="K303" i="23" s="1"/>
  <c r="I303" i="23" l="1"/>
  <c r="J303" i="23"/>
  <c r="G305" i="23"/>
  <c r="H304" i="23"/>
  <c r="J304" i="23" s="1"/>
  <c r="K304" i="23" l="1"/>
  <c r="I304" i="23"/>
  <c r="G306" i="23"/>
  <c r="H305" i="23"/>
  <c r="K305" i="23" s="1"/>
  <c r="J305" i="23" l="1"/>
  <c r="I305" i="23"/>
  <c r="H306" i="23"/>
  <c r="J306" i="23" s="1"/>
  <c r="G307" i="23"/>
  <c r="K306" i="23" l="1"/>
  <c r="I306" i="23"/>
  <c r="G308" i="23"/>
  <c r="K307" i="23"/>
  <c r="H307" i="23"/>
  <c r="J307" i="23" s="1"/>
  <c r="I307" i="23"/>
  <c r="H308" i="23" l="1"/>
  <c r="J308" i="23" s="1"/>
  <c r="G309" i="23"/>
  <c r="K308" i="23" l="1"/>
  <c r="I308" i="23"/>
  <c r="G310" i="23"/>
  <c r="H309" i="23"/>
  <c r="I309" i="23" s="1"/>
  <c r="J309" i="23" l="1"/>
  <c r="K309" i="23"/>
  <c r="G311" i="23"/>
  <c r="H310" i="23"/>
  <c r="J310" i="23" s="1"/>
  <c r="I310" i="23" l="1"/>
  <c r="K310" i="23"/>
  <c r="H311" i="23"/>
  <c r="J311" i="23" s="1"/>
  <c r="G312" i="23"/>
  <c r="K311" i="23" l="1"/>
  <c r="I311" i="23"/>
  <c r="H312" i="23"/>
  <c r="J312" i="23" s="1"/>
  <c r="G313" i="23"/>
  <c r="K312" i="23" l="1"/>
  <c r="I312" i="23"/>
  <c r="G314" i="23"/>
  <c r="H313" i="23"/>
  <c r="J313" i="23" s="1"/>
  <c r="K313" i="23" l="1"/>
  <c r="I313" i="23"/>
  <c r="H314" i="23"/>
  <c r="J314" i="23" s="1"/>
  <c r="G315" i="23"/>
  <c r="K314" i="23" l="1"/>
  <c r="I314" i="23"/>
  <c r="H315" i="23"/>
  <c r="K315" i="23" s="1"/>
  <c r="G316" i="23"/>
  <c r="J315" i="23" l="1"/>
  <c r="I315" i="23"/>
  <c r="H316" i="23"/>
  <c r="J316" i="23" s="1"/>
  <c r="G317" i="23"/>
  <c r="K316" i="23" l="1"/>
  <c r="I316" i="23"/>
  <c r="G318" i="23"/>
  <c r="H317" i="23"/>
  <c r="J317" i="23" s="1"/>
  <c r="K317" i="23" l="1"/>
  <c r="I317" i="23"/>
  <c r="G319" i="23"/>
  <c r="H318" i="23"/>
  <c r="K318" i="23" s="1"/>
  <c r="I318" i="23" l="1"/>
  <c r="J318" i="23"/>
  <c r="G320" i="23"/>
  <c r="H319" i="23"/>
  <c r="K319" i="23" s="1"/>
  <c r="J319" i="23" l="1"/>
  <c r="I319" i="23"/>
  <c r="G321" i="23"/>
  <c r="H320" i="23"/>
  <c r="J320" i="23" s="1"/>
  <c r="I320" i="23" l="1"/>
  <c r="K320" i="23"/>
  <c r="G322" i="23"/>
  <c r="H321" i="23"/>
  <c r="I321" i="23" s="1"/>
  <c r="J321" i="23" l="1"/>
  <c r="K321" i="23"/>
  <c r="H322" i="23"/>
  <c r="K322" i="23" s="1"/>
  <c r="G323" i="23"/>
  <c r="I322" i="23" l="1"/>
  <c r="J322" i="23"/>
  <c r="H323" i="23"/>
  <c r="I323" i="23" s="1"/>
  <c r="G324" i="23"/>
  <c r="K323" i="23" l="1"/>
  <c r="J323" i="23"/>
  <c r="H324" i="23"/>
  <c r="J324" i="23" s="1"/>
  <c r="G325" i="23"/>
  <c r="I324" i="23" l="1"/>
  <c r="K324" i="23"/>
  <c r="H325" i="23"/>
  <c r="I325" i="23" s="1"/>
  <c r="G326" i="23"/>
  <c r="K325" i="23" l="1"/>
  <c r="J325" i="23"/>
  <c r="H326" i="23"/>
  <c r="I326" i="23" s="1"/>
  <c r="G327" i="23"/>
  <c r="J326" i="23" l="1"/>
  <c r="K326" i="23"/>
  <c r="G328" i="23"/>
  <c r="H327" i="23"/>
  <c r="J327" i="23" s="1"/>
  <c r="I327" i="23" l="1"/>
  <c r="K327" i="23"/>
  <c r="G329" i="23"/>
  <c r="H328" i="23"/>
  <c r="I328" i="23" s="1"/>
  <c r="K328" i="23" l="1"/>
  <c r="J328" i="23"/>
  <c r="H329" i="23"/>
  <c r="K329" i="23" s="1"/>
  <c r="G330" i="23"/>
  <c r="J329" i="23" l="1"/>
  <c r="I329" i="23"/>
  <c r="G331" i="23"/>
  <c r="H330" i="23"/>
  <c r="K330" i="23" s="1"/>
  <c r="I330" i="23" l="1"/>
  <c r="J330" i="23"/>
  <c r="H331" i="23"/>
  <c r="I331" i="23" s="1"/>
  <c r="G332" i="23"/>
  <c r="K331" i="23" l="1"/>
  <c r="J331" i="23"/>
  <c r="G333" i="23"/>
  <c r="H332" i="23"/>
  <c r="K332" i="23" s="1"/>
  <c r="J332" i="23" l="1"/>
  <c r="I332" i="23"/>
  <c r="G334" i="23"/>
  <c r="H333" i="23"/>
  <c r="J333" i="23" s="1"/>
  <c r="I333" i="23" l="1"/>
  <c r="K333" i="23"/>
  <c r="H334" i="23"/>
  <c r="J334" i="23" s="1"/>
  <c r="G335" i="23"/>
  <c r="I334" i="23" l="1"/>
  <c r="K334" i="23"/>
  <c r="G336" i="23"/>
  <c r="H335" i="23"/>
  <c r="J335" i="23" s="1"/>
  <c r="K335" i="23" l="1"/>
  <c r="I335" i="23"/>
  <c r="G337" i="23"/>
  <c r="H336" i="23"/>
  <c r="I336" i="23" s="1"/>
  <c r="K336" i="23" l="1"/>
  <c r="J336" i="23"/>
  <c r="G338" i="23"/>
  <c r="H337" i="23"/>
  <c r="K337" i="23" s="1"/>
  <c r="J337" i="23" l="1"/>
  <c r="I337" i="23"/>
  <c r="G339" i="23"/>
  <c r="H338" i="23"/>
  <c r="K338" i="23" s="1"/>
  <c r="J338" i="23" l="1"/>
  <c r="I338" i="23"/>
  <c r="H339" i="23"/>
  <c r="I339" i="23" s="1"/>
  <c r="G340" i="23"/>
  <c r="K339" i="23" l="1"/>
  <c r="J339" i="23"/>
  <c r="G341" i="23"/>
  <c r="H340" i="23"/>
  <c r="K340" i="23" s="1"/>
  <c r="I340" i="23" l="1"/>
  <c r="J340" i="23"/>
  <c r="G342" i="23"/>
  <c r="H341" i="23"/>
  <c r="K341" i="23" s="1"/>
  <c r="J341" i="23" l="1"/>
  <c r="I341" i="23"/>
  <c r="H342" i="23"/>
  <c r="J342" i="23" s="1"/>
  <c r="G343" i="23"/>
  <c r="K342" i="23" l="1"/>
  <c r="I342" i="23"/>
  <c r="G344" i="23"/>
  <c r="H343" i="23"/>
  <c r="K343" i="23" s="1"/>
  <c r="I343" i="23" l="1"/>
  <c r="J343" i="23"/>
  <c r="G345" i="23"/>
  <c r="H344" i="23"/>
  <c r="J344" i="23" s="1"/>
  <c r="I344" i="23" l="1"/>
  <c r="K344" i="23"/>
  <c r="H345" i="23"/>
  <c r="I345" i="23" s="1"/>
  <c r="G346" i="23"/>
  <c r="K345" i="23" l="1"/>
  <c r="J345" i="23"/>
  <c r="H346" i="23"/>
  <c r="K346" i="23" s="1"/>
  <c r="G347" i="23"/>
  <c r="J346" i="23" l="1"/>
  <c r="I346" i="23"/>
  <c r="G348" i="23"/>
  <c r="H347" i="23"/>
  <c r="K347" i="23" s="1"/>
  <c r="J347" i="23" l="1"/>
  <c r="I347" i="23"/>
  <c r="H348" i="23"/>
  <c r="I348" i="23" s="1"/>
  <c r="G349" i="23"/>
  <c r="K348" i="23" l="1"/>
  <c r="J348" i="23"/>
  <c r="H349" i="23"/>
  <c r="K349" i="23" s="1"/>
  <c r="G350" i="23"/>
  <c r="I349" i="23" l="1"/>
  <c r="J349" i="23"/>
  <c r="G351" i="23"/>
  <c r="H350" i="23"/>
  <c r="K350" i="23" s="1"/>
  <c r="I350" i="23" l="1"/>
  <c r="J350" i="23"/>
  <c r="H351" i="23"/>
  <c r="I351" i="23" s="1"/>
  <c r="G352" i="23"/>
  <c r="K351" i="23" l="1"/>
  <c r="J351" i="23"/>
  <c r="G353" i="23"/>
  <c r="H352" i="23"/>
  <c r="I352" i="23" s="1"/>
  <c r="K352" i="23" l="1"/>
  <c r="J352" i="23"/>
  <c r="G354" i="23"/>
  <c r="H353" i="23"/>
  <c r="K353" i="23" s="1"/>
  <c r="J353" i="23" l="1"/>
  <c r="I353" i="23"/>
  <c r="H354" i="23"/>
  <c r="I354" i="23" s="1"/>
  <c r="G355" i="23"/>
  <c r="K354" i="23" l="1"/>
  <c r="J354" i="23"/>
  <c r="H355" i="23"/>
  <c r="I355" i="23" s="1"/>
  <c r="G356" i="23"/>
  <c r="K355" i="23" l="1"/>
  <c r="J355" i="23"/>
  <c r="G357" i="23"/>
  <c r="H356" i="23"/>
  <c r="J356" i="23" s="1"/>
  <c r="K356" i="23" l="1"/>
  <c r="I356" i="23"/>
  <c r="H357" i="23"/>
  <c r="I357" i="23" s="1"/>
  <c r="G358" i="23"/>
  <c r="J357" i="23" l="1"/>
  <c r="K357" i="23"/>
  <c r="G359" i="23"/>
  <c r="H358" i="23"/>
  <c r="I358" i="23" s="1"/>
  <c r="J358" i="23" l="1"/>
  <c r="K358" i="23"/>
  <c r="G360" i="23"/>
  <c r="H359" i="23"/>
  <c r="I359" i="23" s="1"/>
  <c r="K359" i="23" l="1"/>
  <c r="J359" i="23"/>
  <c r="I360" i="23"/>
  <c r="K360" i="23"/>
  <c r="H360" i="23"/>
  <c r="J360" i="23" s="1"/>
  <c r="G361" i="23"/>
  <c r="H361" i="23" l="1"/>
  <c r="J361" i="23" s="1"/>
  <c r="K361" i="23"/>
  <c r="I361" i="23"/>
  <c r="G362" i="23"/>
  <c r="G363" i="23" l="1"/>
  <c r="H362" i="23"/>
  <c r="J362" i="23" s="1"/>
  <c r="K362" i="23" l="1"/>
  <c r="I362" i="23"/>
  <c r="G364" i="23"/>
  <c r="H363" i="23"/>
  <c r="J363" i="23" s="1"/>
  <c r="I363" i="23" l="1"/>
  <c r="K363" i="23"/>
  <c r="G365" i="23"/>
  <c r="H364" i="23"/>
  <c r="I364" i="23" s="1"/>
  <c r="J364" i="23" l="1"/>
  <c r="K364" i="23"/>
  <c r="H365" i="23"/>
  <c r="J365" i="23" s="1"/>
  <c r="G366" i="23"/>
  <c r="I365" i="23" l="1"/>
  <c r="K365" i="23"/>
  <c r="G367" i="23"/>
  <c r="H366" i="23"/>
  <c r="I366" i="23" s="1"/>
  <c r="J366" i="23" l="1"/>
  <c r="K366" i="23"/>
  <c r="H367" i="23"/>
  <c r="J367" i="23" s="1"/>
  <c r="K367" i="23" l="1"/>
  <c r="I367" i="23"/>
  <c r="U14" i="1414" l="1"/>
  <c r="T33" i="1414"/>
  <c r="C20" i="1414"/>
  <c r="U15" i="1414"/>
  <c r="U30" i="1414"/>
  <c r="U11" i="1414"/>
  <c r="T11" i="1414"/>
  <c r="U16" i="1414"/>
  <c r="C26" i="1414"/>
  <c r="U24" i="1414"/>
  <c r="U33" i="1414"/>
  <c r="U20" i="1414"/>
  <c r="U32" i="1414"/>
  <c r="T14" i="1414"/>
  <c r="C31" i="1414"/>
  <c r="C18" i="1414"/>
  <c r="C16" i="1414"/>
  <c r="U19" i="1414"/>
  <c r="U18" i="1414"/>
  <c r="T16" i="1414"/>
  <c r="T20" i="1414"/>
  <c r="T15" i="1414"/>
  <c r="C17" i="1414"/>
  <c r="C12" i="1414"/>
  <c r="U31" i="1414"/>
  <c r="T13" i="1414"/>
  <c r="U28" i="1414"/>
  <c r="U13" i="1414"/>
  <c r="C29" i="1414"/>
  <c r="U36" i="1414"/>
  <c r="U12" i="1414"/>
  <c r="T38" i="1414"/>
  <c r="T28" i="1414"/>
  <c r="C33" i="1414"/>
  <c r="T12" i="1414"/>
  <c r="C38" i="1414"/>
  <c r="T27" i="1414"/>
  <c r="U29" i="1414"/>
  <c r="T18" i="1414"/>
  <c r="C35" i="1414"/>
  <c r="U22" i="1414"/>
  <c r="T31" i="1414"/>
  <c r="C19" i="1414"/>
  <c r="T23" i="1414"/>
  <c r="T21" i="1414"/>
  <c r="C37" i="1414"/>
  <c r="C21" i="1414"/>
  <c r="U35" i="1414"/>
  <c r="C28" i="1414"/>
  <c r="T36" i="1414"/>
  <c r="U17" i="1414"/>
  <c r="T22" i="1414"/>
  <c r="C36" i="1414"/>
  <c r="C27" i="1414"/>
  <c r="T17" i="1414"/>
  <c r="C25" i="1414"/>
  <c r="T32" i="1414"/>
  <c r="C15" i="1414"/>
  <c r="T29" i="1414"/>
  <c r="U21" i="1414"/>
  <c r="U34" i="1414"/>
  <c r="U27" i="1414"/>
  <c r="C22" i="1414"/>
  <c r="C32" i="1414"/>
  <c r="T30" i="1414"/>
  <c r="T37" i="1414"/>
  <c r="C13" i="1414"/>
  <c r="T19" i="1414"/>
  <c r="C14" i="1414"/>
  <c r="U23" i="1414"/>
  <c r="U37" i="1414"/>
  <c r="T34" i="1414"/>
  <c r="C34" i="1414"/>
  <c r="T26" i="1414"/>
  <c r="U25" i="1414"/>
  <c r="T25" i="1414"/>
  <c r="C23" i="1414"/>
  <c r="T24" i="1414"/>
  <c r="U38" i="1414"/>
  <c r="U26" i="1414"/>
  <c r="C30" i="1414"/>
  <c r="T35" i="1414"/>
  <c r="C24" i="1414"/>
  <c r="C10" i="1413"/>
  <c r="U8" i="1413"/>
  <c r="C8" i="1413"/>
  <c r="T8" i="1413"/>
  <c r="T9" i="1413"/>
  <c r="U9" i="1413"/>
  <c r="U10" i="1413"/>
  <c r="C9" i="1413"/>
  <c r="T10" i="1413"/>
  <c r="C12" i="1413"/>
  <c r="U34" i="1413"/>
  <c r="C21" i="1413"/>
  <c r="C29" i="1413"/>
  <c r="C34" i="1413"/>
  <c r="C11" i="1413"/>
  <c r="T33" i="1413"/>
  <c r="T25" i="1413"/>
  <c r="C27" i="1413"/>
  <c r="U25" i="1413"/>
  <c r="C19" i="1413"/>
  <c r="C18" i="1413"/>
  <c r="C36" i="1413"/>
  <c r="U38" i="1413"/>
  <c r="U27" i="1413"/>
  <c r="U23" i="1413"/>
  <c r="T38" i="1413"/>
  <c r="T13" i="1413"/>
  <c r="T31" i="1413"/>
  <c r="T36" i="1413"/>
  <c r="T21" i="1413"/>
  <c r="U12" i="1413"/>
  <c r="C14" i="1413"/>
  <c r="C20" i="1413"/>
  <c r="C13" i="1413"/>
  <c r="T11" i="1413"/>
  <c r="T34" i="1413"/>
  <c r="C33" i="1413"/>
  <c r="C25" i="1413"/>
  <c r="T24" i="1413"/>
  <c r="U18" i="1413"/>
  <c r="C30" i="1413"/>
  <c r="C24" i="1413"/>
  <c r="U11" i="1413"/>
  <c r="T27" i="1413"/>
  <c r="U31" i="1413"/>
  <c r="T18" i="1413"/>
  <c r="U20" i="1413"/>
  <c r="T19" i="1413"/>
  <c r="U33" i="1413"/>
  <c r="U35" i="1413"/>
  <c r="U13" i="1413"/>
  <c r="C35" i="1413"/>
  <c r="T29" i="1413"/>
  <c r="T22" i="1413"/>
  <c r="C32" i="1413"/>
  <c r="T32" i="1413"/>
  <c r="U30" i="1413"/>
  <c r="U24" i="1413"/>
  <c r="U37" i="1413"/>
  <c r="T35" i="1413"/>
  <c r="U32" i="1413"/>
  <c r="C38" i="1413"/>
  <c r="U22" i="1413"/>
  <c r="T30" i="1413"/>
  <c r="T12" i="1413"/>
  <c r="C23" i="1413"/>
  <c r="U16" i="1413"/>
  <c r="U26" i="1413"/>
  <c r="U28" i="1413"/>
  <c r="T37" i="1413"/>
  <c r="C28" i="1413"/>
  <c r="U36" i="1413"/>
  <c r="U21" i="1413"/>
  <c r="U15" i="1413"/>
  <c r="U17" i="1413"/>
  <c r="U19" i="1413"/>
  <c r="C22" i="1413"/>
  <c r="C16" i="1413"/>
  <c r="T15" i="1413"/>
  <c r="T17" i="1413"/>
  <c r="T16" i="1413"/>
  <c r="T20" i="1413"/>
  <c r="C31" i="1413"/>
  <c r="T14" i="1413"/>
  <c r="T28" i="1413"/>
  <c r="U14" i="1413"/>
  <c r="C37" i="1413"/>
  <c r="C15" i="1413"/>
  <c r="U29" i="1413"/>
  <c r="C17" i="1413"/>
  <c r="T23" i="1413"/>
  <c r="C26" i="1413"/>
  <c r="T26" i="1413"/>
  <c r="T10" i="1412"/>
  <c r="T8" i="1412"/>
  <c r="C9" i="1412"/>
  <c r="C10" i="1412"/>
  <c r="U8" i="1412"/>
  <c r="U10" i="1412"/>
  <c r="C8" i="1412"/>
  <c r="U9" i="1412"/>
  <c r="C12" i="1412"/>
  <c r="C11" i="1412"/>
  <c r="T9" i="1412"/>
  <c r="C33" i="1412"/>
  <c r="T35" i="1412"/>
  <c r="U21" i="1412"/>
  <c r="T21" i="1412"/>
  <c r="U11" i="1412"/>
  <c r="U25" i="1412"/>
  <c r="T37" i="1412"/>
  <c r="U30" i="1412"/>
  <c r="T13" i="1412"/>
  <c r="C24" i="1412"/>
  <c r="T25" i="1412"/>
  <c r="T31" i="1412"/>
  <c r="U14" i="1412"/>
  <c r="C36" i="1412"/>
  <c r="T38" i="1412"/>
  <c r="T18" i="1412"/>
  <c r="U37" i="1412"/>
  <c r="T20" i="1412"/>
  <c r="C18" i="1412"/>
  <c r="U16" i="1412"/>
  <c r="C19" i="1412"/>
  <c r="T11" i="1412"/>
  <c r="C29" i="1412"/>
  <c r="T23" i="1412"/>
  <c r="T19" i="1412"/>
  <c r="U32" i="1412"/>
  <c r="C27" i="1412"/>
  <c r="T16" i="1412"/>
  <c r="T22" i="1412"/>
  <c r="C13" i="1412"/>
  <c r="T26" i="1412"/>
  <c r="U34" i="1412"/>
  <c r="U24" i="1412"/>
  <c r="T15" i="1412"/>
  <c r="T28" i="1412"/>
  <c r="C23" i="1412"/>
  <c r="U19" i="1412"/>
  <c r="C32" i="1412"/>
  <c r="C16" i="1412"/>
  <c r="C31" i="1412"/>
  <c r="C35" i="1412"/>
  <c r="C28" i="1412"/>
  <c r="C37" i="1412"/>
  <c r="U28" i="1412"/>
  <c r="T17" i="1412"/>
  <c r="T36" i="1412"/>
  <c r="C26" i="1412"/>
  <c r="T30" i="1412"/>
  <c r="T29" i="1412"/>
  <c r="U17" i="1412"/>
  <c r="U33" i="1412"/>
  <c r="U38" i="1412"/>
  <c r="T24" i="1412"/>
  <c r="T14" i="1412"/>
  <c r="C17" i="1412"/>
  <c r="C21" i="1412"/>
  <c r="C34" i="1412"/>
  <c r="U23" i="1412"/>
  <c r="U27" i="1412"/>
  <c r="U20" i="1412"/>
  <c r="U36" i="1412"/>
  <c r="T32" i="1412"/>
  <c r="C38" i="1412"/>
  <c r="T33" i="1412"/>
  <c r="U35" i="1412"/>
  <c r="C25" i="1412"/>
  <c r="U12" i="1412"/>
  <c r="T12" i="1412"/>
  <c r="U22" i="1412"/>
  <c r="C20" i="1412"/>
  <c r="U15" i="1412"/>
  <c r="U13" i="1412"/>
  <c r="T34" i="1412"/>
  <c r="U26" i="1412"/>
  <c r="C22" i="1412"/>
  <c r="U31" i="1412"/>
  <c r="U18" i="1412"/>
  <c r="U29" i="1412"/>
  <c r="C14" i="1412"/>
  <c r="T27" i="1412"/>
  <c r="C30" i="1412"/>
  <c r="T8" i="1411"/>
  <c r="C15" i="1412"/>
  <c r="U8" i="1411"/>
  <c r="C8" i="1411"/>
  <c r="U9" i="1411"/>
  <c r="T9" i="1411"/>
  <c r="U11" i="1411"/>
  <c r="T11" i="1411"/>
  <c r="T10" i="1411"/>
  <c r="C10" i="1411"/>
  <c r="U10" i="1411"/>
  <c r="C9" i="1411"/>
  <c r="U28" i="1411"/>
  <c r="C11" i="1411"/>
  <c r="C37" i="1411"/>
  <c r="U29" i="1411"/>
  <c r="U12" i="1411"/>
  <c r="C19" i="1411"/>
  <c r="T31" i="1411"/>
  <c r="C35" i="1411"/>
  <c r="C24" i="1411"/>
  <c r="U36" i="1411"/>
  <c r="C23" i="1411"/>
  <c r="C14" i="1411"/>
  <c r="U25" i="1411"/>
  <c r="C18" i="1411"/>
  <c r="T34" i="1411"/>
  <c r="C29" i="1411"/>
  <c r="T30" i="1411"/>
  <c r="T38" i="1411"/>
  <c r="U34" i="1411"/>
  <c r="C20" i="1411"/>
  <c r="U31" i="1411"/>
  <c r="T13" i="1411"/>
  <c r="T29" i="1411"/>
  <c r="C36" i="1411"/>
  <c r="T14" i="1411"/>
  <c r="C32" i="1411"/>
  <c r="U16" i="1411"/>
  <c r="T16" i="1411"/>
  <c r="T32" i="1411"/>
  <c r="C15" i="1411"/>
  <c r="T18" i="1411"/>
  <c r="U15" i="1411"/>
  <c r="T15" i="1411"/>
  <c r="C38" i="1411"/>
  <c r="U17" i="1411"/>
  <c r="U23" i="1411"/>
  <c r="T35" i="1411"/>
  <c r="C26" i="1411"/>
  <c r="T25" i="1411"/>
  <c r="T20" i="1411"/>
  <c r="T17" i="1411"/>
  <c r="U14" i="1411"/>
  <c r="C30" i="1411"/>
  <c r="U37" i="1411"/>
  <c r="U22" i="1411"/>
  <c r="T23" i="1411"/>
  <c r="U20" i="1411"/>
  <c r="T37" i="1411"/>
  <c r="T33" i="1411"/>
  <c r="U19" i="1411"/>
  <c r="T26" i="1411"/>
  <c r="U38" i="1411"/>
  <c r="C22" i="1411"/>
  <c r="T36" i="1411"/>
  <c r="T24" i="1411"/>
  <c r="C33" i="1411"/>
  <c r="U32" i="1411"/>
  <c r="U18" i="1411"/>
  <c r="T27" i="1411"/>
  <c r="T22" i="1411"/>
  <c r="U21" i="1411"/>
  <c r="U33" i="1411"/>
  <c r="T12" i="1411"/>
  <c r="C13" i="1411"/>
  <c r="U24" i="1411"/>
  <c r="T21" i="1411"/>
  <c r="C34" i="1411"/>
  <c r="C21" i="1411"/>
  <c r="C28" i="1411"/>
  <c r="C17" i="1411"/>
  <c r="C25" i="1411"/>
  <c r="U30" i="1411"/>
  <c r="C16" i="1411"/>
  <c r="U26" i="1411"/>
  <c r="C12" i="1411"/>
  <c r="U27" i="1411"/>
  <c r="U13" i="1411"/>
  <c r="T19" i="1411"/>
  <c r="T28" i="1411"/>
  <c r="C27" i="1411"/>
  <c r="C31" i="1411"/>
  <c r="U35" i="1411"/>
  <c r="U10" i="1410"/>
  <c r="C9" i="1410"/>
  <c r="C8" i="1410"/>
  <c r="U8" i="1410"/>
  <c r="T9" i="1410"/>
  <c r="T8" i="1410"/>
  <c r="U9" i="1410"/>
  <c r="C10" i="1410"/>
  <c r="T10" i="1410"/>
  <c r="C38" i="1410"/>
  <c r="U21" i="1410"/>
  <c r="C33" i="1410"/>
  <c r="U33" i="1410"/>
  <c r="U11" i="1410"/>
  <c r="T37" i="1410"/>
  <c r="T26" i="1410"/>
  <c r="U24" i="1410"/>
  <c r="C19" i="1410"/>
  <c r="U27" i="1410"/>
  <c r="T16" i="1410"/>
  <c r="U29" i="1410"/>
  <c r="U22" i="1410"/>
  <c r="T14" i="1410"/>
  <c r="T21" i="1410"/>
  <c r="T22" i="1410"/>
  <c r="C35" i="1410"/>
  <c r="T18" i="1410"/>
  <c r="T17" i="1410"/>
  <c r="U30" i="1410"/>
  <c r="C34" i="1410"/>
  <c r="U38" i="1410"/>
  <c r="T19" i="1410"/>
  <c r="C14" i="1410"/>
  <c r="C28" i="1410"/>
  <c r="T35" i="1410"/>
  <c r="U13" i="1410"/>
  <c r="U23" i="1410"/>
  <c r="T15" i="1410"/>
  <c r="U17" i="1410"/>
  <c r="C21" i="1410"/>
  <c r="U37" i="1410"/>
  <c r="C18" i="1410"/>
  <c r="U32" i="1410"/>
  <c r="C20" i="1410"/>
  <c r="U14" i="1410"/>
  <c r="U18" i="1410"/>
  <c r="C11" i="1410"/>
  <c r="T11" i="1410"/>
  <c r="T29" i="1410"/>
  <c r="U25" i="1410"/>
  <c r="T28" i="1410"/>
  <c r="T34" i="1410"/>
  <c r="C22" i="1410"/>
  <c r="T24" i="1410"/>
  <c r="C12" i="1410"/>
  <c r="C31" i="1410"/>
  <c r="U36" i="1410"/>
  <c r="U12" i="1410"/>
  <c r="T36" i="1410"/>
  <c r="U28" i="1410"/>
  <c r="C16" i="1410"/>
  <c r="C27" i="1410"/>
  <c r="U31" i="1410"/>
  <c r="T12" i="1410"/>
  <c r="T13" i="1410"/>
  <c r="C30" i="1410"/>
  <c r="T25" i="1410"/>
  <c r="C25" i="1410"/>
  <c r="C15" i="1410"/>
  <c r="C24" i="1410"/>
  <c r="U34" i="1410"/>
  <c r="T20" i="1410"/>
  <c r="C26" i="1410"/>
  <c r="T31" i="1410"/>
  <c r="C29" i="1410"/>
  <c r="U15" i="1410"/>
  <c r="C37" i="1410"/>
  <c r="U26" i="1410"/>
  <c r="U35" i="1410"/>
  <c r="T27" i="1410"/>
  <c r="C13" i="1410"/>
  <c r="U19" i="1410"/>
  <c r="T38" i="1410"/>
  <c r="T23" i="1410"/>
  <c r="U20" i="1410"/>
  <c r="C36" i="1410"/>
  <c r="T30" i="1410"/>
  <c r="C23" i="1410"/>
  <c r="T33" i="1410"/>
  <c r="C32" i="1410"/>
  <c r="C17" i="1410"/>
  <c r="T32" i="1410"/>
  <c r="U16" i="1410"/>
  <c r="U10" i="1409"/>
  <c r="C10" i="1409"/>
  <c r="T10" i="1409"/>
  <c r="C8" i="1409"/>
  <c r="U8" i="1409"/>
  <c r="T8" i="1409"/>
  <c r="C11" i="1409"/>
  <c r="U9" i="1409"/>
  <c r="T9" i="1409"/>
  <c r="C9" i="1409"/>
  <c r="U20" i="1409"/>
  <c r="T24" i="1409"/>
  <c r="T14" i="1409"/>
  <c r="C37" i="1409"/>
  <c r="C26" i="1409"/>
  <c r="U31" i="1409"/>
  <c r="C33" i="1409"/>
  <c r="T20" i="1409"/>
  <c r="C17" i="1409"/>
  <c r="C30" i="1409"/>
  <c r="U14" i="1409"/>
  <c r="U27" i="1409"/>
  <c r="T26" i="1409"/>
  <c r="U24" i="1409"/>
  <c r="U34" i="1409"/>
  <c r="T17" i="1409"/>
  <c r="C22" i="1409"/>
  <c r="C34" i="1409"/>
  <c r="C13" i="1409"/>
  <c r="U29" i="1409"/>
  <c r="T22" i="1409"/>
  <c r="U37" i="1409"/>
  <c r="T11" i="1409"/>
  <c r="U32" i="1409"/>
  <c r="U11" i="1409"/>
  <c r="C12" i="1409"/>
  <c r="U38" i="1409"/>
  <c r="T29" i="1409"/>
  <c r="C20" i="1409"/>
  <c r="U26" i="1409"/>
  <c r="C28" i="1409"/>
  <c r="C35" i="1409"/>
  <c r="U21" i="1409"/>
  <c r="C24" i="1409"/>
  <c r="T30" i="1409"/>
  <c r="U18" i="1409"/>
  <c r="T35" i="1409"/>
  <c r="U33" i="1409"/>
  <c r="U12" i="1409"/>
  <c r="T38" i="1409"/>
  <c r="T37" i="1409"/>
  <c r="T27" i="1409"/>
  <c r="C18" i="1409"/>
  <c r="U25" i="1409"/>
  <c r="C15" i="1409"/>
  <c r="T15" i="1409"/>
  <c r="T25" i="1409"/>
  <c r="C21" i="1409"/>
  <c r="U16" i="1409"/>
  <c r="C16" i="1409"/>
  <c r="C29" i="1409"/>
  <c r="C23" i="1409"/>
  <c r="U19" i="1409"/>
  <c r="U13" i="1409"/>
  <c r="U36" i="1409"/>
  <c r="U28" i="1409"/>
  <c r="T33" i="1409"/>
  <c r="T12" i="1409"/>
  <c r="C27" i="1409"/>
  <c r="U23" i="1409"/>
  <c r="U35" i="1409"/>
  <c r="T18" i="1409"/>
  <c r="U22" i="1409"/>
  <c r="T21" i="1409"/>
  <c r="U30" i="1409"/>
  <c r="T16" i="1409"/>
  <c r="U17" i="1409"/>
  <c r="T32" i="1409"/>
  <c r="C14" i="1409"/>
  <c r="T34" i="1409"/>
  <c r="U15" i="1409"/>
  <c r="T13" i="1409"/>
  <c r="T23" i="1409"/>
  <c r="C38" i="1409"/>
  <c r="T19" i="1409"/>
  <c r="C31" i="1409"/>
  <c r="T31" i="1409"/>
  <c r="C25" i="1409"/>
  <c r="T8" i="1408"/>
  <c r="T36" i="1409"/>
  <c r="C32" i="1409"/>
  <c r="C36" i="1409"/>
  <c r="C19" i="1409"/>
  <c r="T28" i="1409"/>
  <c r="C9" i="1408"/>
  <c r="C8" i="1408"/>
  <c r="U8" i="1408"/>
  <c r="U9" i="1408"/>
  <c r="U10" i="1408"/>
  <c r="C10" i="1408"/>
  <c r="T9" i="1408"/>
  <c r="U11" i="1408"/>
  <c r="T10" i="1408"/>
  <c r="C11" i="1408"/>
  <c r="T17" i="1408"/>
  <c r="T11" i="1408"/>
  <c r="U20" i="1408"/>
  <c r="T27" i="1408"/>
  <c r="U35" i="1408"/>
  <c r="T12" i="1408"/>
  <c r="T31" i="1408"/>
  <c r="T23" i="1408"/>
  <c r="C35" i="1408"/>
  <c r="T21" i="1408"/>
  <c r="T25" i="1408"/>
  <c r="C16" i="1408"/>
  <c r="C33" i="1408"/>
  <c r="T38" i="1408"/>
  <c r="T32" i="1408"/>
  <c r="T19" i="1408"/>
  <c r="T24" i="1408"/>
  <c r="U22" i="1408"/>
  <c r="U37" i="1408"/>
  <c r="T13" i="1408"/>
  <c r="U25" i="1408"/>
  <c r="U33" i="1408"/>
  <c r="U23" i="1408"/>
  <c r="T34" i="1408"/>
  <c r="U17" i="1408"/>
  <c r="C14" i="1408"/>
  <c r="T36" i="1408"/>
  <c r="C30" i="1408"/>
  <c r="T30" i="1408"/>
  <c r="U34" i="1408"/>
  <c r="C12" i="1408"/>
  <c r="T28" i="1408"/>
  <c r="C24" i="1408"/>
  <c r="T15" i="1408"/>
  <c r="U29" i="1408"/>
  <c r="C15" i="1408"/>
  <c r="U19" i="1408"/>
  <c r="U31" i="1408"/>
  <c r="C37" i="1408"/>
  <c r="U16" i="1408"/>
  <c r="T29" i="1408"/>
  <c r="C26" i="1408"/>
  <c r="T16" i="1408"/>
  <c r="C31" i="1408"/>
  <c r="T22" i="1408"/>
  <c r="C17" i="1408"/>
  <c r="C21" i="1408"/>
  <c r="U21" i="1408"/>
  <c r="U15" i="1408"/>
  <c r="T20" i="1408"/>
  <c r="U38" i="1408"/>
  <c r="C22" i="1408"/>
  <c r="C23" i="1408"/>
  <c r="T18" i="1408"/>
  <c r="U14" i="1408"/>
  <c r="U27" i="1408"/>
  <c r="T26" i="1408"/>
  <c r="T14" i="1408"/>
  <c r="U30" i="1408"/>
  <c r="T33" i="1408"/>
  <c r="U12" i="1408"/>
  <c r="C13" i="1408"/>
  <c r="C18" i="1408"/>
  <c r="C38" i="1408"/>
  <c r="C20" i="1408"/>
  <c r="C36" i="1408"/>
  <c r="C29" i="1408"/>
  <c r="U13" i="1408"/>
  <c r="U32" i="1408"/>
  <c r="U24" i="1408"/>
  <c r="C32" i="1408"/>
  <c r="U28" i="1408"/>
  <c r="U36" i="1408"/>
  <c r="C34" i="1408"/>
  <c r="C27" i="1408"/>
  <c r="T35" i="1408"/>
  <c r="U26" i="1408"/>
  <c r="T8" i="1407"/>
  <c r="C25" i="1408"/>
  <c r="C8" i="1407"/>
  <c r="C28" i="1408"/>
  <c r="U18" i="1408"/>
  <c r="T37" i="1408"/>
  <c r="C19" i="1408"/>
  <c r="U8" i="1407"/>
  <c r="U10" i="1407"/>
  <c r="C10" i="1407"/>
  <c r="T10" i="1407"/>
  <c r="U9" i="1407"/>
  <c r="T9" i="1407"/>
  <c r="C9" i="1407"/>
  <c r="C29" i="1407"/>
  <c r="T22" i="1407"/>
  <c r="U34" i="1407"/>
  <c r="C14" i="1407"/>
  <c r="C19" i="1407"/>
  <c r="U28" i="1407"/>
  <c r="T34" i="1407"/>
  <c r="T16" i="1407"/>
  <c r="U24" i="1407"/>
  <c r="U12" i="1407"/>
  <c r="U14" i="1407"/>
  <c r="C18" i="1407"/>
  <c r="T17" i="1407"/>
  <c r="T33" i="1407"/>
  <c r="U23" i="1407"/>
  <c r="C13" i="1407"/>
  <c r="C17" i="1407"/>
  <c r="T12" i="1407"/>
  <c r="C21" i="1407"/>
  <c r="C26" i="1407"/>
  <c r="T13" i="1407"/>
  <c r="T36" i="1407"/>
  <c r="C30" i="1407"/>
  <c r="C35" i="1407"/>
  <c r="C12" i="1407"/>
  <c r="U38" i="1407"/>
  <c r="U25" i="1407"/>
  <c r="U21" i="1407"/>
  <c r="U22" i="1407"/>
  <c r="T19" i="1407"/>
  <c r="T24" i="1407"/>
  <c r="T32" i="1407"/>
  <c r="T18" i="1407"/>
  <c r="C36" i="1407"/>
  <c r="C23" i="1407"/>
  <c r="C11" i="1407"/>
  <c r="U18" i="1407"/>
  <c r="U27" i="1407"/>
  <c r="U11" i="1407"/>
  <c r="C38" i="1407"/>
  <c r="T21" i="1407"/>
  <c r="C33" i="1407"/>
  <c r="T35" i="1407"/>
  <c r="T37" i="1407"/>
  <c r="T30" i="1407"/>
  <c r="T15" i="1407"/>
  <c r="T20" i="1407"/>
  <c r="C37" i="1407"/>
  <c r="C25" i="1407"/>
  <c r="T29" i="1407"/>
  <c r="C15" i="1407"/>
  <c r="T38" i="1407"/>
  <c r="T28" i="1407"/>
  <c r="U13" i="1407"/>
  <c r="C28" i="1407"/>
  <c r="U37" i="1407"/>
  <c r="T31" i="1407"/>
  <c r="U33" i="1407"/>
  <c r="C22" i="1407"/>
  <c r="C32" i="1407"/>
  <c r="U29" i="1407"/>
  <c r="U31" i="1407"/>
  <c r="T11" i="1407"/>
  <c r="U20" i="1407"/>
  <c r="U36" i="1407"/>
  <c r="U32" i="1407"/>
  <c r="U16" i="1407"/>
  <c r="T27" i="1407"/>
  <c r="C27" i="1407"/>
  <c r="C31" i="1407"/>
  <c r="U19" i="1407"/>
  <c r="U15" i="1407"/>
  <c r="U26" i="1407"/>
  <c r="U17" i="1407"/>
  <c r="T25" i="1407"/>
  <c r="U35" i="1407"/>
  <c r="U30" i="1407"/>
  <c r="T23" i="1407"/>
  <c r="C24" i="1407"/>
  <c r="T14" i="1407"/>
  <c r="C20" i="1407"/>
  <c r="C16" i="1407"/>
  <c r="T26" i="1407"/>
  <c r="C34" i="1407"/>
  <c r="U8" i="1406"/>
  <c r="T8" i="1406"/>
  <c r="T9" i="1406"/>
  <c r="U10" i="1406"/>
  <c r="C8" i="1406"/>
  <c r="U9" i="1406"/>
  <c r="C9" i="1406"/>
  <c r="C12" i="1406"/>
  <c r="U11" i="1406"/>
  <c r="T10" i="1406"/>
  <c r="C10" i="1406"/>
  <c r="U32" i="1406"/>
  <c r="C35" i="1406"/>
  <c r="C21" i="1406"/>
  <c r="T31" i="1406"/>
  <c r="U13" i="1406"/>
  <c r="T13" i="1406"/>
  <c r="T21" i="1406"/>
  <c r="T38" i="1406"/>
  <c r="T33" i="1406"/>
  <c r="T16" i="1406"/>
  <c r="U33" i="1406"/>
  <c r="C17" i="1406"/>
  <c r="U14" i="1406"/>
  <c r="C26" i="1406"/>
  <c r="U19" i="1406"/>
  <c r="T11" i="1406"/>
  <c r="U34" i="1406"/>
  <c r="C27" i="1406"/>
  <c r="T17" i="1406"/>
  <c r="C34" i="1406"/>
  <c r="U37" i="1406"/>
  <c r="U21" i="1406"/>
  <c r="T18" i="1406"/>
  <c r="T28" i="1406"/>
  <c r="T30" i="1406"/>
  <c r="T29" i="1406"/>
  <c r="U22" i="1406"/>
  <c r="T19" i="1406"/>
  <c r="C11" i="1406"/>
  <c r="C14" i="1406"/>
  <c r="C18" i="1406"/>
  <c r="C20" i="1406"/>
  <c r="C36" i="1406"/>
  <c r="T20" i="1406"/>
  <c r="C22" i="1406"/>
  <c r="U23" i="1406"/>
  <c r="C37" i="1406"/>
  <c r="T37" i="1406"/>
  <c r="U17" i="1406"/>
  <c r="U31" i="1406"/>
  <c r="C25" i="1406"/>
  <c r="T25" i="1406"/>
  <c r="T35" i="1406"/>
  <c r="T36" i="1406"/>
  <c r="C28" i="1406"/>
  <c r="T23" i="1406"/>
  <c r="C30" i="1406"/>
  <c r="U29" i="1406"/>
  <c r="U30" i="1406"/>
  <c r="C16" i="1406"/>
  <c r="C24" i="1406"/>
  <c r="T12" i="1406"/>
  <c r="U15" i="1406"/>
  <c r="U24" i="1406"/>
  <c r="T34" i="1406"/>
  <c r="T26" i="1406"/>
  <c r="T15" i="1406"/>
  <c r="U38" i="1406"/>
  <c r="U26" i="1406"/>
  <c r="C33" i="1406"/>
  <c r="C32" i="1406"/>
  <c r="U35" i="1406"/>
  <c r="U28" i="1406"/>
  <c r="C19" i="1406"/>
  <c r="U18" i="1406"/>
  <c r="U36" i="1406"/>
  <c r="C29" i="1406"/>
  <c r="C15" i="1406"/>
  <c r="U20" i="1406"/>
  <c r="U16" i="1406"/>
  <c r="T14" i="1406"/>
  <c r="C31" i="1406"/>
  <c r="C38" i="1406"/>
  <c r="T32" i="1406"/>
  <c r="T24" i="1406"/>
  <c r="C23" i="1406"/>
  <c r="C13" i="1406"/>
  <c r="U12" i="1406"/>
  <c r="U25" i="1406"/>
  <c r="U27" i="1406"/>
  <c r="T22" i="1406"/>
  <c r="T27" i="1406"/>
  <c r="U9" i="1405"/>
  <c r="U8" i="1405"/>
  <c r="T8" i="1405"/>
  <c r="C9" i="1405"/>
  <c r="U10" i="1405"/>
  <c r="T9" i="1405"/>
  <c r="C8" i="1405"/>
  <c r="T10" i="1405"/>
  <c r="C10" i="1405"/>
  <c r="U11" i="1405"/>
  <c r="T11" i="1405"/>
  <c r="T36" i="1405"/>
  <c r="U17" i="1405"/>
  <c r="U12" i="1405"/>
  <c r="T30" i="1405"/>
  <c r="C33" i="1405"/>
  <c r="C20" i="1405"/>
  <c r="T17" i="1405"/>
  <c r="C28" i="1405"/>
  <c r="C29" i="1405"/>
  <c r="C21" i="1405"/>
  <c r="U26" i="1405"/>
  <c r="U28" i="1405"/>
  <c r="U16" i="1405"/>
  <c r="U33" i="1405"/>
  <c r="C32" i="1405"/>
  <c r="C17" i="1405"/>
  <c r="U32" i="1405"/>
  <c r="C11" i="1405"/>
  <c r="C13" i="1405"/>
  <c r="C25" i="1405"/>
  <c r="T22" i="1405"/>
  <c r="U18" i="1405"/>
  <c r="T33" i="1405"/>
  <c r="U25" i="1405"/>
  <c r="T21" i="1405"/>
  <c r="T35" i="1405"/>
  <c r="U27" i="1405"/>
  <c r="C26" i="1405"/>
  <c r="U30" i="1405"/>
  <c r="U35" i="1405"/>
  <c r="T37" i="1405"/>
  <c r="C16" i="1405"/>
  <c r="T29" i="1405"/>
  <c r="C38" i="1405"/>
  <c r="C12" i="1405"/>
  <c r="C23" i="1405"/>
  <c r="T16" i="1405"/>
  <c r="U36" i="1405"/>
  <c r="T15" i="1405"/>
  <c r="C14" i="1405"/>
  <c r="C37" i="1405"/>
  <c r="C18" i="1405"/>
  <c r="T34" i="1405"/>
  <c r="U29" i="1405"/>
  <c r="T23" i="1405"/>
  <c r="U19" i="1405"/>
  <c r="T18" i="1405"/>
  <c r="T31" i="1405"/>
  <c r="U13" i="1405"/>
  <c r="U22" i="1405"/>
  <c r="T14" i="1405"/>
  <c r="C31" i="1405"/>
  <c r="T24" i="1405"/>
  <c r="U37" i="1405"/>
  <c r="U34" i="1405"/>
  <c r="C15" i="1405"/>
  <c r="T20" i="1405"/>
  <c r="U21" i="1405"/>
  <c r="C35" i="1405"/>
  <c r="T38" i="1405"/>
  <c r="C22" i="1405"/>
  <c r="T26" i="1405"/>
  <c r="C19" i="1405"/>
  <c r="C24" i="1405"/>
  <c r="T28" i="1405"/>
  <c r="C34" i="1405"/>
  <c r="C30" i="1405"/>
  <c r="T19" i="1405"/>
  <c r="T27" i="1405"/>
  <c r="T32" i="1405"/>
  <c r="U14" i="1405"/>
  <c r="U20" i="1405"/>
  <c r="U38" i="1405"/>
  <c r="U23" i="1405"/>
  <c r="T12" i="1405"/>
  <c r="C27" i="1405"/>
  <c r="T13" i="1405"/>
  <c r="C36" i="1405"/>
  <c r="U31" i="1405"/>
  <c r="U24" i="1405"/>
  <c r="T25" i="1405"/>
  <c r="U15" i="1405"/>
  <c r="T8" i="1404"/>
  <c r="C8" i="1404"/>
  <c r="T9" i="1404"/>
  <c r="C9" i="1404"/>
  <c r="T10" i="1404"/>
  <c r="U9" i="1404"/>
  <c r="U10" i="1404"/>
  <c r="U8" i="1404"/>
  <c r="C10" i="1404"/>
  <c r="C11" i="1404"/>
  <c r="U25" i="1404"/>
  <c r="U19" i="1404"/>
  <c r="U20" i="1404"/>
  <c r="T14" i="1404"/>
  <c r="T33" i="1404"/>
  <c r="C28" i="1404"/>
  <c r="U13" i="1404"/>
  <c r="U34" i="1404"/>
  <c r="U11" i="1404"/>
  <c r="T12" i="1404"/>
  <c r="U21" i="1404"/>
  <c r="U30" i="1404"/>
  <c r="T16" i="1404"/>
  <c r="T22" i="1404"/>
  <c r="C36" i="1404"/>
  <c r="C20" i="1404"/>
  <c r="T37" i="1404"/>
  <c r="U31" i="1404"/>
  <c r="T38" i="1404"/>
  <c r="C26" i="1404"/>
  <c r="T17" i="1404"/>
  <c r="T21" i="1404"/>
  <c r="C34" i="1404"/>
  <c r="T15" i="1404"/>
  <c r="C25" i="1404"/>
  <c r="C18" i="1404"/>
  <c r="T29" i="1404"/>
  <c r="T18" i="1404"/>
  <c r="C24" i="1404"/>
  <c r="C35" i="1404"/>
  <c r="T35" i="1404"/>
  <c r="T24" i="1404"/>
  <c r="C17" i="1404"/>
  <c r="U26" i="1404"/>
  <c r="C27" i="1404"/>
  <c r="T36" i="1404"/>
  <c r="C21" i="1404"/>
  <c r="U27" i="1404"/>
  <c r="U36" i="1404"/>
  <c r="C37" i="1404"/>
  <c r="U12" i="1404"/>
  <c r="C29" i="1404"/>
  <c r="U23" i="1404"/>
  <c r="U15" i="1404"/>
  <c r="U18" i="1404"/>
  <c r="U37" i="1404"/>
  <c r="T30" i="1404"/>
  <c r="T11" i="1404"/>
  <c r="U22" i="1404"/>
  <c r="C38" i="1404"/>
  <c r="T27" i="1404"/>
  <c r="C30" i="1404"/>
  <c r="T23" i="1404"/>
  <c r="C14" i="1404"/>
  <c r="U17" i="1404"/>
  <c r="T32" i="1404"/>
  <c r="T20" i="1404"/>
  <c r="C33" i="1404"/>
  <c r="U38" i="1404"/>
  <c r="C12" i="1404"/>
  <c r="T19" i="1404"/>
  <c r="T13" i="1404"/>
  <c r="C32" i="1404"/>
  <c r="C22" i="1404"/>
  <c r="U32" i="1404"/>
  <c r="C31" i="1404"/>
  <c r="C13" i="1404"/>
  <c r="T28" i="1404"/>
  <c r="T25" i="1404"/>
  <c r="T31" i="1404"/>
  <c r="C19" i="1404"/>
  <c r="U24" i="1404"/>
  <c r="T34" i="1404"/>
  <c r="T26" i="1404"/>
  <c r="U28" i="1404"/>
  <c r="U33" i="1404"/>
  <c r="C15" i="1404"/>
  <c r="U35" i="1404"/>
  <c r="C23" i="1404"/>
  <c r="U16" i="1404"/>
  <c r="C16" i="1404"/>
  <c r="U14" i="1404"/>
  <c r="U29" i="1404"/>
  <c r="C29" i="1403"/>
  <c r="T19" i="1403"/>
  <c r="T36" i="1403"/>
  <c r="C16" i="1403"/>
  <c r="U29" i="1403"/>
  <c r="T20" i="1403"/>
  <c r="C19" i="1403"/>
  <c r="T32" i="1403"/>
  <c r="T18" i="1403"/>
  <c r="C20" i="1403"/>
  <c r="U31" i="1403"/>
  <c r="U18" i="1403"/>
  <c r="C15" i="1403"/>
  <c r="U22" i="1403"/>
  <c r="U14" i="1403"/>
  <c r="U24" i="1403"/>
  <c r="T25" i="1403"/>
  <c r="U11" i="1403"/>
  <c r="T16" i="1403"/>
  <c r="U19" i="1403"/>
  <c r="U25" i="1403"/>
  <c r="C22" i="1403"/>
  <c r="U23" i="1403"/>
  <c r="T22" i="1403"/>
  <c r="U35" i="1403"/>
  <c r="C24" i="1403"/>
  <c r="C33" i="1403"/>
  <c r="T34" i="1403"/>
  <c r="C31" i="1403"/>
  <c r="T17" i="1403"/>
  <c r="T27" i="1403"/>
  <c r="U16" i="1403"/>
  <c r="C17" i="1403"/>
  <c r="C25" i="1403"/>
  <c r="C37" i="1403"/>
  <c r="T30" i="1403"/>
  <c r="T23" i="1403"/>
  <c r="C13" i="1403"/>
  <c r="U21" i="1403"/>
  <c r="T15" i="1403"/>
  <c r="T29" i="1403"/>
  <c r="C36" i="1403"/>
  <c r="U36" i="1403"/>
  <c r="T33" i="1403"/>
  <c r="U38" i="1403"/>
  <c r="U15" i="1403"/>
  <c r="C28" i="1403"/>
  <c r="U37" i="1403"/>
  <c r="C30" i="1403"/>
  <c r="U32" i="1403"/>
  <c r="T37" i="1403"/>
  <c r="C21" i="1403"/>
  <c r="C35" i="1403"/>
  <c r="U34" i="1403"/>
  <c r="C27" i="1403"/>
  <c r="C12" i="1403"/>
  <c r="U12" i="1403"/>
  <c r="T24" i="1403"/>
  <c r="T14" i="1403"/>
  <c r="T13" i="1403"/>
  <c r="U30" i="1403"/>
  <c r="U27" i="1403"/>
  <c r="C32" i="1403"/>
  <c r="U20" i="1403"/>
  <c r="T21" i="1403"/>
  <c r="C34" i="1403"/>
  <c r="U26" i="1403"/>
  <c r="C23" i="1403"/>
  <c r="C26" i="1403"/>
  <c r="U28" i="1403"/>
  <c r="T28" i="1403"/>
  <c r="C14" i="1403"/>
  <c r="T12" i="1403"/>
  <c r="U33" i="1403"/>
  <c r="U13" i="1403"/>
  <c r="T31" i="1403"/>
  <c r="C18" i="1403"/>
  <c r="C38" i="1403"/>
  <c r="T26" i="1403"/>
  <c r="T38" i="1403"/>
  <c r="T35" i="1403"/>
  <c r="U17" i="1403"/>
  <c r="AI34" i="1414" l="1"/>
  <c r="AJ34" i="1414" s="1"/>
  <c r="E34" i="1414"/>
  <c r="F34" i="1414"/>
  <c r="W34" i="1414" s="1"/>
  <c r="K21" i="1414"/>
  <c r="AN21" i="1414" s="1"/>
  <c r="AY21" i="1414"/>
  <c r="AY35" i="1414"/>
  <c r="K35" i="1414"/>
  <c r="AN35" i="1414" s="1"/>
  <c r="AY20" i="1414"/>
  <c r="K20" i="1414"/>
  <c r="AN20" i="1414" s="1"/>
  <c r="AY37" i="1414"/>
  <c r="K37" i="1414"/>
  <c r="AN37" i="1414" s="1"/>
  <c r="AI29" i="1414"/>
  <c r="AJ29" i="1414" s="1"/>
  <c r="E29" i="1414"/>
  <c r="F29" i="1414"/>
  <c r="W29" i="1414" s="1"/>
  <c r="AI12" i="1414"/>
  <c r="AJ12" i="1414" s="1"/>
  <c r="E12" i="1414"/>
  <c r="F12" i="1414"/>
  <c r="W12" i="1414" s="1"/>
  <c r="AY33" i="1414"/>
  <c r="K33" i="1414"/>
  <c r="AN33" i="1414" s="1"/>
  <c r="AI35" i="1414"/>
  <c r="AJ35" i="1414" s="1"/>
  <c r="E35" i="1414"/>
  <c r="F35" i="1414"/>
  <c r="W35" i="1414" s="1"/>
  <c r="AY23" i="1414"/>
  <c r="K23" i="1414"/>
  <c r="AN23" i="1414" s="1"/>
  <c r="AI15" i="1414"/>
  <c r="AJ15" i="1414" s="1"/>
  <c r="E15" i="1414"/>
  <c r="F15" i="1414"/>
  <c r="W15" i="1414" s="1"/>
  <c r="AY24" i="1414"/>
  <c r="K24" i="1414"/>
  <c r="AN24" i="1414" s="1"/>
  <c r="AI32" i="1414"/>
  <c r="AJ32" i="1414" s="1"/>
  <c r="E32" i="1414"/>
  <c r="F32" i="1414"/>
  <c r="W32" i="1414" s="1"/>
  <c r="AI21" i="1414"/>
  <c r="AJ21" i="1414" s="1"/>
  <c r="E21" i="1414"/>
  <c r="F21" i="1414"/>
  <c r="W21" i="1414" s="1"/>
  <c r="AI28" i="1414"/>
  <c r="AJ28" i="1414" s="1"/>
  <c r="E28" i="1414"/>
  <c r="F28" i="1414"/>
  <c r="W28" i="1414" s="1"/>
  <c r="AI20" i="1414"/>
  <c r="AJ20" i="1414" s="1"/>
  <c r="E20" i="1414"/>
  <c r="F20" i="1414"/>
  <c r="W20" i="1414" s="1"/>
  <c r="AI10" i="1413"/>
  <c r="AJ10" i="1413" s="1"/>
  <c r="E10" i="1413"/>
  <c r="F10" i="1413"/>
  <c r="W10" i="1413" s="1"/>
  <c r="AY26" i="1414"/>
  <c r="K26" i="1414"/>
  <c r="AN26" i="1414" s="1"/>
  <c r="AI19" i="1414"/>
  <c r="AJ19" i="1414" s="1"/>
  <c r="E19" i="1414"/>
  <c r="F19" i="1414"/>
  <c r="W19" i="1414" s="1"/>
  <c r="AI23" i="1414"/>
  <c r="AJ23" i="1414" s="1"/>
  <c r="E23" i="1414"/>
  <c r="F23" i="1414"/>
  <c r="W23" i="1414" s="1"/>
  <c r="AI38" i="1414"/>
  <c r="AJ38" i="1414" s="1"/>
  <c r="E38" i="1414"/>
  <c r="F38" i="1414"/>
  <c r="W38" i="1414" s="1"/>
  <c r="AI16" i="1414"/>
  <c r="AJ16" i="1414" s="1"/>
  <c r="E16" i="1414"/>
  <c r="F16" i="1414"/>
  <c r="W16" i="1414" s="1"/>
  <c r="K16" i="1414"/>
  <c r="AN16" i="1414" s="1"/>
  <c r="AY16" i="1414"/>
  <c r="AY38" i="1414"/>
  <c r="K38" i="1414"/>
  <c r="AN38" i="1414" s="1"/>
  <c r="E17" i="1414"/>
  <c r="AI17" i="1414"/>
  <c r="AJ17" i="1414" s="1"/>
  <c r="F17" i="1414"/>
  <c r="W17" i="1414" s="1"/>
  <c r="AY12" i="1414"/>
  <c r="K12" i="1414"/>
  <c r="AN12" i="1414" s="1"/>
  <c r="K18" i="1414"/>
  <c r="AN18" i="1414" s="1"/>
  <c r="AY18" i="1414"/>
  <c r="AI11" i="1414"/>
  <c r="AJ11" i="1414" s="1"/>
  <c r="E11" i="1414"/>
  <c r="F11" i="1414"/>
  <c r="W11" i="1414" s="1"/>
  <c r="B39" i="1414"/>
  <c r="B40" i="1414"/>
  <c r="AY10" i="1413"/>
  <c r="K10" i="1413"/>
  <c r="AN10" i="1413" s="1"/>
  <c r="AI24" i="1414"/>
  <c r="AJ24" i="1414" s="1"/>
  <c r="E24" i="1414"/>
  <c r="F24" i="1414"/>
  <c r="W24" i="1414" s="1"/>
  <c r="AI37" i="1414"/>
  <c r="AJ37" i="1414" s="1"/>
  <c r="E37" i="1414"/>
  <c r="F37" i="1414"/>
  <c r="W37" i="1414" s="1"/>
  <c r="E31" i="1414"/>
  <c r="AI31" i="1414"/>
  <c r="AJ31" i="1414" s="1"/>
  <c r="F31" i="1414"/>
  <c r="W31" i="1414" s="1"/>
  <c r="AY36" i="1414"/>
  <c r="K36" i="1414"/>
  <c r="AN36" i="1414" s="1"/>
  <c r="K19" i="1414"/>
  <c r="AN19" i="1414" s="1"/>
  <c r="AY19" i="1414"/>
  <c r="AY11" i="1414"/>
  <c r="K11" i="1414"/>
  <c r="AY9" i="1413"/>
  <c r="K9" i="1413"/>
  <c r="AN9" i="1413" s="1"/>
  <c r="AI30" i="1414"/>
  <c r="AJ30" i="1414" s="1"/>
  <c r="E30" i="1414"/>
  <c r="F30" i="1414"/>
  <c r="W30" i="1414" s="1"/>
  <c r="AY22" i="1414"/>
  <c r="K22" i="1414"/>
  <c r="AN22" i="1414" s="1"/>
  <c r="AY30" i="1414"/>
  <c r="K30" i="1414"/>
  <c r="AN30" i="1414" s="1"/>
  <c r="E9" i="1413"/>
  <c r="AI9" i="1413"/>
  <c r="AJ9" i="1413" s="1"/>
  <c r="F9" i="1413"/>
  <c r="W9" i="1413" s="1"/>
  <c r="AI25" i="1414"/>
  <c r="AJ25" i="1414" s="1"/>
  <c r="E25" i="1414"/>
  <c r="F25" i="1414"/>
  <c r="W25" i="1414" s="1"/>
  <c r="AI22" i="1414"/>
  <c r="AJ22" i="1414" s="1"/>
  <c r="E22" i="1414"/>
  <c r="F22" i="1414"/>
  <c r="W22" i="1414" s="1"/>
  <c r="AY13" i="1414"/>
  <c r="K13" i="1414"/>
  <c r="AN13" i="1414" s="1"/>
  <c r="I13" i="1414"/>
  <c r="AY15" i="1414"/>
  <c r="K15" i="1414"/>
  <c r="AN15" i="1414" s="1"/>
  <c r="F8" i="1413"/>
  <c r="W8" i="1413" s="1"/>
  <c r="AI8" i="1413"/>
  <c r="AJ8" i="1413" s="1"/>
  <c r="E8" i="1413"/>
  <c r="AY25" i="1414"/>
  <c r="K25" i="1414"/>
  <c r="AN25" i="1414" s="1"/>
  <c r="K17" i="1414"/>
  <c r="AN17" i="1414" s="1"/>
  <c r="AY17" i="1414"/>
  <c r="E18" i="1414"/>
  <c r="AI18" i="1414"/>
  <c r="AJ18" i="1414" s="1"/>
  <c r="F18" i="1414"/>
  <c r="W18" i="1414" s="1"/>
  <c r="K28" i="1414"/>
  <c r="AN28" i="1414" s="1"/>
  <c r="AY28" i="1414"/>
  <c r="AI26" i="1414"/>
  <c r="AJ26" i="1414" s="1"/>
  <c r="E26" i="1414"/>
  <c r="F26" i="1414"/>
  <c r="W26" i="1414" s="1"/>
  <c r="AY27" i="1414"/>
  <c r="K27" i="1414"/>
  <c r="AN27" i="1414" s="1"/>
  <c r="E36" i="1414"/>
  <c r="AI36" i="1414"/>
  <c r="AJ36" i="1414" s="1"/>
  <c r="F36" i="1414"/>
  <c r="W36" i="1414" s="1"/>
  <c r="AY29" i="1414"/>
  <c r="K29" i="1414"/>
  <c r="AN29" i="1414" s="1"/>
  <c r="AI13" i="1414"/>
  <c r="AJ13" i="1414" s="1"/>
  <c r="E13" i="1414"/>
  <c r="F13" i="1414"/>
  <c r="W13" i="1414" s="1"/>
  <c r="AI14" i="1414"/>
  <c r="AJ14" i="1414" s="1"/>
  <c r="E14" i="1414"/>
  <c r="F14" i="1414"/>
  <c r="W14" i="1414" s="1"/>
  <c r="AI33" i="1414"/>
  <c r="AJ33" i="1414" s="1"/>
  <c r="E33" i="1414"/>
  <c r="F33" i="1414"/>
  <c r="W33" i="1414" s="1"/>
  <c r="K8" i="1413"/>
  <c r="AN8" i="1413" s="1"/>
  <c r="I8" i="1413"/>
  <c r="AY8" i="1413"/>
  <c r="AY34" i="1414"/>
  <c r="K34" i="1414"/>
  <c r="AN34" i="1414" s="1"/>
  <c r="AI27" i="1414"/>
  <c r="AJ27" i="1414" s="1"/>
  <c r="E27" i="1414"/>
  <c r="F27" i="1414"/>
  <c r="W27" i="1414" s="1"/>
  <c r="AY31" i="1414"/>
  <c r="K31" i="1414"/>
  <c r="AN31" i="1414" s="1"/>
  <c r="I32" i="1414"/>
  <c r="AL32" i="1414" s="1"/>
  <c r="K32" i="1414"/>
  <c r="AN32" i="1414" s="1"/>
  <c r="AY32" i="1414"/>
  <c r="AY14" i="1414"/>
  <c r="K14" i="1414"/>
  <c r="AN14" i="1414" s="1"/>
  <c r="AI20" i="1413"/>
  <c r="AJ20" i="1413" s="1"/>
  <c r="E20" i="1413"/>
  <c r="F20" i="1413"/>
  <c r="W20" i="1413" s="1"/>
  <c r="K28" i="1413"/>
  <c r="AN28" i="1413" s="1"/>
  <c r="AY28" i="1413"/>
  <c r="AY31" i="1413"/>
  <c r="K31" i="1413"/>
  <c r="AN31" i="1413" s="1"/>
  <c r="F9" i="1412"/>
  <c r="W9" i="1412" s="1"/>
  <c r="AI9" i="1412"/>
  <c r="AJ9" i="1412" s="1"/>
  <c r="E9" i="1412"/>
  <c r="E17" i="1413"/>
  <c r="AI17" i="1413"/>
  <c r="AJ17" i="1413" s="1"/>
  <c r="F17" i="1413"/>
  <c r="W17" i="1413" s="1"/>
  <c r="AY26" i="1413"/>
  <c r="K26" i="1413"/>
  <c r="AN26" i="1413" s="1"/>
  <c r="AI32" i="1413"/>
  <c r="AJ32" i="1413" s="1"/>
  <c r="E32" i="1413"/>
  <c r="F32" i="1413"/>
  <c r="W32" i="1413" s="1"/>
  <c r="AI27" i="1413"/>
  <c r="AJ27" i="1413" s="1"/>
  <c r="E27" i="1413"/>
  <c r="F27" i="1413"/>
  <c r="W27" i="1413" s="1"/>
  <c r="AI37" i="1413"/>
  <c r="AJ37" i="1413" s="1"/>
  <c r="E37" i="1413"/>
  <c r="F37" i="1413"/>
  <c r="W37" i="1413" s="1"/>
  <c r="AI26" i="1413"/>
  <c r="AJ26" i="1413" s="1"/>
  <c r="E26" i="1413"/>
  <c r="F26" i="1413"/>
  <c r="W26" i="1413" s="1"/>
  <c r="AI16" i="1413"/>
  <c r="AJ16" i="1413" s="1"/>
  <c r="E16" i="1413"/>
  <c r="F16" i="1413"/>
  <c r="W16" i="1413" s="1"/>
  <c r="K30" i="1413"/>
  <c r="AN30" i="1413" s="1"/>
  <c r="AY30" i="1413"/>
  <c r="AI23" i="1413"/>
  <c r="AJ23" i="1413" s="1"/>
  <c r="E23" i="1413"/>
  <c r="F23" i="1413"/>
  <c r="W23" i="1413" s="1"/>
  <c r="AI15" i="1413"/>
  <c r="AJ15" i="1413" s="1"/>
  <c r="E15" i="1413"/>
  <c r="F15" i="1413"/>
  <c r="W15" i="1413" s="1"/>
  <c r="K16" i="1413"/>
  <c r="AN16" i="1413" s="1"/>
  <c r="AY16" i="1413"/>
  <c r="AY11" i="1413"/>
  <c r="K11" i="1413"/>
  <c r="AY12" i="1413"/>
  <c r="K12" i="1413"/>
  <c r="AN12" i="1413" s="1"/>
  <c r="K25" i="1413"/>
  <c r="AN25" i="1413" s="1"/>
  <c r="AY25" i="1413"/>
  <c r="AI22" i="1413"/>
  <c r="AJ22" i="1413" s="1"/>
  <c r="E22" i="1413"/>
  <c r="F22" i="1413"/>
  <c r="W22" i="1413" s="1"/>
  <c r="AI21" i="1413"/>
  <c r="AJ21" i="1413" s="1"/>
  <c r="E21" i="1413"/>
  <c r="F21" i="1413"/>
  <c r="W21" i="1413" s="1"/>
  <c r="AI10" i="1412"/>
  <c r="AJ10" i="1412" s="1"/>
  <c r="E10" i="1412"/>
  <c r="F10" i="1412"/>
  <c r="W10" i="1412" s="1"/>
  <c r="AY9" i="1412"/>
  <c r="K9" i="1412"/>
  <c r="AN9" i="1412" s="1"/>
  <c r="AY29" i="1413"/>
  <c r="K29" i="1413"/>
  <c r="AN29" i="1413" s="1"/>
  <c r="AI12" i="1413"/>
  <c r="AJ12" i="1413" s="1"/>
  <c r="E12" i="1413"/>
  <c r="F12" i="1413"/>
  <c r="W12" i="1413" s="1"/>
  <c r="AI29" i="1413"/>
  <c r="AJ29" i="1413" s="1"/>
  <c r="E29" i="1413"/>
  <c r="F29" i="1413"/>
  <c r="W29" i="1413" s="1"/>
  <c r="AI36" i="1413"/>
  <c r="AJ36" i="1413" s="1"/>
  <c r="E36" i="1413"/>
  <c r="F36" i="1413"/>
  <c r="W36" i="1413" s="1"/>
  <c r="AI25" i="1413"/>
  <c r="AJ25" i="1413" s="1"/>
  <c r="E25" i="1413"/>
  <c r="F25" i="1413"/>
  <c r="W25" i="1413" s="1"/>
  <c r="AY19" i="1413"/>
  <c r="K19" i="1413"/>
  <c r="AN19" i="1413" s="1"/>
  <c r="AI30" i="1413"/>
  <c r="AJ30" i="1413" s="1"/>
  <c r="E30" i="1413"/>
  <c r="F30" i="1413"/>
  <c r="W30" i="1413" s="1"/>
  <c r="AY18" i="1413"/>
  <c r="K18" i="1413"/>
  <c r="AN18" i="1413" s="1"/>
  <c r="AI31" i="1413"/>
  <c r="AJ31" i="1413" s="1"/>
  <c r="E31" i="1413"/>
  <c r="F31" i="1413"/>
  <c r="W31" i="1413" s="1"/>
  <c r="AI33" i="1413"/>
  <c r="AJ33" i="1413" s="1"/>
  <c r="E33" i="1413"/>
  <c r="F33" i="1413"/>
  <c r="W33" i="1413" s="1"/>
  <c r="AY10" i="1412"/>
  <c r="K10" i="1412"/>
  <c r="AN10" i="1412" s="1"/>
  <c r="AY17" i="1413"/>
  <c r="K17" i="1413"/>
  <c r="AN17" i="1413" s="1"/>
  <c r="K22" i="1413"/>
  <c r="AN22" i="1413" s="1"/>
  <c r="AY22" i="1413"/>
  <c r="AY13" i="1413"/>
  <c r="K13" i="1413"/>
  <c r="AN13" i="1413" s="1"/>
  <c r="E24" i="1413"/>
  <c r="AI24" i="1413"/>
  <c r="AJ24" i="1413" s="1"/>
  <c r="F24" i="1413"/>
  <c r="W24" i="1413" s="1"/>
  <c r="AI13" i="1413"/>
  <c r="AJ13" i="1413" s="1"/>
  <c r="E13" i="1413"/>
  <c r="F13" i="1413"/>
  <c r="W13" i="1413" s="1"/>
  <c r="K8" i="1412"/>
  <c r="AN8" i="1412" s="1"/>
  <c r="AY8" i="1412"/>
  <c r="AY14" i="1413"/>
  <c r="K14" i="1413"/>
  <c r="AN14" i="1413" s="1"/>
  <c r="AY15" i="1413"/>
  <c r="K15" i="1413"/>
  <c r="AN15" i="1413" s="1"/>
  <c r="AY35" i="1413"/>
  <c r="K35" i="1413"/>
  <c r="AN35" i="1413" s="1"/>
  <c r="AI38" i="1413"/>
  <c r="AJ38" i="1413" s="1"/>
  <c r="E38" i="1413"/>
  <c r="F38" i="1413"/>
  <c r="W38" i="1413" s="1"/>
  <c r="E18" i="1413"/>
  <c r="AI18" i="1413"/>
  <c r="AJ18" i="1413" s="1"/>
  <c r="F18" i="1413"/>
  <c r="W18" i="1413" s="1"/>
  <c r="AI28" i="1413"/>
  <c r="AJ28" i="1413" s="1"/>
  <c r="E28" i="1413"/>
  <c r="F28" i="1413"/>
  <c r="W28" i="1413" s="1"/>
  <c r="K21" i="1413"/>
  <c r="AN21" i="1413" s="1"/>
  <c r="AY21" i="1413"/>
  <c r="AY32" i="1413"/>
  <c r="K32" i="1413"/>
  <c r="AN32" i="1413" s="1"/>
  <c r="K33" i="1413"/>
  <c r="AN33" i="1413" s="1"/>
  <c r="AY33" i="1413"/>
  <c r="AY23" i="1413"/>
  <c r="K23" i="1413"/>
  <c r="AN23" i="1413" s="1"/>
  <c r="AY24" i="1413"/>
  <c r="K24" i="1413"/>
  <c r="AN24" i="1413" s="1"/>
  <c r="AI14" i="1413"/>
  <c r="AJ14" i="1413" s="1"/>
  <c r="E14" i="1413"/>
  <c r="F14" i="1413"/>
  <c r="W14" i="1413" s="1"/>
  <c r="AY36" i="1413"/>
  <c r="K36" i="1413"/>
  <c r="AN36" i="1413" s="1"/>
  <c r="AI35" i="1413"/>
  <c r="AJ35" i="1413" s="1"/>
  <c r="E35" i="1413"/>
  <c r="F35" i="1413"/>
  <c r="W35" i="1413" s="1"/>
  <c r="AI19" i="1413"/>
  <c r="AJ19" i="1413" s="1"/>
  <c r="E19" i="1413"/>
  <c r="F19" i="1413"/>
  <c r="W19" i="1413" s="1"/>
  <c r="AI34" i="1413"/>
  <c r="AJ34" i="1413" s="1"/>
  <c r="E34" i="1413"/>
  <c r="F34" i="1413"/>
  <c r="W34" i="1413" s="1"/>
  <c r="K27" i="1413"/>
  <c r="AN27" i="1413" s="1"/>
  <c r="AY27" i="1413"/>
  <c r="AI8" i="1412"/>
  <c r="AJ8" i="1412" s="1"/>
  <c r="E8" i="1412"/>
  <c r="F8" i="1412"/>
  <c r="W8" i="1412" s="1"/>
  <c r="AY37" i="1413"/>
  <c r="K37" i="1413"/>
  <c r="AN37" i="1413" s="1"/>
  <c r="AY20" i="1413"/>
  <c r="K20" i="1413"/>
  <c r="AN20" i="1413" s="1"/>
  <c r="AI11" i="1413"/>
  <c r="AJ11" i="1413" s="1"/>
  <c r="E11" i="1413"/>
  <c r="F11" i="1413"/>
  <c r="W11" i="1413" s="1"/>
  <c r="B40" i="1413"/>
  <c r="B39" i="1413"/>
  <c r="AY38" i="1413"/>
  <c r="K38" i="1413"/>
  <c r="AN38" i="1413" s="1"/>
  <c r="K34" i="1413"/>
  <c r="AN34" i="1413" s="1"/>
  <c r="AY34" i="1413"/>
  <c r="AY8" i="1411"/>
  <c r="K8" i="1411"/>
  <c r="AN8" i="1411" s="1"/>
  <c r="AY13" i="1412"/>
  <c r="K13" i="1412"/>
  <c r="AN13" i="1412" s="1"/>
  <c r="AY20" i="1412"/>
  <c r="K20" i="1412"/>
  <c r="AN20" i="1412" s="1"/>
  <c r="AI30" i="1412"/>
  <c r="AJ30" i="1412" s="1"/>
  <c r="E30" i="1412"/>
  <c r="F30" i="1412"/>
  <c r="W30" i="1412" s="1"/>
  <c r="AI23" i="1412"/>
  <c r="AJ23" i="1412" s="1"/>
  <c r="E23" i="1412"/>
  <c r="F23" i="1412"/>
  <c r="W23" i="1412" s="1"/>
  <c r="AI31" i="1412"/>
  <c r="AJ31" i="1412" s="1"/>
  <c r="E31" i="1412"/>
  <c r="F31" i="1412"/>
  <c r="W31" i="1412" s="1"/>
  <c r="AY15" i="1412"/>
  <c r="K15" i="1412"/>
  <c r="AN15" i="1412" s="1"/>
  <c r="AY27" i="1412"/>
  <c r="K27" i="1412"/>
  <c r="AN27" i="1412" s="1"/>
  <c r="AI28" i="1412"/>
  <c r="AJ28" i="1412" s="1"/>
  <c r="E28" i="1412"/>
  <c r="F28" i="1412"/>
  <c r="W28" i="1412" s="1"/>
  <c r="AI25" i="1412"/>
  <c r="AJ25" i="1412" s="1"/>
  <c r="E25" i="1412"/>
  <c r="F25" i="1412"/>
  <c r="W25" i="1412" s="1"/>
  <c r="E8" i="1411"/>
  <c r="F8" i="1411"/>
  <c r="W8" i="1411" s="1"/>
  <c r="AI8" i="1411"/>
  <c r="AJ8" i="1411" s="1"/>
  <c r="AY23" i="1412"/>
  <c r="K23" i="1412"/>
  <c r="AN23" i="1412" s="1"/>
  <c r="AI36" i="1412"/>
  <c r="AJ36" i="1412" s="1"/>
  <c r="E36" i="1412"/>
  <c r="F36" i="1412"/>
  <c r="W36" i="1412" s="1"/>
  <c r="AI15" i="1412"/>
  <c r="AJ15" i="1412" s="1"/>
  <c r="E15" i="1412"/>
  <c r="F15" i="1412"/>
  <c r="W15" i="1412" s="1"/>
  <c r="E11" i="1412"/>
  <c r="AI11" i="1412"/>
  <c r="AJ11" i="1412" s="1"/>
  <c r="F11" i="1412"/>
  <c r="W11" i="1412" s="1"/>
  <c r="B40" i="1412"/>
  <c r="B39" i="1412"/>
  <c r="K22" i="1412"/>
  <c r="AN22" i="1412" s="1"/>
  <c r="AY22" i="1412"/>
  <c r="AI17" i="1412"/>
  <c r="AJ17" i="1412" s="1"/>
  <c r="E17" i="1412"/>
  <c r="F17" i="1412"/>
  <c r="W17" i="1412" s="1"/>
  <c r="AY24" i="1412"/>
  <c r="K24" i="1412"/>
  <c r="AN24" i="1412" s="1"/>
  <c r="AI13" i="1412"/>
  <c r="AJ13" i="1412" s="1"/>
  <c r="E13" i="1412"/>
  <c r="F13" i="1412"/>
  <c r="W13" i="1412" s="1"/>
  <c r="AY10" i="1411"/>
  <c r="K10" i="1411"/>
  <c r="AN10" i="1411" s="1"/>
  <c r="AI27" i="1412"/>
  <c r="AJ27" i="1412" s="1"/>
  <c r="E27" i="1412"/>
  <c r="F27" i="1412"/>
  <c r="W27" i="1412" s="1"/>
  <c r="AI12" i="1412"/>
  <c r="AJ12" i="1412" s="1"/>
  <c r="E12" i="1412"/>
  <c r="F12" i="1412"/>
  <c r="W12" i="1412" s="1"/>
  <c r="K28" i="1412"/>
  <c r="AN28" i="1412" s="1"/>
  <c r="AY28" i="1412"/>
  <c r="AY34" i="1412"/>
  <c r="K34" i="1412"/>
  <c r="AN34" i="1412" s="1"/>
  <c r="K16" i="1412"/>
  <c r="AN16" i="1412" s="1"/>
  <c r="AY16" i="1412"/>
  <c r="K30" i="1412"/>
  <c r="AN30" i="1412" s="1"/>
  <c r="AY30" i="1412"/>
  <c r="AY12" i="1412"/>
  <c r="K12" i="1412"/>
  <c r="AN12" i="1412" s="1"/>
  <c r="AI26" i="1412"/>
  <c r="AJ26" i="1412" s="1"/>
  <c r="E26" i="1412"/>
  <c r="F26" i="1412"/>
  <c r="W26" i="1412" s="1"/>
  <c r="AI37" i="1412"/>
  <c r="AJ37" i="1412" s="1"/>
  <c r="E37" i="1412"/>
  <c r="F37" i="1412"/>
  <c r="W37" i="1412" s="1"/>
  <c r="E10" i="1411"/>
  <c r="AI10" i="1411"/>
  <c r="AJ10" i="1411" s="1"/>
  <c r="F10" i="1411"/>
  <c r="W10" i="1411" s="1"/>
  <c r="AY29" i="1412"/>
  <c r="K29" i="1412"/>
  <c r="AN29" i="1412" s="1"/>
  <c r="AI14" i="1412"/>
  <c r="AJ14" i="1412" s="1"/>
  <c r="E14" i="1412"/>
  <c r="F14" i="1412"/>
  <c r="W14" i="1412" s="1"/>
  <c r="AI20" i="1412"/>
  <c r="AJ20" i="1412" s="1"/>
  <c r="E20" i="1412"/>
  <c r="F20" i="1412"/>
  <c r="W20" i="1412" s="1"/>
  <c r="AY25" i="1412"/>
  <c r="K25" i="1412"/>
  <c r="AN25" i="1412" s="1"/>
  <c r="I25" i="1412"/>
  <c r="E11" i="1411"/>
  <c r="F11" i="1411"/>
  <c r="W11" i="1411" s="1"/>
  <c r="AI11" i="1411"/>
  <c r="AJ11" i="1411" s="1"/>
  <c r="AY18" i="1412"/>
  <c r="K18" i="1412"/>
  <c r="AN18" i="1412" s="1"/>
  <c r="I18" i="1412"/>
  <c r="AY35" i="1412"/>
  <c r="K35" i="1412"/>
  <c r="AN35" i="1412" s="1"/>
  <c r="AI24" i="1412"/>
  <c r="AJ24" i="1412" s="1"/>
  <c r="E24" i="1412"/>
  <c r="F24" i="1412"/>
  <c r="W24" i="1412" s="1"/>
  <c r="AI22" i="1412"/>
  <c r="AJ22" i="1412" s="1"/>
  <c r="E22" i="1412"/>
  <c r="F22" i="1412"/>
  <c r="W22" i="1412" s="1"/>
  <c r="K37" i="1412"/>
  <c r="AN37" i="1412" s="1"/>
  <c r="AY37" i="1412"/>
  <c r="AY11" i="1412"/>
  <c r="K11" i="1412"/>
  <c r="I11" i="1412"/>
  <c r="K11" i="1411"/>
  <c r="AN11" i="1411" s="1"/>
  <c r="AY11" i="1411"/>
  <c r="AY31" i="1412"/>
  <c r="K31" i="1412"/>
  <c r="AN31" i="1412" s="1"/>
  <c r="E33" i="1412"/>
  <c r="AI33" i="1412"/>
  <c r="AJ33" i="1412" s="1"/>
  <c r="F33" i="1412"/>
  <c r="W33" i="1412" s="1"/>
  <c r="AY38" i="1412"/>
  <c r="K38" i="1412"/>
  <c r="AN38" i="1412" s="1"/>
  <c r="AI16" i="1412"/>
  <c r="AJ16" i="1412" s="1"/>
  <c r="E16" i="1412"/>
  <c r="F16" i="1412"/>
  <c r="W16" i="1412" s="1"/>
  <c r="AI18" i="1412"/>
  <c r="AJ18" i="1412" s="1"/>
  <c r="E18" i="1412"/>
  <c r="F18" i="1412"/>
  <c r="W18" i="1412" s="1"/>
  <c r="E21" i="1412"/>
  <c r="AI21" i="1412"/>
  <c r="AJ21" i="1412" s="1"/>
  <c r="F21" i="1412"/>
  <c r="W21" i="1412" s="1"/>
  <c r="AI9" i="1411"/>
  <c r="AJ9" i="1411" s="1"/>
  <c r="F9" i="1411"/>
  <c r="W9" i="1411" s="1"/>
  <c r="E9" i="1411"/>
  <c r="AY33" i="1412"/>
  <c r="K33" i="1412"/>
  <c r="AN33" i="1412" s="1"/>
  <c r="AI38" i="1412"/>
  <c r="AJ38" i="1412" s="1"/>
  <c r="E38" i="1412"/>
  <c r="F38" i="1412"/>
  <c r="W38" i="1412" s="1"/>
  <c r="AY21" i="1412"/>
  <c r="K21" i="1412"/>
  <c r="AN21" i="1412" s="1"/>
  <c r="AY9" i="1411"/>
  <c r="K9" i="1411"/>
  <c r="AN9" i="1411" s="1"/>
  <c r="K26" i="1412"/>
  <c r="AN26" i="1412" s="1"/>
  <c r="AY26" i="1412"/>
  <c r="AI32" i="1412"/>
  <c r="AJ32" i="1412" s="1"/>
  <c r="E32" i="1412"/>
  <c r="F32" i="1412"/>
  <c r="W32" i="1412" s="1"/>
  <c r="K17" i="1412"/>
  <c r="AN17" i="1412" s="1"/>
  <c r="AY17" i="1412"/>
  <c r="K32" i="1412"/>
  <c r="AN32" i="1412" s="1"/>
  <c r="I32" i="1412"/>
  <c r="AY32" i="1412"/>
  <c r="E35" i="1412"/>
  <c r="AI35" i="1412"/>
  <c r="AJ35" i="1412" s="1"/>
  <c r="F35" i="1412"/>
  <c r="W35" i="1412" s="1"/>
  <c r="AI34" i="1412"/>
  <c r="AJ34" i="1412" s="1"/>
  <c r="E34" i="1412"/>
  <c r="F34" i="1412"/>
  <c r="W34" i="1412" s="1"/>
  <c r="AY36" i="1412"/>
  <c r="K36" i="1412"/>
  <c r="AN36" i="1412" s="1"/>
  <c r="AI29" i="1412"/>
  <c r="AJ29" i="1412" s="1"/>
  <c r="E29" i="1412"/>
  <c r="F29" i="1412"/>
  <c r="W29" i="1412" s="1"/>
  <c r="AY19" i="1412"/>
  <c r="K19" i="1412"/>
  <c r="AN19" i="1412" s="1"/>
  <c r="AI19" i="1412"/>
  <c r="AJ19" i="1412" s="1"/>
  <c r="E19" i="1412"/>
  <c r="F19" i="1412"/>
  <c r="W19" i="1412" s="1"/>
  <c r="AY14" i="1412"/>
  <c r="K14" i="1412"/>
  <c r="AN14" i="1412" s="1"/>
  <c r="AY30" i="1411"/>
  <c r="K30" i="1411"/>
  <c r="AN30" i="1411" s="1"/>
  <c r="AI22" i="1411"/>
  <c r="AJ22" i="1411" s="1"/>
  <c r="E22" i="1411"/>
  <c r="F22" i="1411"/>
  <c r="W22" i="1411" s="1"/>
  <c r="AI37" i="1411"/>
  <c r="AJ37" i="1411" s="1"/>
  <c r="E37" i="1411"/>
  <c r="F37" i="1411"/>
  <c r="W37" i="1411" s="1"/>
  <c r="K23" i="1411"/>
  <c r="AN23" i="1411" s="1"/>
  <c r="AY23" i="1411"/>
  <c r="K10" i="1410"/>
  <c r="AN10" i="1410" s="1"/>
  <c r="AY10" i="1410"/>
  <c r="AI27" i="1411"/>
  <c r="AJ27" i="1411" s="1"/>
  <c r="E27" i="1411"/>
  <c r="F27" i="1411"/>
  <c r="W27" i="1411" s="1"/>
  <c r="K20" i="1411"/>
  <c r="AN20" i="1411" s="1"/>
  <c r="AY20" i="1411"/>
  <c r="AY17" i="1411"/>
  <c r="K17" i="1411"/>
  <c r="AN17" i="1411" s="1"/>
  <c r="E29" i="1411"/>
  <c r="AI29" i="1411"/>
  <c r="AJ29" i="1411" s="1"/>
  <c r="F29" i="1411"/>
  <c r="W29" i="1411" s="1"/>
  <c r="AY35" i="1411"/>
  <c r="K35" i="1411"/>
  <c r="AN35" i="1411" s="1"/>
  <c r="AY18" i="1411"/>
  <c r="K18" i="1411"/>
  <c r="AN18" i="1411" s="1"/>
  <c r="E23" i="1411"/>
  <c r="AI23" i="1411"/>
  <c r="AJ23" i="1411" s="1"/>
  <c r="F23" i="1411"/>
  <c r="W23" i="1411" s="1"/>
  <c r="E13" i="1411"/>
  <c r="AI13" i="1411"/>
  <c r="AJ13" i="1411" s="1"/>
  <c r="F13" i="1411"/>
  <c r="W13" i="1411" s="1"/>
  <c r="AY36" i="1411"/>
  <c r="K36" i="1411"/>
  <c r="AN36" i="1411" s="1"/>
  <c r="K32" i="1411"/>
  <c r="AN32" i="1411" s="1"/>
  <c r="AY32" i="1411"/>
  <c r="AY22" i="1411"/>
  <c r="K22" i="1411"/>
  <c r="AN22" i="1411" s="1"/>
  <c r="AI15" i="1411"/>
  <c r="AJ15" i="1411" s="1"/>
  <c r="E15" i="1411"/>
  <c r="F15" i="1411"/>
  <c r="W15" i="1411" s="1"/>
  <c r="AY31" i="1411"/>
  <c r="K31" i="1411"/>
  <c r="AN31" i="1411" s="1"/>
  <c r="K37" i="1411"/>
  <c r="AN37" i="1411" s="1"/>
  <c r="AY37" i="1411"/>
  <c r="AY15" i="1411"/>
  <c r="K15" i="1411"/>
  <c r="AN15" i="1411" s="1"/>
  <c r="E10" i="1410"/>
  <c r="AI10" i="1410"/>
  <c r="AJ10" i="1410" s="1"/>
  <c r="F10" i="1410"/>
  <c r="W10" i="1410" s="1"/>
  <c r="AI28" i="1411"/>
  <c r="AJ28" i="1411" s="1"/>
  <c r="E28" i="1411"/>
  <c r="F28" i="1411"/>
  <c r="W28" i="1411" s="1"/>
  <c r="AI24" i="1411"/>
  <c r="AJ24" i="1411" s="1"/>
  <c r="E24" i="1411"/>
  <c r="F24" i="1411"/>
  <c r="W24" i="1411" s="1"/>
  <c r="AI18" i="1411"/>
  <c r="AJ18" i="1411" s="1"/>
  <c r="E18" i="1411"/>
  <c r="F18" i="1411"/>
  <c r="W18" i="1411" s="1"/>
  <c r="K34" i="1411"/>
  <c r="AN34" i="1411" s="1"/>
  <c r="AY34" i="1411"/>
  <c r="AI31" i="1411"/>
  <c r="AJ31" i="1411" s="1"/>
  <c r="E31" i="1411"/>
  <c r="F31" i="1411"/>
  <c r="W31" i="1411" s="1"/>
  <c r="E19" i="1411"/>
  <c r="AI19" i="1411"/>
  <c r="AJ19" i="1411" s="1"/>
  <c r="F19" i="1411"/>
  <c r="W19" i="1411" s="1"/>
  <c r="AI21" i="1411"/>
  <c r="AJ21" i="1411" s="1"/>
  <c r="E21" i="1411"/>
  <c r="F21" i="1411"/>
  <c r="W21" i="1411" s="1"/>
  <c r="AI36" i="1411"/>
  <c r="AJ36" i="1411" s="1"/>
  <c r="E36" i="1411"/>
  <c r="F36" i="1411"/>
  <c r="W36" i="1411" s="1"/>
  <c r="K14" i="1411"/>
  <c r="AN14" i="1411" s="1"/>
  <c r="AY14" i="1411"/>
  <c r="AI38" i="1411"/>
  <c r="AJ38" i="1411" s="1"/>
  <c r="E38" i="1411"/>
  <c r="F38" i="1411"/>
  <c r="W38" i="1411" s="1"/>
  <c r="AY9" i="1410"/>
  <c r="K9" i="1410"/>
  <c r="AN9" i="1410" s="1"/>
  <c r="I13" i="1411"/>
  <c r="AY13" i="1411"/>
  <c r="K13" i="1411"/>
  <c r="AN13" i="1411" s="1"/>
  <c r="AY24" i="1411"/>
  <c r="K24" i="1411"/>
  <c r="AN24" i="1411" s="1"/>
  <c r="E17" i="1411"/>
  <c r="AI17" i="1411"/>
  <c r="AJ17" i="1411" s="1"/>
  <c r="F17" i="1411"/>
  <c r="W17" i="1411" s="1"/>
  <c r="AI32" i="1411"/>
  <c r="AJ32" i="1411" s="1"/>
  <c r="E32" i="1411"/>
  <c r="F32" i="1411"/>
  <c r="W32" i="1411" s="1"/>
  <c r="AI30" i="1411"/>
  <c r="AJ30" i="1411" s="1"/>
  <c r="E30" i="1411"/>
  <c r="F30" i="1411"/>
  <c r="W30" i="1411" s="1"/>
  <c r="AY12" i="1411"/>
  <c r="K12" i="1411"/>
  <c r="E8" i="1410"/>
  <c r="F8" i="1410"/>
  <c r="W8" i="1410" s="1"/>
  <c r="AI8" i="1410"/>
  <c r="AJ8" i="1410" s="1"/>
  <c r="AY27" i="1411"/>
  <c r="K27" i="1411"/>
  <c r="AN27" i="1411" s="1"/>
  <c r="AY38" i="1411"/>
  <c r="K38" i="1411"/>
  <c r="AN38" i="1411" s="1"/>
  <c r="AI20" i="1411"/>
  <c r="AJ20" i="1411" s="1"/>
  <c r="E20" i="1411"/>
  <c r="F20" i="1411"/>
  <c r="W20" i="1411" s="1"/>
  <c r="E16" i="1411"/>
  <c r="AI16" i="1411"/>
  <c r="AJ16" i="1411" s="1"/>
  <c r="F16" i="1411"/>
  <c r="W16" i="1411" s="1"/>
  <c r="AY29" i="1411"/>
  <c r="K29" i="1411"/>
  <c r="AN29" i="1411" s="1"/>
  <c r="F9" i="1410"/>
  <c r="W9" i="1410" s="1"/>
  <c r="AI9" i="1410"/>
  <c r="AJ9" i="1410" s="1"/>
  <c r="E9" i="1410"/>
  <c r="AI12" i="1411"/>
  <c r="AJ12" i="1411" s="1"/>
  <c r="E12" i="1411"/>
  <c r="F12" i="1411"/>
  <c r="W12" i="1411" s="1"/>
  <c r="B39" i="1411"/>
  <c r="B40" i="1411"/>
  <c r="AI26" i="1411"/>
  <c r="AJ26" i="1411" s="1"/>
  <c r="E26" i="1411"/>
  <c r="F26" i="1411"/>
  <c r="W26" i="1411" s="1"/>
  <c r="AI25" i="1411"/>
  <c r="AJ25" i="1411" s="1"/>
  <c r="E25" i="1411"/>
  <c r="F25" i="1411"/>
  <c r="W25" i="1411" s="1"/>
  <c r="K16" i="1411"/>
  <c r="AN16" i="1411" s="1"/>
  <c r="AY16" i="1411"/>
  <c r="E34" i="1411"/>
  <c r="AI34" i="1411"/>
  <c r="AJ34" i="1411" s="1"/>
  <c r="F34" i="1411"/>
  <c r="W34" i="1411" s="1"/>
  <c r="AY8" i="1410"/>
  <c r="K8" i="1410"/>
  <c r="AN8" i="1410" s="1"/>
  <c r="AY26" i="1411"/>
  <c r="K26" i="1411"/>
  <c r="AN26" i="1411" s="1"/>
  <c r="AY33" i="1411"/>
  <c r="K33" i="1411"/>
  <c r="AN33" i="1411" s="1"/>
  <c r="AY19" i="1411"/>
  <c r="K19" i="1411"/>
  <c r="AN19" i="1411" s="1"/>
  <c r="AY21" i="1411"/>
  <c r="K21" i="1411"/>
  <c r="AN21" i="1411" s="1"/>
  <c r="E33" i="1411"/>
  <c r="AI33" i="1411"/>
  <c r="AJ33" i="1411" s="1"/>
  <c r="F33" i="1411"/>
  <c r="W33" i="1411" s="1"/>
  <c r="E35" i="1411"/>
  <c r="AI35" i="1411"/>
  <c r="AJ35" i="1411" s="1"/>
  <c r="F35" i="1411"/>
  <c r="W35" i="1411" s="1"/>
  <c r="E14" i="1411"/>
  <c r="AI14" i="1411"/>
  <c r="AJ14" i="1411" s="1"/>
  <c r="F14" i="1411"/>
  <c r="W14" i="1411" s="1"/>
  <c r="K25" i="1411"/>
  <c r="AN25" i="1411" s="1"/>
  <c r="AY25" i="1411"/>
  <c r="AY28" i="1411"/>
  <c r="K28" i="1411"/>
  <c r="AN28" i="1411" s="1"/>
  <c r="K16" i="1410"/>
  <c r="AN16" i="1410" s="1"/>
  <c r="AY16" i="1410"/>
  <c r="AY36" i="1410"/>
  <c r="K36" i="1410"/>
  <c r="AN36" i="1410" s="1"/>
  <c r="AY14" i="1410"/>
  <c r="K14" i="1410"/>
  <c r="AN14" i="1410" s="1"/>
  <c r="AY29" i="1410"/>
  <c r="K29" i="1410"/>
  <c r="AN29" i="1410" s="1"/>
  <c r="AI32" i="1410"/>
  <c r="AJ32" i="1410" s="1"/>
  <c r="E32" i="1410"/>
  <c r="F32" i="1410"/>
  <c r="W32" i="1410" s="1"/>
  <c r="AI27" i="1410"/>
  <c r="AJ27" i="1410" s="1"/>
  <c r="E27" i="1410"/>
  <c r="F27" i="1410"/>
  <c r="W27" i="1410" s="1"/>
  <c r="AI19" i="1410"/>
  <c r="AJ19" i="1410" s="1"/>
  <c r="E19" i="1410"/>
  <c r="F19" i="1410"/>
  <c r="W19" i="1410" s="1"/>
  <c r="AI16" i="1410"/>
  <c r="AJ16" i="1410" s="1"/>
  <c r="E16" i="1410"/>
  <c r="F16" i="1410"/>
  <c r="W16" i="1410" s="1"/>
  <c r="AY35" i="1410"/>
  <c r="K35" i="1410"/>
  <c r="AN35" i="1410" s="1"/>
  <c r="AI25" i="1410"/>
  <c r="AJ25" i="1410" s="1"/>
  <c r="E25" i="1410"/>
  <c r="F25" i="1410"/>
  <c r="W25" i="1410" s="1"/>
  <c r="AY32" i="1410"/>
  <c r="K32" i="1410"/>
  <c r="AN32" i="1410" s="1"/>
  <c r="AY38" i="1410"/>
  <c r="K38" i="1410"/>
  <c r="AN38" i="1410" s="1"/>
  <c r="K27" i="1410"/>
  <c r="AN27" i="1410" s="1"/>
  <c r="AY27" i="1410"/>
  <c r="AI9" i="1409"/>
  <c r="AJ9" i="1409" s="1"/>
  <c r="E9" i="1409"/>
  <c r="F9" i="1409"/>
  <c r="W9" i="1409" s="1"/>
  <c r="AY26" i="1410"/>
  <c r="K26" i="1410"/>
  <c r="AN26" i="1410" s="1"/>
  <c r="AI24" i="1410"/>
  <c r="AJ24" i="1410" s="1"/>
  <c r="E24" i="1410"/>
  <c r="F24" i="1410"/>
  <c r="W24" i="1410" s="1"/>
  <c r="AY9" i="1409"/>
  <c r="K9" i="1409"/>
  <c r="AN9" i="1409" s="1"/>
  <c r="AI33" i="1410"/>
  <c r="AJ33" i="1410" s="1"/>
  <c r="E33" i="1410"/>
  <c r="F33" i="1410"/>
  <c r="W33" i="1410" s="1"/>
  <c r="AI13" i="1410"/>
  <c r="AJ13" i="1410" s="1"/>
  <c r="E13" i="1410"/>
  <c r="F13" i="1410"/>
  <c r="W13" i="1410" s="1"/>
  <c r="K37" i="1410"/>
  <c r="AN37" i="1410" s="1"/>
  <c r="AY37" i="1410"/>
  <c r="K30" i="1410"/>
  <c r="AN30" i="1410" s="1"/>
  <c r="AY30" i="1410"/>
  <c r="AY24" i="1410"/>
  <c r="K24" i="1410"/>
  <c r="AN24" i="1410" s="1"/>
  <c r="AY15" i="1410"/>
  <c r="K15" i="1410"/>
  <c r="AN15" i="1410" s="1"/>
  <c r="E12" i="1410"/>
  <c r="AI12" i="1410"/>
  <c r="AJ12" i="1410" s="1"/>
  <c r="F12" i="1410"/>
  <c r="W12" i="1410" s="1"/>
  <c r="E34" i="1410"/>
  <c r="AI34" i="1410"/>
  <c r="AJ34" i="1410" s="1"/>
  <c r="F34" i="1410"/>
  <c r="W34" i="1410" s="1"/>
  <c r="AI17" i="1410"/>
  <c r="AJ17" i="1410" s="1"/>
  <c r="E17" i="1410"/>
  <c r="F17" i="1410"/>
  <c r="W17" i="1410" s="1"/>
  <c r="AI26" i="1410"/>
  <c r="AJ26" i="1410" s="1"/>
  <c r="E26" i="1410"/>
  <c r="F26" i="1410"/>
  <c r="W26" i="1410" s="1"/>
  <c r="E8" i="1409"/>
  <c r="F8" i="1409"/>
  <c r="W8" i="1409" s="1"/>
  <c r="AI8" i="1409"/>
  <c r="AJ8" i="1409" s="1"/>
  <c r="E30" i="1410"/>
  <c r="AI30" i="1410"/>
  <c r="AJ30" i="1410" s="1"/>
  <c r="F30" i="1410"/>
  <c r="W30" i="1410" s="1"/>
  <c r="K31" i="1410"/>
  <c r="AN31" i="1410" s="1"/>
  <c r="AY31" i="1410"/>
  <c r="E28" i="1410"/>
  <c r="AI28" i="1410"/>
  <c r="AJ28" i="1410" s="1"/>
  <c r="F28" i="1410"/>
  <c r="W28" i="1410" s="1"/>
  <c r="AY17" i="1410"/>
  <c r="K17" i="1410"/>
  <c r="AN17" i="1410" s="1"/>
  <c r="AI18" i="1410"/>
  <c r="AJ18" i="1410" s="1"/>
  <c r="E18" i="1410"/>
  <c r="F18" i="1410"/>
  <c r="W18" i="1410" s="1"/>
  <c r="AI37" i="1410"/>
  <c r="AJ37" i="1410" s="1"/>
  <c r="E37" i="1410"/>
  <c r="F37" i="1410"/>
  <c r="W37" i="1410" s="1"/>
  <c r="AY8" i="1409"/>
  <c r="K8" i="1409"/>
  <c r="AN8" i="1409" s="1"/>
  <c r="AI31" i="1410"/>
  <c r="AJ31" i="1410" s="1"/>
  <c r="E31" i="1410"/>
  <c r="F31" i="1410"/>
  <c r="W31" i="1410" s="1"/>
  <c r="AY25" i="1410"/>
  <c r="K25" i="1410"/>
  <c r="AN25" i="1410" s="1"/>
  <c r="AI15" i="1410"/>
  <c r="AJ15" i="1410" s="1"/>
  <c r="E15" i="1410"/>
  <c r="F15" i="1410"/>
  <c r="W15" i="1410" s="1"/>
  <c r="K11" i="1410"/>
  <c r="AY11" i="1410"/>
  <c r="AY20" i="1410"/>
  <c r="K20" i="1410"/>
  <c r="AN20" i="1410" s="1"/>
  <c r="AI29" i="1410"/>
  <c r="AJ29" i="1410" s="1"/>
  <c r="E29" i="1410"/>
  <c r="F29" i="1410"/>
  <c r="W29" i="1410" s="1"/>
  <c r="AY23" i="1410"/>
  <c r="K23" i="1410"/>
  <c r="AN23" i="1410" s="1"/>
  <c r="AI22" i="1410"/>
  <c r="AJ22" i="1410" s="1"/>
  <c r="E22" i="1410"/>
  <c r="F22" i="1410"/>
  <c r="W22" i="1410" s="1"/>
  <c r="K33" i="1410"/>
  <c r="AN33" i="1410" s="1"/>
  <c r="AY33" i="1410"/>
  <c r="F10" i="1409"/>
  <c r="W10" i="1409" s="1"/>
  <c r="AI10" i="1409"/>
  <c r="AJ10" i="1409" s="1"/>
  <c r="E10" i="1409"/>
  <c r="E23" i="1410"/>
  <c r="AI23" i="1410"/>
  <c r="AJ23" i="1410" s="1"/>
  <c r="F23" i="1410"/>
  <c r="W23" i="1410" s="1"/>
  <c r="AI20" i="1410"/>
  <c r="AJ20" i="1410" s="1"/>
  <c r="E20" i="1410"/>
  <c r="F20" i="1410"/>
  <c r="W20" i="1410" s="1"/>
  <c r="AY28" i="1410"/>
  <c r="K28" i="1410"/>
  <c r="AN28" i="1410" s="1"/>
  <c r="E11" i="1410"/>
  <c r="AI11" i="1410"/>
  <c r="AJ11" i="1410" s="1"/>
  <c r="F11" i="1410"/>
  <c r="W11" i="1410" s="1"/>
  <c r="B39" i="1410"/>
  <c r="B40" i="1410"/>
  <c r="AY13" i="1410"/>
  <c r="K13" i="1410"/>
  <c r="AN13" i="1410" s="1"/>
  <c r="AI21" i="1410"/>
  <c r="AJ21" i="1410" s="1"/>
  <c r="E21" i="1410"/>
  <c r="F21" i="1410"/>
  <c r="W21" i="1410" s="1"/>
  <c r="AI38" i="1410"/>
  <c r="AJ38" i="1410" s="1"/>
  <c r="E38" i="1410"/>
  <c r="F38" i="1410"/>
  <c r="W38" i="1410" s="1"/>
  <c r="K34" i="1410"/>
  <c r="AN34" i="1410" s="1"/>
  <c r="AY34" i="1410"/>
  <c r="AI36" i="1410"/>
  <c r="AJ36" i="1410" s="1"/>
  <c r="E36" i="1410"/>
  <c r="F36" i="1410"/>
  <c r="W36" i="1410" s="1"/>
  <c r="E35" i="1410"/>
  <c r="AI35" i="1410"/>
  <c r="AJ35" i="1410" s="1"/>
  <c r="F35" i="1410"/>
  <c r="W35" i="1410" s="1"/>
  <c r="AI14" i="1410"/>
  <c r="AJ14" i="1410" s="1"/>
  <c r="E14" i="1410"/>
  <c r="F14" i="1410"/>
  <c r="W14" i="1410" s="1"/>
  <c r="K21" i="1410"/>
  <c r="AN21" i="1410" s="1"/>
  <c r="AY21" i="1410"/>
  <c r="AY10" i="1409"/>
  <c r="K10" i="1409"/>
  <c r="AN10" i="1409" s="1"/>
  <c r="K19" i="1410"/>
  <c r="AN19" i="1410" s="1"/>
  <c r="AY19" i="1410"/>
  <c r="K12" i="1410"/>
  <c r="AN12" i="1410" s="1"/>
  <c r="AY12" i="1410"/>
  <c r="AY18" i="1410"/>
  <c r="K18" i="1410"/>
  <c r="AN18" i="1410" s="1"/>
  <c r="K22" i="1410"/>
  <c r="AN22" i="1410" s="1"/>
  <c r="AY22" i="1410"/>
  <c r="AY27" i="1409"/>
  <c r="K27" i="1409"/>
  <c r="AN27" i="1409" s="1"/>
  <c r="AY15" i="1409"/>
  <c r="K15" i="1409"/>
  <c r="AN15" i="1409" s="1"/>
  <c r="AI25" i="1409"/>
  <c r="AJ25" i="1409" s="1"/>
  <c r="E25" i="1409"/>
  <c r="F25" i="1409"/>
  <c r="W25" i="1409" s="1"/>
  <c r="AI30" i="1409"/>
  <c r="AJ30" i="1409" s="1"/>
  <c r="E30" i="1409"/>
  <c r="F30" i="1409"/>
  <c r="W30" i="1409" s="1"/>
  <c r="AI11" i="1409"/>
  <c r="AJ11" i="1409" s="1"/>
  <c r="E11" i="1409"/>
  <c r="F11" i="1409"/>
  <c r="W11" i="1409" s="1"/>
  <c r="B39" i="1409"/>
  <c r="AY14" i="1409"/>
  <c r="K14" i="1409"/>
  <c r="AN14" i="1409" s="1"/>
  <c r="AY32" i="1409"/>
  <c r="K32" i="1409"/>
  <c r="AN32" i="1409" s="1"/>
  <c r="E34" i="1409"/>
  <c r="AI34" i="1409"/>
  <c r="AJ34" i="1409" s="1"/>
  <c r="F34" i="1409"/>
  <c r="W34" i="1409" s="1"/>
  <c r="AI12" i="1409"/>
  <c r="AJ12" i="1409" s="1"/>
  <c r="E12" i="1409"/>
  <c r="F12" i="1409"/>
  <c r="W12" i="1409" s="1"/>
  <c r="AI15" i="1409"/>
  <c r="AJ15" i="1409" s="1"/>
  <c r="E15" i="1409"/>
  <c r="F15" i="1409"/>
  <c r="W15" i="1409" s="1"/>
  <c r="AY37" i="1409"/>
  <c r="K37" i="1409"/>
  <c r="AN37" i="1409" s="1"/>
  <c r="AY18" i="1409"/>
  <c r="K18" i="1409"/>
  <c r="AN18" i="1409" s="1"/>
  <c r="AI10" i="1408"/>
  <c r="AJ10" i="1408" s="1"/>
  <c r="E10" i="1408"/>
  <c r="F10" i="1408"/>
  <c r="W10" i="1408" s="1"/>
  <c r="AI33" i="1409"/>
  <c r="AJ33" i="1409" s="1"/>
  <c r="E33" i="1409"/>
  <c r="F33" i="1409"/>
  <c r="W33" i="1409" s="1"/>
  <c r="K21" i="1409"/>
  <c r="AN21" i="1409" s="1"/>
  <c r="AY21" i="1409"/>
  <c r="E22" i="1409"/>
  <c r="AI22" i="1409"/>
  <c r="AJ22" i="1409" s="1"/>
  <c r="F22" i="1409"/>
  <c r="W22" i="1409" s="1"/>
  <c r="AI13" i="1409"/>
  <c r="AJ13" i="1409" s="1"/>
  <c r="E13" i="1409"/>
  <c r="F13" i="1409"/>
  <c r="W13" i="1409" s="1"/>
  <c r="AY11" i="1408"/>
  <c r="K11" i="1408"/>
  <c r="AN11" i="1408" s="1"/>
  <c r="I11" i="1408"/>
  <c r="AI36" i="1409"/>
  <c r="AJ36" i="1409" s="1"/>
  <c r="E36" i="1409"/>
  <c r="F36" i="1409"/>
  <c r="W36" i="1409" s="1"/>
  <c r="AI32" i="1409"/>
  <c r="AJ32" i="1409" s="1"/>
  <c r="E32" i="1409"/>
  <c r="F32" i="1409"/>
  <c r="W32" i="1409" s="1"/>
  <c r="AY28" i="1409"/>
  <c r="K28" i="1409"/>
  <c r="AN28" i="1409" s="1"/>
  <c r="AY25" i="1409"/>
  <c r="K25" i="1409"/>
  <c r="AN25" i="1409" s="1"/>
  <c r="AY29" i="1409"/>
  <c r="K29" i="1409"/>
  <c r="AN29" i="1409" s="1"/>
  <c r="AI20" i="1409"/>
  <c r="AJ20" i="1409" s="1"/>
  <c r="E20" i="1409"/>
  <c r="F20" i="1409"/>
  <c r="W20" i="1409" s="1"/>
  <c r="AY23" i="1409"/>
  <c r="K23" i="1409"/>
  <c r="AN23" i="1409" s="1"/>
  <c r="F9" i="1408"/>
  <c r="W9" i="1408" s="1"/>
  <c r="E9" i="1408"/>
  <c r="AI9" i="1408"/>
  <c r="AJ9" i="1408" s="1"/>
  <c r="F8" i="1408"/>
  <c r="W8" i="1408" s="1"/>
  <c r="AI8" i="1408"/>
  <c r="AJ8" i="1408" s="1"/>
  <c r="E8" i="1408"/>
  <c r="AY17" i="1409"/>
  <c r="K17" i="1409"/>
  <c r="AN17" i="1409" s="1"/>
  <c r="AY36" i="1409"/>
  <c r="K36" i="1409"/>
  <c r="AN36" i="1409" s="1"/>
  <c r="AI16" i="1409"/>
  <c r="AJ16" i="1409" s="1"/>
  <c r="E16" i="1409"/>
  <c r="F16" i="1409"/>
  <c r="W16" i="1409" s="1"/>
  <c r="AY13" i="1409"/>
  <c r="K13" i="1409"/>
  <c r="AN13" i="1409" s="1"/>
  <c r="AI27" i="1409"/>
  <c r="AJ27" i="1409" s="1"/>
  <c r="E27" i="1409"/>
  <c r="F27" i="1409"/>
  <c r="W27" i="1409" s="1"/>
  <c r="K26" i="1409"/>
  <c r="AN26" i="1409" s="1"/>
  <c r="AY26" i="1409"/>
  <c r="AY31" i="1409"/>
  <c r="K31" i="1409"/>
  <c r="AN31" i="1409" s="1"/>
  <c r="AY10" i="1408"/>
  <c r="K10" i="1408"/>
  <c r="AN10" i="1408" s="1"/>
  <c r="AI31" i="1409"/>
  <c r="AJ31" i="1409" s="1"/>
  <c r="E31" i="1409"/>
  <c r="F31" i="1409"/>
  <c r="W31" i="1409" s="1"/>
  <c r="AY30" i="1409"/>
  <c r="K30" i="1409"/>
  <c r="AN30" i="1409" s="1"/>
  <c r="K19" i="1409"/>
  <c r="AN19" i="1409" s="1"/>
  <c r="AY19" i="1409"/>
  <c r="AI37" i="1409"/>
  <c r="AJ37" i="1409" s="1"/>
  <c r="E37" i="1409"/>
  <c r="F37" i="1409"/>
  <c r="W37" i="1409" s="1"/>
  <c r="AY9" i="1408"/>
  <c r="K9" i="1408"/>
  <c r="AN9" i="1408" s="1"/>
  <c r="AI21" i="1409"/>
  <c r="AJ21" i="1409" s="1"/>
  <c r="E21" i="1409"/>
  <c r="F21" i="1409"/>
  <c r="W21" i="1409" s="1"/>
  <c r="AI38" i="1409"/>
  <c r="AJ38" i="1409" s="1"/>
  <c r="E38" i="1409"/>
  <c r="F38" i="1409"/>
  <c r="W38" i="1409" s="1"/>
  <c r="B40" i="1409"/>
  <c r="AI29" i="1409"/>
  <c r="AJ29" i="1409" s="1"/>
  <c r="E29" i="1409"/>
  <c r="F29" i="1409"/>
  <c r="W29" i="1409" s="1"/>
  <c r="AI17" i="1409"/>
  <c r="AJ17" i="1409" s="1"/>
  <c r="E17" i="1409"/>
  <c r="F17" i="1409"/>
  <c r="W17" i="1409" s="1"/>
  <c r="K8" i="1408"/>
  <c r="AN8" i="1408" s="1"/>
  <c r="AY8" i="1408"/>
  <c r="AI19" i="1409"/>
  <c r="AJ19" i="1409" s="1"/>
  <c r="E19" i="1409"/>
  <c r="F19" i="1409"/>
  <c r="W19" i="1409" s="1"/>
  <c r="AY22" i="1409"/>
  <c r="K22" i="1409"/>
  <c r="AN22" i="1409" s="1"/>
  <c r="AY12" i="1409"/>
  <c r="K12" i="1409"/>
  <c r="AN12" i="1409" s="1"/>
  <c r="AY38" i="1409"/>
  <c r="K38" i="1409"/>
  <c r="AN38" i="1409" s="1"/>
  <c r="AY34" i="1409"/>
  <c r="K34" i="1409"/>
  <c r="AN34" i="1409" s="1"/>
  <c r="AI14" i="1409"/>
  <c r="AJ14" i="1409" s="1"/>
  <c r="E14" i="1409"/>
  <c r="F14" i="1409"/>
  <c r="W14" i="1409" s="1"/>
  <c r="AI28" i="1409"/>
  <c r="AJ28" i="1409" s="1"/>
  <c r="E28" i="1409"/>
  <c r="F28" i="1409"/>
  <c r="W28" i="1409" s="1"/>
  <c r="AI18" i="1409"/>
  <c r="AJ18" i="1409" s="1"/>
  <c r="E18" i="1409"/>
  <c r="F18" i="1409"/>
  <c r="W18" i="1409" s="1"/>
  <c r="AY33" i="1409"/>
  <c r="K33" i="1409"/>
  <c r="AN33" i="1409" s="1"/>
  <c r="AY24" i="1409"/>
  <c r="K24" i="1409"/>
  <c r="AN24" i="1409" s="1"/>
  <c r="AI24" i="1409"/>
  <c r="AJ24" i="1409" s="1"/>
  <c r="E24" i="1409"/>
  <c r="F24" i="1409"/>
  <c r="W24" i="1409" s="1"/>
  <c r="AI23" i="1409"/>
  <c r="AJ23" i="1409" s="1"/>
  <c r="E23" i="1409"/>
  <c r="F23" i="1409"/>
  <c r="W23" i="1409" s="1"/>
  <c r="AY35" i="1409"/>
  <c r="K35" i="1409"/>
  <c r="AN35" i="1409" s="1"/>
  <c r="K16" i="1409"/>
  <c r="AN16" i="1409" s="1"/>
  <c r="AY16" i="1409"/>
  <c r="AI35" i="1409"/>
  <c r="AJ35" i="1409" s="1"/>
  <c r="E35" i="1409"/>
  <c r="F35" i="1409"/>
  <c r="W35" i="1409" s="1"/>
  <c r="AY11" i="1409"/>
  <c r="K11" i="1409"/>
  <c r="AI26" i="1409"/>
  <c r="AJ26" i="1409" s="1"/>
  <c r="E26" i="1409"/>
  <c r="F26" i="1409"/>
  <c r="W26" i="1409" s="1"/>
  <c r="AY20" i="1409"/>
  <c r="K20" i="1409"/>
  <c r="AN20" i="1409" s="1"/>
  <c r="AY18" i="1408"/>
  <c r="K18" i="1408"/>
  <c r="AN18" i="1408" s="1"/>
  <c r="AY24" i="1408"/>
  <c r="K24" i="1408"/>
  <c r="AN24" i="1408" s="1"/>
  <c r="AI14" i="1408"/>
  <c r="AJ14" i="1408" s="1"/>
  <c r="E14" i="1408"/>
  <c r="F14" i="1408"/>
  <c r="W14" i="1408" s="1"/>
  <c r="AI15" i="1408"/>
  <c r="AJ15" i="1408" s="1"/>
  <c r="E15" i="1408"/>
  <c r="F15" i="1408"/>
  <c r="W15" i="1408" s="1"/>
  <c r="AY33" i="1408"/>
  <c r="K33" i="1408"/>
  <c r="AN33" i="1408" s="1"/>
  <c r="AI21" i="1408"/>
  <c r="AJ21" i="1408" s="1"/>
  <c r="E21" i="1408"/>
  <c r="F21" i="1408"/>
  <c r="W21" i="1408" s="1"/>
  <c r="AY32" i="1408"/>
  <c r="K32" i="1408"/>
  <c r="AN32" i="1408" s="1"/>
  <c r="AI26" i="1408"/>
  <c r="AJ26" i="1408" s="1"/>
  <c r="E26" i="1408"/>
  <c r="F26" i="1408"/>
  <c r="W26" i="1408" s="1"/>
  <c r="AI22" i="1408"/>
  <c r="AJ22" i="1408" s="1"/>
  <c r="E22" i="1408"/>
  <c r="F22" i="1408"/>
  <c r="W22" i="1408" s="1"/>
  <c r="AY25" i="1408"/>
  <c r="K25" i="1408"/>
  <c r="AN25" i="1408" s="1"/>
  <c r="AY13" i="1408"/>
  <c r="K13" i="1408"/>
  <c r="AN13" i="1408" s="1"/>
  <c r="AY27" i="1408"/>
  <c r="K27" i="1408"/>
  <c r="AN27" i="1408" s="1"/>
  <c r="AI28" i="1408"/>
  <c r="AJ28" i="1408" s="1"/>
  <c r="E28" i="1408"/>
  <c r="F28" i="1408"/>
  <c r="W28" i="1408" s="1"/>
  <c r="AI13" i="1408"/>
  <c r="AJ13" i="1408" s="1"/>
  <c r="E13" i="1408"/>
  <c r="F13" i="1408"/>
  <c r="W13" i="1408" s="1"/>
  <c r="E23" i="1408"/>
  <c r="AI23" i="1408"/>
  <c r="AJ23" i="1408" s="1"/>
  <c r="F23" i="1408"/>
  <c r="W23" i="1408" s="1"/>
  <c r="AY23" i="1408"/>
  <c r="K23" i="1408"/>
  <c r="AN23" i="1408" s="1"/>
  <c r="AY14" i="1408"/>
  <c r="K14" i="1408"/>
  <c r="AN14" i="1408" s="1"/>
  <c r="AI16" i="1408"/>
  <c r="AJ16" i="1408" s="1"/>
  <c r="E16" i="1408"/>
  <c r="F16" i="1408"/>
  <c r="W16" i="1408" s="1"/>
  <c r="AY37" i="1408"/>
  <c r="K37" i="1408"/>
  <c r="AN37" i="1408" s="1"/>
  <c r="AI31" i="1408"/>
  <c r="AJ31" i="1408" s="1"/>
  <c r="E31" i="1408"/>
  <c r="F31" i="1408"/>
  <c r="W31" i="1408" s="1"/>
  <c r="AI34" i="1408"/>
  <c r="AJ34" i="1408" s="1"/>
  <c r="E34" i="1408"/>
  <c r="F34" i="1408"/>
  <c r="W34" i="1408" s="1"/>
  <c r="AI25" i="1408"/>
  <c r="AJ25" i="1408" s="1"/>
  <c r="E25" i="1408"/>
  <c r="F25" i="1408"/>
  <c r="W25" i="1408" s="1"/>
  <c r="AI9" i="1407"/>
  <c r="AJ9" i="1407" s="1"/>
  <c r="E9" i="1407"/>
  <c r="F9" i="1407"/>
  <c r="W9" i="1407" s="1"/>
  <c r="AI8" i="1407"/>
  <c r="AJ8" i="1407" s="1"/>
  <c r="E8" i="1407"/>
  <c r="F8" i="1407"/>
  <c r="W8" i="1407" s="1"/>
  <c r="AI18" i="1408"/>
  <c r="AJ18" i="1408" s="1"/>
  <c r="E18" i="1408"/>
  <c r="F18" i="1408"/>
  <c r="W18" i="1408" s="1"/>
  <c r="AY34" i="1408"/>
  <c r="K34" i="1408"/>
  <c r="AN34" i="1408" s="1"/>
  <c r="AY22" i="1408"/>
  <c r="K22" i="1408"/>
  <c r="AN22" i="1408" s="1"/>
  <c r="AI12" i="1408"/>
  <c r="AJ12" i="1408" s="1"/>
  <c r="E12" i="1408"/>
  <c r="F12" i="1408"/>
  <c r="W12" i="1408" s="1"/>
  <c r="K21" i="1408"/>
  <c r="AN21" i="1408" s="1"/>
  <c r="AY21" i="1408"/>
  <c r="AY29" i="1408"/>
  <c r="K29" i="1408"/>
  <c r="AN29" i="1408" s="1"/>
  <c r="AY9" i="1407"/>
  <c r="K9" i="1407"/>
  <c r="AN9" i="1407" s="1"/>
  <c r="AY26" i="1408"/>
  <c r="K26" i="1408"/>
  <c r="AN26" i="1408" s="1"/>
  <c r="AI29" i="1408"/>
  <c r="AJ29" i="1408" s="1"/>
  <c r="E29" i="1408"/>
  <c r="F29" i="1408"/>
  <c r="W29" i="1408" s="1"/>
  <c r="AI30" i="1408"/>
  <c r="AJ30" i="1408" s="1"/>
  <c r="E30" i="1408"/>
  <c r="F30" i="1408"/>
  <c r="W30" i="1408" s="1"/>
  <c r="E24" i="1408"/>
  <c r="AI24" i="1408"/>
  <c r="AJ24" i="1408" s="1"/>
  <c r="F24" i="1408"/>
  <c r="W24" i="1408" s="1"/>
  <c r="AY35" i="1408"/>
  <c r="K35" i="1408"/>
  <c r="AN35" i="1408" s="1"/>
  <c r="AI33" i="1408"/>
  <c r="AJ33" i="1408" s="1"/>
  <c r="E33" i="1408"/>
  <c r="F33" i="1408"/>
  <c r="W33" i="1408" s="1"/>
  <c r="AY30" i="1408"/>
  <c r="K30" i="1408"/>
  <c r="AN30" i="1408" s="1"/>
  <c r="AI10" i="1407"/>
  <c r="AJ10" i="1407" s="1"/>
  <c r="E10" i="1407"/>
  <c r="F10" i="1407"/>
  <c r="W10" i="1407" s="1"/>
  <c r="AI35" i="1408"/>
  <c r="AJ35" i="1408" s="1"/>
  <c r="E35" i="1408"/>
  <c r="F35" i="1408"/>
  <c r="W35" i="1408" s="1"/>
  <c r="K16" i="1408"/>
  <c r="AN16" i="1408" s="1"/>
  <c r="AY16" i="1408"/>
  <c r="AI19" i="1408"/>
  <c r="AJ19" i="1408" s="1"/>
  <c r="E19" i="1408"/>
  <c r="F19" i="1408"/>
  <c r="W19" i="1408" s="1"/>
  <c r="AI27" i="1408"/>
  <c r="AJ27" i="1408" s="1"/>
  <c r="E27" i="1408"/>
  <c r="F27" i="1408"/>
  <c r="W27" i="1408" s="1"/>
  <c r="AI37" i="1408"/>
  <c r="AJ37" i="1408" s="1"/>
  <c r="E37" i="1408"/>
  <c r="F37" i="1408"/>
  <c r="W37" i="1408" s="1"/>
  <c r="AY38" i="1408"/>
  <c r="K38" i="1408"/>
  <c r="AN38" i="1408" s="1"/>
  <c r="E36" i="1408"/>
  <c r="AI36" i="1408"/>
  <c r="AJ36" i="1408" s="1"/>
  <c r="F36" i="1408"/>
  <c r="W36" i="1408" s="1"/>
  <c r="AI32" i="1408"/>
  <c r="AJ32" i="1408" s="1"/>
  <c r="E32" i="1408"/>
  <c r="F32" i="1408"/>
  <c r="W32" i="1408" s="1"/>
  <c r="AY20" i="1408"/>
  <c r="K20" i="1408"/>
  <c r="AN20" i="1408" s="1"/>
  <c r="K28" i="1408"/>
  <c r="AN28" i="1408" s="1"/>
  <c r="AY28" i="1408"/>
  <c r="AY10" i="1407"/>
  <c r="K10" i="1407"/>
  <c r="AN10" i="1407" s="1"/>
  <c r="AI20" i="1408"/>
  <c r="AJ20" i="1408" s="1"/>
  <c r="E20" i="1408"/>
  <c r="F20" i="1408"/>
  <c r="W20" i="1408" s="1"/>
  <c r="AY31" i="1408"/>
  <c r="K31" i="1408"/>
  <c r="AN31" i="1408" s="1"/>
  <c r="AI38" i="1408"/>
  <c r="AJ38" i="1408" s="1"/>
  <c r="E38" i="1408"/>
  <c r="F38" i="1408"/>
  <c r="W38" i="1408" s="1"/>
  <c r="AI11" i="1408"/>
  <c r="AJ11" i="1408" s="1"/>
  <c r="E11" i="1408"/>
  <c r="F11" i="1408"/>
  <c r="W11" i="1408" s="1"/>
  <c r="B39" i="1408"/>
  <c r="B40" i="1408"/>
  <c r="AY8" i="1407"/>
  <c r="K8" i="1407"/>
  <c r="AN8" i="1407" s="1"/>
  <c r="I8" i="1407"/>
  <c r="AY36" i="1408"/>
  <c r="K36" i="1408"/>
  <c r="AN36" i="1408" s="1"/>
  <c r="AY12" i="1408"/>
  <c r="K12" i="1408"/>
  <c r="AY15" i="1408"/>
  <c r="K15" i="1408"/>
  <c r="AN15" i="1408" s="1"/>
  <c r="K19" i="1408"/>
  <c r="AN19" i="1408" s="1"/>
  <c r="AY19" i="1408"/>
  <c r="AY17" i="1408"/>
  <c r="K17" i="1408"/>
  <c r="AN17" i="1408" s="1"/>
  <c r="E17" i="1408"/>
  <c r="AI17" i="1408"/>
  <c r="AJ17" i="1408" s="1"/>
  <c r="F17" i="1408"/>
  <c r="W17" i="1408" s="1"/>
  <c r="AY15" i="1407"/>
  <c r="K15" i="1407"/>
  <c r="AN15" i="1407" s="1"/>
  <c r="AI26" i="1407"/>
  <c r="AJ26" i="1407" s="1"/>
  <c r="E26" i="1407"/>
  <c r="F26" i="1407"/>
  <c r="W26" i="1407" s="1"/>
  <c r="AY19" i="1407"/>
  <c r="K19" i="1407"/>
  <c r="AN19" i="1407" s="1"/>
  <c r="AI20" i="1407"/>
  <c r="AJ20" i="1407" s="1"/>
  <c r="E20" i="1407"/>
  <c r="F20" i="1407"/>
  <c r="W20" i="1407" s="1"/>
  <c r="AY14" i="1407"/>
  <c r="K14" i="1407"/>
  <c r="AN14" i="1407" s="1"/>
  <c r="AI10" i="1406"/>
  <c r="AJ10" i="1406" s="1"/>
  <c r="E10" i="1406"/>
  <c r="F10" i="1406"/>
  <c r="W10" i="1406" s="1"/>
  <c r="AY33" i="1407"/>
  <c r="K33" i="1407"/>
  <c r="AN33" i="1407" s="1"/>
  <c r="E15" i="1407"/>
  <c r="AI15" i="1407"/>
  <c r="AJ15" i="1407" s="1"/>
  <c r="F15" i="1407"/>
  <c r="W15" i="1407" s="1"/>
  <c r="AI36" i="1407"/>
  <c r="AJ36" i="1407" s="1"/>
  <c r="E36" i="1407"/>
  <c r="F36" i="1407"/>
  <c r="W36" i="1407" s="1"/>
  <c r="K12" i="1407"/>
  <c r="AN12" i="1407" s="1"/>
  <c r="AY12" i="1407"/>
  <c r="K11" i="1406"/>
  <c r="AN11" i="1406" s="1"/>
  <c r="AY11" i="1406"/>
  <c r="AI31" i="1407"/>
  <c r="AJ31" i="1407" s="1"/>
  <c r="E31" i="1407"/>
  <c r="F31" i="1407"/>
  <c r="W31" i="1407" s="1"/>
  <c r="E30" i="1407"/>
  <c r="AI30" i="1407"/>
  <c r="AJ30" i="1407" s="1"/>
  <c r="F30" i="1407"/>
  <c r="W30" i="1407" s="1"/>
  <c r="E18" i="1407"/>
  <c r="AI18" i="1407"/>
  <c r="AJ18" i="1407" s="1"/>
  <c r="F18" i="1407"/>
  <c r="W18" i="1407" s="1"/>
  <c r="AI13" i="1407"/>
  <c r="AJ13" i="1407" s="1"/>
  <c r="E13" i="1407"/>
  <c r="F13" i="1407"/>
  <c r="W13" i="1407" s="1"/>
  <c r="AY24" i="1407"/>
  <c r="K24" i="1407"/>
  <c r="AN24" i="1407" s="1"/>
  <c r="AI14" i="1407"/>
  <c r="AJ14" i="1407" s="1"/>
  <c r="E14" i="1407"/>
  <c r="F14" i="1407"/>
  <c r="W14" i="1407" s="1"/>
  <c r="AI27" i="1407"/>
  <c r="AJ27" i="1407" s="1"/>
  <c r="E27" i="1407"/>
  <c r="F27" i="1407"/>
  <c r="W27" i="1407" s="1"/>
  <c r="K37" i="1407"/>
  <c r="AN37" i="1407" s="1"/>
  <c r="AY37" i="1407"/>
  <c r="AI37" i="1407"/>
  <c r="AJ37" i="1407" s="1"/>
  <c r="E37" i="1407"/>
  <c r="F37" i="1407"/>
  <c r="W37" i="1407" s="1"/>
  <c r="AI32" i="1407"/>
  <c r="AJ32" i="1407" s="1"/>
  <c r="E32" i="1407"/>
  <c r="F32" i="1407"/>
  <c r="W32" i="1407" s="1"/>
  <c r="E16" i="1407"/>
  <c r="AI16" i="1407"/>
  <c r="AJ16" i="1407" s="1"/>
  <c r="F16" i="1407"/>
  <c r="W16" i="1407" s="1"/>
  <c r="K16" i="1407"/>
  <c r="AN16" i="1407" s="1"/>
  <c r="AY16" i="1407"/>
  <c r="AI35" i="1407"/>
  <c r="AJ35" i="1407" s="1"/>
  <c r="E35" i="1407"/>
  <c r="F35" i="1407"/>
  <c r="W35" i="1407" s="1"/>
  <c r="AI24" i="1407"/>
  <c r="AJ24" i="1407" s="1"/>
  <c r="E24" i="1407"/>
  <c r="F24" i="1407"/>
  <c r="W24" i="1407" s="1"/>
  <c r="AI34" i="1407"/>
  <c r="AJ34" i="1407" s="1"/>
  <c r="E34" i="1407"/>
  <c r="F34" i="1407"/>
  <c r="W34" i="1407" s="1"/>
  <c r="AY9" i="1406"/>
  <c r="K9" i="1406"/>
  <c r="AN9" i="1406" s="1"/>
  <c r="AI23" i="1407"/>
  <c r="AJ23" i="1407" s="1"/>
  <c r="E23" i="1407"/>
  <c r="F23" i="1407"/>
  <c r="W23" i="1407" s="1"/>
  <c r="AY32" i="1407"/>
  <c r="K32" i="1407"/>
  <c r="AN32" i="1407" s="1"/>
  <c r="I32" i="1407"/>
  <c r="AY13" i="1407"/>
  <c r="K13" i="1407"/>
  <c r="AN13" i="1407" s="1"/>
  <c r="AI19" i="1407"/>
  <c r="AJ19" i="1407" s="1"/>
  <c r="E19" i="1407"/>
  <c r="F19" i="1407"/>
  <c r="W19" i="1407" s="1"/>
  <c r="E12" i="1407"/>
  <c r="AI12" i="1407"/>
  <c r="AJ12" i="1407" s="1"/>
  <c r="F12" i="1407"/>
  <c r="W12" i="1407" s="1"/>
  <c r="AY28" i="1407"/>
  <c r="K28" i="1407"/>
  <c r="AN28" i="1407" s="1"/>
  <c r="AY30" i="1407"/>
  <c r="K30" i="1407"/>
  <c r="AN30" i="1407" s="1"/>
  <c r="AY36" i="1407"/>
  <c r="K36" i="1407"/>
  <c r="AN36" i="1407" s="1"/>
  <c r="E28" i="1407"/>
  <c r="AI28" i="1407"/>
  <c r="AJ28" i="1407" s="1"/>
  <c r="F28" i="1407"/>
  <c r="W28" i="1407" s="1"/>
  <c r="AI21" i="1407"/>
  <c r="AJ21" i="1407" s="1"/>
  <c r="E21" i="1407"/>
  <c r="F21" i="1407"/>
  <c r="W21" i="1407" s="1"/>
  <c r="AY22" i="1407"/>
  <c r="K22" i="1407"/>
  <c r="AN22" i="1407" s="1"/>
  <c r="K10" i="1406"/>
  <c r="AN10" i="1406" s="1"/>
  <c r="AY10" i="1406"/>
  <c r="AY35" i="1407"/>
  <c r="K35" i="1407"/>
  <c r="AN35" i="1407" s="1"/>
  <c r="K20" i="1407"/>
  <c r="AN20" i="1407" s="1"/>
  <c r="AY20" i="1407"/>
  <c r="E38" i="1407"/>
  <c r="AI38" i="1407"/>
  <c r="AJ38" i="1407" s="1"/>
  <c r="F38" i="1407"/>
  <c r="W38" i="1407" s="1"/>
  <c r="AY21" i="1407"/>
  <c r="K21" i="1407"/>
  <c r="AN21" i="1407" s="1"/>
  <c r="AI9" i="1406"/>
  <c r="AJ9" i="1406" s="1"/>
  <c r="E9" i="1406"/>
  <c r="F9" i="1406"/>
  <c r="W9" i="1406" s="1"/>
  <c r="AI25" i="1407"/>
  <c r="AJ25" i="1407" s="1"/>
  <c r="E25" i="1407"/>
  <c r="F25" i="1407"/>
  <c r="W25" i="1407" s="1"/>
  <c r="E11" i="1407"/>
  <c r="AI11" i="1407"/>
  <c r="AJ11" i="1407" s="1"/>
  <c r="F11" i="1407"/>
  <c r="W11" i="1407" s="1"/>
  <c r="B39" i="1407"/>
  <c r="B40" i="1407"/>
  <c r="K11" i="1407"/>
  <c r="AY11" i="1407"/>
  <c r="AY25" i="1407"/>
  <c r="K25" i="1407"/>
  <c r="AN25" i="1407" s="1"/>
  <c r="AY23" i="1407"/>
  <c r="K23" i="1407"/>
  <c r="AN23" i="1407" s="1"/>
  <c r="AY34" i="1407"/>
  <c r="K34" i="1407"/>
  <c r="AN34" i="1407" s="1"/>
  <c r="AI8" i="1406"/>
  <c r="AJ8" i="1406" s="1"/>
  <c r="F8" i="1406"/>
  <c r="W8" i="1406" s="1"/>
  <c r="E8" i="1406"/>
  <c r="K17" i="1407"/>
  <c r="AN17" i="1407" s="1"/>
  <c r="AY17" i="1407"/>
  <c r="AY31" i="1407"/>
  <c r="K31" i="1407"/>
  <c r="AN31" i="1407" s="1"/>
  <c r="AI29" i="1407"/>
  <c r="AJ29" i="1407" s="1"/>
  <c r="E29" i="1407"/>
  <c r="F29" i="1407"/>
  <c r="W29" i="1407" s="1"/>
  <c r="AY27" i="1407"/>
  <c r="K27" i="1407"/>
  <c r="AN27" i="1407" s="1"/>
  <c r="AY38" i="1407"/>
  <c r="K38" i="1407"/>
  <c r="AN38" i="1407" s="1"/>
  <c r="AI33" i="1407"/>
  <c r="AJ33" i="1407" s="1"/>
  <c r="E33" i="1407"/>
  <c r="F33" i="1407"/>
  <c r="W33" i="1407" s="1"/>
  <c r="AI22" i="1407"/>
  <c r="AJ22" i="1407" s="1"/>
  <c r="E22" i="1407"/>
  <c r="F22" i="1407"/>
  <c r="W22" i="1407" s="1"/>
  <c r="K8" i="1406"/>
  <c r="AN8" i="1406" s="1"/>
  <c r="AY8" i="1406"/>
  <c r="AY26" i="1407"/>
  <c r="K26" i="1407"/>
  <c r="AN26" i="1407" s="1"/>
  <c r="AY29" i="1407"/>
  <c r="K29" i="1407"/>
  <c r="AN29" i="1407" s="1"/>
  <c r="K18" i="1407"/>
  <c r="AN18" i="1407" s="1"/>
  <c r="AY18" i="1407"/>
  <c r="AI17" i="1407"/>
  <c r="AJ17" i="1407" s="1"/>
  <c r="E17" i="1407"/>
  <c r="F17" i="1407"/>
  <c r="W17" i="1407" s="1"/>
  <c r="AY8" i="1405"/>
  <c r="K8" i="1405"/>
  <c r="AN8" i="1405" s="1"/>
  <c r="I8" i="1405"/>
  <c r="K29" i="1406"/>
  <c r="AN29" i="1406" s="1"/>
  <c r="AY29" i="1406"/>
  <c r="K23" i="1406"/>
  <c r="AN23" i="1406" s="1"/>
  <c r="AY23" i="1406"/>
  <c r="AI28" i="1406"/>
  <c r="AJ28" i="1406" s="1"/>
  <c r="E28" i="1406"/>
  <c r="F28" i="1406"/>
  <c r="W28" i="1406" s="1"/>
  <c r="K9" i="1405"/>
  <c r="AN9" i="1405" s="1"/>
  <c r="AY9" i="1405"/>
  <c r="E14" i="1406"/>
  <c r="AI14" i="1406"/>
  <c r="AJ14" i="1406" s="1"/>
  <c r="F14" i="1406"/>
  <c r="W14" i="1406" s="1"/>
  <c r="K26" i="1406"/>
  <c r="AN26" i="1406" s="1"/>
  <c r="AY26" i="1406"/>
  <c r="AI18" i="1406"/>
  <c r="AJ18" i="1406" s="1"/>
  <c r="E18" i="1406"/>
  <c r="F18" i="1406"/>
  <c r="W18" i="1406" s="1"/>
  <c r="K33" i="1406"/>
  <c r="AN33" i="1406" s="1"/>
  <c r="AY33" i="1406"/>
  <c r="AI27" i="1406"/>
  <c r="AJ27" i="1406" s="1"/>
  <c r="E27" i="1406"/>
  <c r="F27" i="1406"/>
  <c r="W27" i="1406" s="1"/>
  <c r="K16" i="1406"/>
  <c r="AN16" i="1406" s="1"/>
  <c r="AY16" i="1406"/>
  <c r="AY38" i="1406"/>
  <c r="K38" i="1406"/>
  <c r="AN38" i="1406" s="1"/>
  <c r="E23" i="1406"/>
  <c r="AI23" i="1406"/>
  <c r="AJ23" i="1406" s="1"/>
  <c r="F23" i="1406"/>
  <c r="W23" i="1406" s="1"/>
  <c r="AI20" i="1406"/>
  <c r="AJ20" i="1406" s="1"/>
  <c r="E20" i="1406"/>
  <c r="F20" i="1406"/>
  <c r="W20" i="1406" s="1"/>
  <c r="AY21" i="1406"/>
  <c r="K21" i="1406"/>
  <c r="AN21" i="1406" s="1"/>
  <c r="E16" i="1406"/>
  <c r="AI16" i="1406"/>
  <c r="AJ16" i="1406" s="1"/>
  <c r="F16" i="1406"/>
  <c r="W16" i="1406" s="1"/>
  <c r="AI11" i="1405"/>
  <c r="AJ11" i="1405" s="1"/>
  <c r="E11" i="1405"/>
  <c r="F11" i="1405"/>
  <c r="W11" i="1405" s="1"/>
  <c r="AI22" i="1406"/>
  <c r="AJ22" i="1406" s="1"/>
  <c r="E22" i="1406"/>
  <c r="F22" i="1406"/>
  <c r="W22" i="1406" s="1"/>
  <c r="AY20" i="1406"/>
  <c r="K20" i="1406"/>
  <c r="AN20" i="1406" s="1"/>
  <c r="AI15" i="1406"/>
  <c r="AJ15" i="1406" s="1"/>
  <c r="E15" i="1406"/>
  <c r="F15" i="1406"/>
  <c r="W15" i="1406" s="1"/>
  <c r="AY37" i="1406"/>
  <c r="K37" i="1406"/>
  <c r="AN37" i="1406" s="1"/>
  <c r="AI33" i="1406"/>
  <c r="AJ33" i="1406" s="1"/>
  <c r="E33" i="1406"/>
  <c r="F33" i="1406"/>
  <c r="W33" i="1406" s="1"/>
  <c r="K11" i="1405"/>
  <c r="AN11" i="1405" s="1"/>
  <c r="AY11" i="1405"/>
  <c r="AY27" i="1406"/>
  <c r="K27" i="1406"/>
  <c r="AN27" i="1406" s="1"/>
  <c r="E26" i="1406"/>
  <c r="AI26" i="1406"/>
  <c r="AJ26" i="1406" s="1"/>
  <c r="F26" i="1406"/>
  <c r="W26" i="1406" s="1"/>
  <c r="AI36" i="1406"/>
  <c r="AJ36" i="1406" s="1"/>
  <c r="E36" i="1406"/>
  <c r="F36" i="1406"/>
  <c r="W36" i="1406" s="1"/>
  <c r="AI38" i="1406"/>
  <c r="AJ38" i="1406" s="1"/>
  <c r="E38" i="1406"/>
  <c r="F38" i="1406"/>
  <c r="W38" i="1406" s="1"/>
  <c r="K25" i="1406"/>
  <c r="AN25" i="1406" s="1"/>
  <c r="AY25" i="1406"/>
  <c r="E34" i="1406"/>
  <c r="AI34" i="1406"/>
  <c r="AJ34" i="1406" s="1"/>
  <c r="F34" i="1406"/>
  <c r="W34" i="1406" s="1"/>
  <c r="AI35" i="1406"/>
  <c r="AJ35" i="1406" s="1"/>
  <c r="E35" i="1406"/>
  <c r="F35" i="1406"/>
  <c r="W35" i="1406" s="1"/>
  <c r="E17" i="1406"/>
  <c r="AI17" i="1406"/>
  <c r="AJ17" i="1406" s="1"/>
  <c r="F17" i="1406"/>
  <c r="W17" i="1406" s="1"/>
  <c r="E21" i="1406"/>
  <c r="AI21" i="1406"/>
  <c r="AJ21" i="1406" s="1"/>
  <c r="F21" i="1406"/>
  <c r="W21" i="1406" s="1"/>
  <c r="AI10" i="1405"/>
  <c r="AJ10" i="1405" s="1"/>
  <c r="E10" i="1405"/>
  <c r="F10" i="1405"/>
  <c r="W10" i="1405" s="1"/>
  <c r="AY12" i="1406"/>
  <c r="K12" i="1406"/>
  <c r="AY36" i="1406"/>
  <c r="K36" i="1406"/>
  <c r="AN36" i="1406" s="1"/>
  <c r="AY24" i="1406"/>
  <c r="K24" i="1406"/>
  <c r="AN24" i="1406" s="1"/>
  <c r="E25" i="1406"/>
  <c r="AI25" i="1406"/>
  <c r="AJ25" i="1406" s="1"/>
  <c r="F25" i="1406"/>
  <c r="W25" i="1406" s="1"/>
  <c r="E13" i="1406"/>
  <c r="AI13" i="1406"/>
  <c r="AJ13" i="1406" s="1"/>
  <c r="F13" i="1406"/>
  <c r="W13" i="1406" s="1"/>
  <c r="AY18" i="1406"/>
  <c r="K18" i="1406"/>
  <c r="AN18" i="1406" s="1"/>
  <c r="AY15" i="1406"/>
  <c r="K15" i="1406"/>
  <c r="AN15" i="1406" s="1"/>
  <c r="K34" i="1406"/>
  <c r="AN34" i="1406" s="1"/>
  <c r="AY34" i="1406"/>
  <c r="K13" i="1406"/>
  <c r="AN13" i="1406" s="1"/>
  <c r="I13" i="1406"/>
  <c r="AY13" i="1406"/>
  <c r="AI9" i="1405"/>
  <c r="AJ9" i="1405" s="1"/>
  <c r="E9" i="1405"/>
  <c r="F9" i="1405"/>
  <c r="W9" i="1405" s="1"/>
  <c r="AI12" i="1406"/>
  <c r="AJ12" i="1406" s="1"/>
  <c r="E12" i="1406"/>
  <c r="F12" i="1406"/>
  <c r="W12" i="1406" s="1"/>
  <c r="K31" i="1406"/>
  <c r="AN31" i="1406" s="1"/>
  <c r="AY31" i="1406"/>
  <c r="E19" i="1406"/>
  <c r="AI19" i="1406"/>
  <c r="AJ19" i="1406" s="1"/>
  <c r="F19" i="1406"/>
  <c r="W19" i="1406" s="1"/>
  <c r="AI11" i="1406"/>
  <c r="AJ11" i="1406" s="1"/>
  <c r="E11" i="1406"/>
  <c r="F11" i="1406"/>
  <c r="W11" i="1406" s="1"/>
  <c r="B40" i="1406"/>
  <c r="B39" i="1406"/>
  <c r="E31" i="1406"/>
  <c r="AI31" i="1406"/>
  <c r="AJ31" i="1406" s="1"/>
  <c r="F31" i="1406"/>
  <c r="W31" i="1406" s="1"/>
  <c r="K10" i="1405"/>
  <c r="AN10" i="1405" s="1"/>
  <c r="AY10" i="1405"/>
  <c r="AI24" i="1406"/>
  <c r="AJ24" i="1406" s="1"/>
  <c r="E24" i="1406"/>
  <c r="F24" i="1406"/>
  <c r="W24" i="1406" s="1"/>
  <c r="AY28" i="1406"/>
  <c r="K28" i="1406"/>
  <c r="AN28" i="1406" s="1"/>
  <c r="K17" i="1406"/>
  <c r="AN17" i="1406" s="1"/>
  <c r="AY17" i="1406"/>
  <c r="AY22" i="1406"/>
  <c r="K22" i="1406"/>
  <c r="AN22" i="1406" s="1"/>
  <c r="K19" i="1406"/>
  <c r="AN19" i="1406" s="1"/>
  <c r="AY19" i="1406"/>
  <c r="AI32" i="1406"/>
  <c r="AJ32" i="1406" s="1"/>
  <c r="E32" i="1406"/>
  <c r="F32" i="1406"/>
  <c r="W32" i="1406" s="1"/>
  <c r="AY35" i="1406"/>
  <c r="K35" i="1406"/>
  <c r="AN35" i="1406" s="1"/>
  <c r="AI37" i="1406"/>
  <c r="AJ37" i="1406" s="1"/>
  <c r="E37" i="1406"/>
  <c r="F37" i="1406"/>
  <c r="W37" i="1406" s="1"/>
  <c r="E29" i="1406"/>
  <c r="AI29" i="1406"/>
  <c r="AJ29" i="1406" s="1"/>
  <c r="F29" i="1406"/>
  <c r="W29" i="1406" s="1"/>
  <c r="AI8" i="1405"/>
  <c r="AJ8" i="1405" s="1"/>
  <c r="F8" i="1405"/>
  <c r="W8" i="1405" s="1"/>
  <c r="E8" i="1405"/>
  <c r="AY30" i="1406"/>
  <c r="K30" i="1406"/>
  <c r="AN30" i="1406" s="1"/>
  <c r="E30" i="1406"/>
  <c r="AI30" i="1406"/>
  <c r="AJ30" i="1406" s="1"/>
  <c r="F30" i="1406"/>
  <c r="W30" i="1406" s="1"/>
  <c r="K14" i="1406"/>
  <c r="AN14" i="1406" s="1"/>
  <c r="AY14" i="1406"/>
  <c r="AY32" i="1406"/>
  <c r="K32" i="1406"/>
  <c r="AN32" i="1406" s="1"/>
  <c r="AY20" i="1405"/>
  <c r="K20" i="1405"/>
  <c r="AN20" i="1405" s="1"/>
  <c r="AI38" i="1405"/>
  <c r="AJ38" i="1405" s="1"/>
  <c r="E38" i="1405"/>
  <c r="F38" i="1405"/>
  <c r="W38" i="1405" s="1"/>
  <c r="B39" i="1405"/>
  <c r="AI31" i="1405"/>
  <c r="AJ31" i="1405" s="1"/>
  <c r="E31" i="1405"/>
  <c r="F31" i="1405"/>
  <c r="W31" i="1405" s="1"/>
  <c r="AY25" i="1405"/>
  <c r="K25" i="1405"/>
  <c r="AN25" i="1405" s="1"/>
  <c r="AY28" i="1405"/>
  <c r="K28" i="1405"/>
  <c r="AN28" i="1405" s="1"/>
  <c r="AI8" i="1404"/>
  <c r="AJ8" i="1404" s="1"/>
  <c r="E8" i="1404"/>
  <c r="F8" i="1404"/>
  <c r="W8" i="1404" s="1"/>
  <c r="AY14" i="1405"/>
  <c r="K14" i="1405"/>
  <c r="AN14" i="1405" s="1"/>
  <c r="E18" i="1405"/>
  <c r="AI18" i="1405"/>
  <c r="AJ18" i="1405" s="1"/>
  <c r="F18" i="1405"/>
  <c r="W18" i="1405" s="1"/>
  <c r="E33" i="1405"/>
  <c r="AI33" i="1405"/>
  <c r="AJ33" i="1405" s="1"/>
  <c r="F33" i="1405"/>
  <c r="W33" i="1405" s="1"/>
  <c r="K26" i="1405"/>
  <c r="AN26" i="1405" s="1"/>
  <c r="AY26" i="1405"/>
  <c r="AY15" i="1405"/>
  <c r="K15" i="1405"/>
  <c r="AN15" i="1405" s="1"/>
  <c r="AI32" i="1405"/>
  <c r="AJ32" i="1405" s="1"/>
  <c r="E32" i="1405"/>
  <c r="F32" i="1405"/>
  <c r="W32" i="1405" s="1"/>
  <c r="AY21" i="1405"/>
  <c r="K21" i="1405"/>
  <c r="AN21" i="1405" s="1"/>
  <c r="AY19" i="1405"/>
  <c r="K19" i="1405"/>
  <c r="AN19" i="1405" s="1"/>
  <c r="AY18" i="1405"/>
  <c r="K18" i="1405"/>
  <c r="AN18" i="1405" s="1"/>
  <c r="AI25" i="1405"/>
  <c r="AJ25" i="1405" s="1"/>
  <c r="E25" i="1405"/>
  <c r="F25" i="1405"/>
  <c r="W25" i="1405" s="1"/>
  <c r="E27" i="1405"/>
  <c r="AI27" i="1405"/>
  <c r="AJ27" i="1405" s="1"/>
  <c r="F27" i="1405"/>
  <c r="W27" i="1405" s="1"/>
  <c r="AI20" i="1405"/>
  <c r="AJ20" i="1405" s="1"/>
  <c r="E20" i="1405"/>
  <c r="F20" i="1405"/>
  <c r="W20" i="1405" s="1"/>
  <c r="E23" i="1405"/>
  <c r="AI23" i="1405"/>
  <c r="AJ23" i="1405" s="1"/>
  <c r="F23" i="1405"/>
  <c r="W23" i="1405" s="1"/>
  <c r="AI29" i="1405"/>
  <c r="AJ29" i="1405" s="1"/>
  <c r="E29" i="1405"/>
  <c r="F29" i="1405"/>
  <c r="W29" i="1405" s="1"/>
  <c r="AI22" i="1405"/>
  <c r="AJ22" i="1405" s="1"/>
  <c r="E22" i="1405"/>
  <c r="F22" i="1405"/>
  <c r="W22" i="1405" s="1"/>
  <c r="AY24" i="1405"/>
  <c r="K24" i="1405"/>
  <c r="AN24" i="1405" s="1"/>
  <c r="AI19" i="1405"/>
  <c r="AJ19" i="1405" s="1"/>
  <c r="E19" i="1405"/>
  <c r="F19" i="1405"/>
  <c r="W19" i="1405" s="1"/>
  <c r="K29" i="1405"/>
  <c r="AN29" i="1405" s="1"/>
  <c r="AY29" i="1405"/>
  <c r="AY31" i="1405"/>
  <c r="K31" i="1405"/>
  <c r="AN31" i="1405" s="1"/>
  <c r="AY34" i="1405"/>
  <c r="K34" i="1405"/>
  <c r="AN34" i="1405" s="1"/>
  <c r="AI34" i="1405"/>
  <c r="AJ34" i="1405" s="1"/>
  <c r="E34" i="1405"/>
  <c r="F34" i="1405"/>
  <c r="W34" i="1405" s="1"/>
  <c r="AI37" i="1405"/>
  <c r="AJ37" i="1405" s="1"/>
  <c r="E37" i="1405"/>
  <c r="F37" i="1405"/>
  <c r="W37" i="1405" s="1"/>
  <c r="AI17" i="1405"/>
  <c r="AJ17" i="1405" s="1"/>
  <c r="E17" i="1405"/>
  <c r="F17" i="1405"/>
  <c r="W17" i="1405" s="1"/>
  <c r="I8" i="1404"/>
  <c r="AY8" i="1404"/>
  <c r="K8" i="1404"/>
  <c r="AN8" i="1404" s="1"/>
  <c r="K37" i="1405"/>
  <c r="AN37" i="1405" s="1"/>
  <c r="AY37" i="1405"/>
  <c r="AY35" i="1405"/>
  <c r="K35" i="1405"/>
  <c r="AN35" i="1405" s="1"/>
  <c r="AY10" i="1404"/>
  <c r="K10" i="1404"/>
  <c r="AN10" i="1404" s="1"/>
  <c r="AI13" i="1405"/>
  <c r="AJ13" i="1405" s="1"/>
  <c r="E13" i="1405"/>
  <c r="F13" i="1405"/>
  <c r="W13" i="1405" s="1"/>
  <c r="E28" i="1405"/>
  <c r="AI28" i="1405"/>
  <c r="AJ28" i="1405" s="1"/>
  <c r="F28" i="1405"/>
  <c r="W28" i="1405" s="1"/>
  <c r="AI24" i="1405"/>
  <c r="AJ24" i="1405" s="1"/>
  <c r="E24" i="1405"/>
  <c r="F24" i="1405"/>
  <c r="W24" i="1405" s="1"/>
  <c r="AY30" i="1405"/>
  <c r="K30" i="1405"/>
  <c r="AN30" i="1405" s="1"/>
  <c r="K32" i="1405"/>
  <c r="AN32" i="1405" s="1"/>
  <c r="AY32" i="1405"/>
  <c r="AY9" i="1404"/>
  <c r="K9" i="1404"/>
  <c r="AN9" i="1404" s="1"/>
  <c r="E30" i="1405"/>
  <c r="AI30" i="1405"/>
  <c r="AJ30" i="1405" s="1"/>
  <c r="F30" i="1405"/>
  <c r="W30" i="1405" s="1"/>
  <c r="E10" i="1404"/>
  <c r="F10" i="1404"/>
  <c r="W10" i="1404" s="1"/>
  <c r="AI10" i="1404"/>
  <c r="AJ10" i="1404" s="1"/>
  <c r="E12" i="1405"/>
  <c r="AI12" i="1405"/>
  <c r="AJ12" i="1405" s="1"/>
  <c r="F12" i="1405"/>
  <c r="W12" i="1405" s="1"/>
  <c r="B40" i="1405"/>
  <c r="E14" i="1405"/>
  <c r="AI14" i="1405"/>
  <c r="AJ14" i="1405" s="1"/>
  <c r="F14" i="1405"/>
  <c r="W14" i="1405" s="1"/>
  <c r="E15" i="1405"/>
  <c r="AI15" i="1405"/>
  <c r="AJ15" i="1405" s="1"/>
  <c r="F15" i="1405"/>
  <c r="W15" i="1405" s="1"/>
  <c r="AY27" i="1405"/>
  <c r="K27" i="1405"/>
  <c r="AN27" i="1405" s="1"/>
  <c r="AY12" i="1405"/>
  <c r="K12" i="1405"/>
  <c r="K23" i="1405"/>
  <c r="AN23" i="1405" s="1"/>
  <c r="AY23" i="1405"/>
  <c r="E26" i="1405"/>
  <c r="AI26" i="1405"/>
  <c r="AJ26" i="1405" s="1"/>
  <c r="F26" i="1405"/>
  <c r="W26" i="1405" s="1"/>
  <c r="AY22" i="1405"/>
  <c r="K22" i="1405"/>
  <c r="AN22" i="1405" s="1"/>
  <c r="AY36" i="1405"/>
  <c r="K36" i="1405"/>
  <c r="AN36" i="1405" s="1"/>
  <c r="AI35" i="1405"/>
  <c r="AJ35" i="1405" s="1"/>
  <c r="E35" i="1405"/>
  <c r="F35" i="1405"/>
  <c r="W35" i="1405" s="1"/>
  <c r="K33" i="1405"/>
  <c r="AN33" i="1405" s="1"/>
  <c r="AY33" i="1405"/>
  <c r="K17" i="1405"/>
  <c r="AN17" i="1405" s="1"/>
  <c r="AY17" i="1405"/>
  <c r="AI9" i="1404"/>
  <c r="AJ9" i="1404" s="1"/>
  <c r="E9" i="1404"/>
  <c r="F9" i="1404"/>
  <c r="W9" i="1404" s="1"/>
  <c r="AY38" i="1405"/>
  <c r="K38" i="1405"/>
  <c r="AN38" i="1405" s="1"/>
  <c r="AY13" i="1405"/>
  <c r="K13" i="1405"/>
  <c r="AN13" i="1405" s="1"/>
  <c r="E16" i="1405"/>
  <c r="AI16" i="1405"/>
  <c r="AJ16" i="1405" s="1"/>
  <c r="F16" i="1405"/>
  <c r="W16" i="1405" s="1"/>
  <c r="AI21" i="1405"/>
  <c r="AJ21" i="1405" s="1"/>
  <c r="E21" i="1405"/>
  <c r="F21" i="1405"/>
  <c r="W21" i="1405" s="1"/>
  <c r="AY16" i="1405"/>
  <c r="K16" i="1405"/>
  <c r="AN16" i="1405" s="1"/>
  <c r="AI36" i="1405"/>
  <c r="AJ36" i="1405" s="1"/>
  <c r="E36" i="1405"/>
  <c r="F36" i="1405"/>
  <c r="W36" i="1405" s="1"/>
  <c r="AY29" i="1404"/>
  <c r="K29" i="1404"/>
  <c r="AN29" i="1404" s="1"/>
  <c r="AY38" i="1404"/>
  <c r="K38" i="1404"/>
  <c r="AN38" i="1404" s="1"/>
  <c r="E30" i="1404"/>
  <c r="AI30" i="1404"/>
  <c r="AJ30" i="1404" s="1"/>
  <c r="F30" i="1404"/>
  <c r="W30" i="1404" s="1"/>
  <c r="K21" i="1404"/>
  <c r="AN21" i="1404" s="1"/>
  <c r="AY21" i="1404"/>
  <c r="AY14" i="1404"/>
  <c r="K14" i="1404"/>
  <c r="AN14" i="1404" s="1"/>
  <c r="AI31" i="1404"/>
  <c r="AJ31" i="1404" s="1"/>
  <c r="E31" i="1404"/>
  <c r="F31" i="1404"/>
  <c r="W31" i="1404" s="1"/>
  <c r="AY37" i="1404"/>
  <c r="K37" i="1404"/>
  <c r="AN37" i="1404" s="1"/>
  <c r="AY26" i="1404"/>
  <c r="K26" i="1404"/>
  <c r="AN26" i="1404" s="1"/>
  <c r="AI21" i="1404"/>
  <c r="AJ21" i="1404" s="1"/>
  <c r="E21" i="1404"/>
  <c r="F21" i="1404"/>
  <c r="W21" i="1404" s="1"/>
  <c r="E12" i="1404"/>
  <c r="AI12" i="1404"/>
  <c r="AJ12" i="1404" s="1"/>
  <c r="F12" i="1404"/>
  <c r="W12" i="1404" s="1"/>
  <c r="E25" i="1404"/>
  <c r="AI25" i="1404"/>
  <c r="AJ25" i="1404" s="1"/>
  <c r="F25" i="1404"/>
  <c r="W25" i="1404" s="1"/>
  <c r="AI20" i="1404"/>
  <c r="AJ20" i="1404" s="1"/>
  <c r="E20" i="1404"/>
  <c r="F20" i="1404"/>
  <c r="W20" i="1404" s="1"/>
  <c r="AY18" i="1404"/>
  <c r="K18" i="1404"/>
  <c r="AN18" i="1404" s="1"/>
  <c r="AI17" i="1404"/>
  <c r="AJ17" i="1404" s="1"/>
  <c r="E17" i="1404"/>
  <c r="F17" i="1404"/>
  <c r="W17" i="1404" s="1"/>
  <c r="K11" i="1404"/>
  <c r="AY11" i="1404"/>
  <c r="AY16" i="1404"/>
  <c r="K16" i="1404"/>
  <c r="AN16" i="1404" s="1"/>
  <c r="E28" i="1404"/>
  <c r="AI28" i="1404"/>
  <c r="AJ28" i="1404" s="1"/>
  <c r="F28" i="1404"/>
  <c r="W28" i="1404" s="1"/>
  <c r="AI32" i="1404"/>
  <c r="AJ32" i="1404" s="1"/>
  <c r="E32" i="1404"/>
  <c r="F32" i="1404"/>
  <c r="W32" i="1404" s="1"/>
  <c r="K15" i="1404"/>
  <c r="AN15" i="1404" s="1"/>
  <c r="AY15" i="1404"/>
  <c r="AI24" i="1404"/>
  <c r="AJ24" i="1404" s="1"/>
  <c r="E24" i="1404"/>
  <c r="F24" i="1404"/>
  <c r="W24" i="1404" s="1"/>
  <c r="K34" i="1404"/>
  <c r="AN34" i="1404" s="1"/>
  <c r="AY34" i="1404"/>
  <c r="K17" i="1404"/>
  <c r="AN17" i="1404" s="1"/>
  <c r="AY17" i="1404"/>
  <c r="AY23" i="1404"/>
  <c r="K23" i="1404"/>
  <c r="AN23" i="1404" s="1"/>
  <c r="E35" i="1404"/>
  <c r="AI35" i="1404"/>
  <c r="AJ35" i="1404" s="1"/>
  <c r="F35" i="1404"/>
  <c r="W35" i="1404" s="1"/>
  <c r="AI38" i="1404"/>
  <c r="AJ38" i="1404" s="1"/>
  <c r="E38" i="1404"/>
  <c r="F38" i="1404"/>
  <c r="W38" i="1404" s="1"/>
  <c r="K13" i="1404"/>
  <c r="AN13" i="1404" s="1"/>
  <c r="AY13" i="1404"/>
  <c r="AY35" i="1404"/>
  <c r="K35" i="1404"/>
  <c r="AN35" i="1404" s="1"/>
  <c r="AY31" i="1404"/>
  <c r="K31" i="1404"/>
  <c r="AN31" i="1404" s="1"/>
  <c r="K32" i="1404"/>
  <c r="AN32" i="1404" s="1"/>
  <c r="AY32" i="1404"/>
  <c r="AI23" i="1404"/>
  <c r="AJ23" i="1404" s="1"/>
  <c r="E23" i="1404"/>
  <c r="F23" i="1404"/>
  <c r="W23" i="1404" s="1"/>
  <c r="K12" i="1404"/>
  <c r="AN12" i="1404" s="1"/>
  <c r="AY12" i="1404"/>
  <c r="AI37" i="1404"/>
  <c r="AJ37" i="1404" s="1"/>
  <c r="E37" i="1404"/>
  <c r="F37" i="1404"/>
  <c r="W37" i="1404" s="1"/>
  <c r="E33" i="1404"/>
  <c r="AI33" i="1404"/>
  <c r="AJ33" i="1404" s="1"/>
  <c r="F33" i="1404"/>
  <c r="W33" i="1404" s="1"/>
  <c r="AY33" i="1404"/>
  <c r="K33" i="1404"/>
  <c r="AN33" i="1404" s="1"/>
  <c r="AI18" i="1404"/>
  <c r="AJ18" i="1404" s="1"/>
  <c r="E18" i="1404"/>
  <c r="F18" i="1404"/>
  <c r="W18" i="1404" s="1"/>
  <c r="E14" i="1404"/>
  <c r="AI14" i="1404"/>
  <c r="AJ14" i="1404" s="1"/>
  <c r="F14" i="1404"/>
  <c r="W14" i="1404" s="1"/>
  <c r="AY28" i="1404"/>
  <c r="K28" i="1404"/>
  <c r="AN28" i="1404" s="1"/>
  <c r="E27" i="1404"/>
  <c r="AI27" i="1404"/>
  <c r="AJ27" i="1404" s="1"/>
  <c r="F27" i="1404"/>
  <c r="W27" i="1404" s="1"/>
  <c r="AY36" i="1404"/>
  <c r="K36" i="1404"/>
  <c r="AN36" i="1404" s="1"/>
  <c r="AI29" i="1404"/>
  <c r="AJ29" i="1404" s="1"/>
  <c r="E29" i="1404"/>
  <c r="F29" i="1404"/>
  <c r="W29" i="1404" s="1"/>
  <c r="AY20" i="1404"/>
  <c r="K20" i="1404"/>
  <c r="AN20" i="1404" s="1"/>
  <c r="AI26" i="1404"/>
  <c r="AJ26" i="1404" s="1"/>
  <c r="E26" i="1404"/>
  <c r="F26" i="1404"/>
  <c r="W26" i="1404" s="1"/>
  <c r="E13" i="1404"/>
  <c r="AI13" i="1404"/>
  <c r="AJ13" i="1404" s="1"/>
  <c r="F13" i="1404"/>
  <c r="W13" i="1404" s="1"/>
  <c r="K27" i="1404"/>
  <c r="AN27" i="1404" s="1"/>
  <c r="AY27" i="1404"/>
  <c r="E22" i="1404"/>
  <c r="AI22" i="1404"/>
  <c r="AJ22" i="1404" s="1"/>
  <c r="F22" i="1404"/>
  <c r="W22" i="1404" s="1"/>
  <c r="AY19" i="1404"/>
  <c r="K19" i="1404"/>
  <c r="AN19" i="1404" s="1"/>
  <c r="AI34" i="1404"/>
  <c r="AJ34" i="1404" s="1"/>
  <c r="E34" i="1404"/>
  <c r="F34" i="1404"/>
  <c r="W34" i="1404" s="1"/>
  <c r="AI19" i="1404"/>
  <c r="AJ19" i="1404" s="1"/>
  <c r="E19" i="1404"/>
  <c r="F19" i="1404"/>
  <c r="W19" i="1404" s="1"/>
  <c r="AY22" i="1404"/>
  <c r="K22" i="1404"/>
  <c r="AN22" i="1404" s="1"/>
  <c r="AI16" i="1404"/>
  <c r="AJ16" i="1404" s="1"/>
  <c r="E16" i="1404"/>
  <c r="F16" i="1404"/>
  <c r="W16" i="1404" s="1"/>
  <c r="K25" i="1404"/>
  <c r="AN25" i="1404" s="1"/>
  <c r="AY25" i="1404"/>
  <c r="AY24" i="1404"/>
  <c r="K24" i="1404"/>
  <c r="AN24" i="1404" s="1"/>
  <c r="AI11" i="1404"/>
  <c r="AJ11" i="1404" s="1"/>
  <c r="E11" i="1404"/>
  <c r="F11" i="1404"/>
  <c r="W11" i="1404" s="1"/>
  <c r="B40" i="1404"/>
  <c r="B39" i="1404"/>
  <c r="AI36" i="1404"/>
  <c r="AJ36" i="1404" s="1"/>
  <c r="E36" i="1404"/>
  <c r="F36" i="1404"/>
  <c r="W36" i="1404" s="1"/>
  <c r="AI15" i="1404"/>
  <c r="AJ15" i="1404" s="1"/>
  <c r="E15" i="1404"/>
  <c r="F15" i="1404"/>
  <c r="W15" i="1404" s="1"/>
  <c r="AY30" i="1404"/>
  <c r="K30" i="1404"/>
  <c r="AN30" i="1404" s="1"/>
  <c r="AY30" i="1403"/>
  <c r="K30" i="1403"/>
  <c r="AN30" i="1403" s="1"/>
  <c r="AI13" i="1403"/>
  <c r="AJ13" i="1403" s="1"/>
  <c r="E13" i="1403"/>
  <c r="F13" i="1403"/>
  <c r="W13" i="1403" s="1"/>
  <c r="AY37" i="1403"/>
  <c r="K37" i="1403"/>
  <c r="AN37" i="1403" s="1"/>
  <c r="AI30" i="1403"/>
  <c r="AJ30" i="1403" s="1"/>
  <c r="E30" i="1403"/>
  <c r="F30" i="1403"/>
  <c r="W30" i="1403" s="1"/>
  <c r="E22" i="1403"/>
  <c r="AI22" i="1403"/>
  <c r="AJ22" i="1403" s="1"/>
  <c r="F22" i="1403"/>
  <c r="W22" i="1403" s="1"/>
  <c r="K18" i="1403"/>
  <c r="AN18" i="1403" s="1"/>
  <c r="I18" i="1403"/>
  <c r="AY18" i="1403"/>
  <c r="AY23" i="1403"/>
  <c r="K23" i="1403"/>
  <c r="AN23" i="1403" s="1"/>
  <c r="AY31" i="1403"/>
  <c r="K31" i="1403"/>
  <c r="AN31" i="1403" s="1"/>
  <c r="AI28" i="1403"/>
  <c r="AJ28" i="1403" s="1"/>
  <c r="E28" i="1403"/>
  <c r="F28" i="1403"/>
  <c r="W28" i="1403" s="1"/>
  <c r="AY28" i="1403"/>
  <c r="K28" i="1403"/>
  <c r="AN28" i="1403" s="1"/>
  <c r="AI24" i="1403"/>
  <c r="AJ24" i="1403" s="1"/>
  <c r="E24" i="1403"/>
  <c r="F24" i="1403"/>
  <c r="W24" i="1403" s="1"/>
  <c r="AY15" i="1403"/>
  <c r="K15" i="1403"/>
  <c r="AN15" i="1403" s="1"/>
  <c r="K17" i="1403"/>
  <c r="AN17" i="1403" s="1"/>
  <c r="AY17" i="1403"/>
  <c r="AI35" i="1403"/>
  <c r="AJ35" i="1403" s="1"/>
  <c r="E35" i="1403"/>
  <c r="F35" i="1403"/>
  <c r="W35" i="1403" s="1"/>
  <c r="K12" i="1403"/>
  <c r="AN12" i="1403" s="1"/>
  <c r="AY12" i="1403"/>
  <c r="AY38" i="1403"/>
  <c r="K38" i="1403"/>
  <c r="AN38" i="1403" s="1"/>
  <c r="K25" i="1403"/>
  <c r="AN25" i="1403" s="1"/>
  <c r="AY25" i="1403"/>
  <c r="I25" i="1403"/>
  <c r="E18" i="1403"/>
  <c r="AI18" i="1403"/>
  <c r="AJ18" i="1403" s="1"/>
  <c r="F18" i="1403"/>
  <c r="W18" i="1403" s="1"/>
  <c r="AI33" i="1403"/>
  <c r="AJ33" i="1403" s="1"/>
  <c r="E33" i="1403"/>
  <c r="F33" i="1403"/>
  <c r="W33" i="1403" s="1"/>
  <c r="AY16" i="1403"/>
  <c r="K16" i="1403"/>
  <c r="AN16" i="1403" s="1"/>
  <c r="AY19" i="1403"/>
  <c r="K19" i="1403"/>
  <c r="AN19" i="1403" s="1"/>
  <c r="AI32" i="1403"/>
  <c r="AJ32" i="1403" s="1"/>
  <c r="E32" i="1403"/>
  <c r="F32" i="1403"/>
  <c r="W32" i="1403" s="1"/>
  <c r="AI26" i="1403"/>
  <c r="AJ26" i="1403" s="1"/>
  <c r="E26" i="1403"/>
  <c r="F26" i="1403"/>
  <c r="W26" i="1403" s="1"/>
  <c r="AI27" i="1403"/>
  <c r="AJ27" i="1403" s="1"/>
  <c r="E27" i="1403"/>
  <c r="F27" i="1403"/>
  <c r="W27" i="1403" s="1"/>
  <c r="K34" i="1403"/>
  <c r="AN34" i="1403" s="1"/>
  <c r="AY34" i="1403"/>
  <c r="AI17" i="1403"/>
  <c r="AJ17" i="1403" s="1"/>
  <c r="E17" i="1403"/>
  <c r="F17" i="1403"/>
  <c r="W17" i="1403" s="1"/>
  <c r="AY11" i="1403"/>
  <c r="K11" i="1403"/>
  <c r="I11" i="1403"/>
  <c r="AI20" i="1403"/>
  <c r="AJ20" i="1403" s="1"/>
  <c r="E20" i="1403"/>
  <c r="F20" i="1403"/>
  <c r="W20" i="1403" s="1"/>
  <c r="AI38" i="1403"/>
  <c r="AJ38" i="1403" s="1"/>
  <c r="E38" i="1403"/>
  <c r="F38" i="1403"/>
  <c r="W38" i="1403" s="1"/>
  <c r="AI29" i="1403"/>
  <c r="AJ29" i="1403" s="1"/>
  <c r="E29" i="1403"/>
  <c r="F29" i="1403"/>
  <c r="W29" i="1403" s="1"/>
  <c r="AI25" i="1403"/>
  <c r="AJ25" i="1403" s="1"/>
  <c r="E25" i="1403"/>
  <c r="F25" i="1403"/>
  <c r="W25" i="1403" s="1"/>
  <c r="AY29" i="1403"/>
  <c r="K29" i="1403"/>
  <c r="AN29" i="1403" s="1"/>
  <c r="E12" i="1403"/>
  <c r="AI12" i="1403"/>
  <c r="AJ12" i="1403" s="1"/>
  <c r="F12" i="1403"/>
  <c r="W12" i="1403" s="1"/>
  <c r="B39" i="1403"/>
  <c r="B40" i="1403"/>
  <c r="K26" i="1403"/>
  <c r="AN26" i="1403" s="1"/>
  <c r="AY26" i="1403"/>
  <c r="AI31" i="1403"/>
  <c r="AJ31" i="1403" s="1"/>
  <c r="E31" i="1403"/>
  <c r="F31" i="1403"/>
  <c r="W31" i="1403" s="1"/>
  <c r="K20" i="1403"/>
  <c r="AN20" i="1403" s="1"/>
  <c r="AY20" i="1403"/>
  <c r="E15" i="1403"/>
  <c r="AI15" i="1403"/>
  <c r="AJ15" i="1403" s="1"/>
  <c r="F15" i="1403"/>
  <c r="W15" i="1403" s="1"/>
  <c r="AI34" i="1403"/>
  <c r="AJ34" i="1403" s="1"/>
  <c r="E34" i="1403"/>
  <c r="F34" i="1403"/>
  <c r="W34" i="1403" s="1"/>
  <c r="AY24" i="1403"/>
  <c r="K24" i="1403"/>
  <c r="AN24" i="1403" s="1"/>
  <c r="AI14" i="1403"/>
  <c r="AJ14" i="1403" s="1"/>
  <c r="E14" i="1403"/>
  <c r="F14" i="1403"/>
  <c r="W14" i="1403" s="1"/>
  <c r="AY36" i="1403"/>
  <c r="K36" i="1403"/>
  <c r="AN36" i="1403" s="1"/>
  <c r="K13" i="1403"/>
  <c r="AN13" i="1403" s="1"/>
  <c r="I13" i="1403"/>
  <c r="AY13" i="1403"/>
  <c r="AI37" i="1403"/>
  <c r="AJ37" i="1403" s="1"/>
  <c r="E37" i="1403"/>
  <c r="F37" i="1403"/>
  <c r="W37" i="1403" s="1"/>
  <c r="AY21" i="1403"/>
  <c r="K21" i="1403"/>
  <c r="AN21" i="1403" s="1"/>
  <c r="AY14" i="1403"/>
  <c r="K14" i="1403"/>
  <c r="AN14" i="1403" s="1"/>
  <c r="AI36" i="1403"/>
  <c r="AJ36" i="1403" s="1"/>
  <c r="E36" i="1403"/>
  <c r="F36" i="1403"/>
  <c r="W36" i="1403" s="1"/>
  <c r="E16" i="1403"/>
  <c r="AI16" i="1403"/>
  <c r="AJ16" i="1403" s="1"/>
  <c r="F16" i="1403"/>
  <c r="W16" i="1403" s="1"/>
  <c r="E21" i="1403"/>
  <c r="AI21" i="1403"/>
  <c r="AJ21" i="1403" s="1"/>
  <c r="F21" i="1403"/>
  <c r="W21" i="1403" s="1"/>
  <c r="AY33" i="1403"/>
  <c r="K33" i="1403"/>
  <c r="AN33" i="1403" s="1"/>
  <c r="K27" i="1403"/>
  <c r="AN27" i="1403" s="1"/>
  <c r="AY27" i="1403"/>
  <c r="K32" i="1403"/>
  <c r="AN32" i="1403" s="1"/>
  <c r="I32" i="1403"/>
  <c r="AY32" i="1403"/>
  <c r="AY22" i="1403"/>
  <c r="K22" i="1403"/>
  <c r="AN22" i="1403" s="1"/>
  <c r="AI19" i="1403"/>
  <c r="AJ19" i="1403" s="1"/>
  <c r="E19" i="1403"/>
  <c r="F19" i="1403"/>
  <c r="W19" i="1403" s="1"/>
  <c r="E23" i="1403"/>
  <c r="AI23" i="1403"/>
  <c r="AJ23" i="1403" s="1"/>
  <c r="F23" i="1403"/>
  <c r="W23" i="1403" s="1"/>
  <c r="AY35" i="1403"/>
  <c r="K35" i="1403"/>
  <c r="AN35" i="1403" s="1"/>
  <c r="N32" i="1414" l="1"/>
  <c r="AL13" i="1414"/>
  <c r="BC13" i="1414" s="1"/>
  <c r="AA27" i="1414"/>
  <c r="Z27" i="1414"/>
  <c r="Y27" i="1414"/>
  <c r="I27" i="1414" s="1"/>
  <c r="AN11" i="1414"/>
  <c r="K39" i="1414"/>
  <c r="N41" i="1414" s="1"/>
  <c r="I41" i="1414" s="1"/>
  <c r="AA11" i="1414"/>
  <c r="Z11" i="1414"/>
  <c r="Y11" i="1414"/>
  <c r="I11" i="1414" s="1"/>
  <c r="AL11" i="1414" s="1"/>
  <c r="AA14" i="1414"/>
  <c r="Z14" i="1414"/>
  <c r="Y14" i="1414"/>
  <c r="I14" i="1414" s="1"/>
  <c r="AA18" i="1414"/>
  <c r="Z18" i="1414"/>
  <c r="Y18" i="1414"/>
  <c r="I18" i="1414" s="1"/>
  <c r="AL18" i="1414" s="1"/>
  <c r="BC18" i="1414" s="1"/>
  <c r="AA37" i="1414"/>
  <c r="Z37" i="1414"/>
  <c r="Y37" i="1414"/>
  <c r="I37" i="1414" s="1"/>
  <c r="AA38" i="1414"/>
  <c r="Z38" i="1414"/>
  <c r="Y38" i="1414"/>
  <c r="I38" i="1414" s="1"/>
  <c r="Z8" i="1413"/>
  <c r="AA8" i="1413"/>
  <c r="Y8" i="1413"/>
  <c r="AA25" i="1414"/>
  <c r="Y25" i="1414"/>
  <c r="I25" i="1414" s="1"/>
  <c r="AL25" i="1414" s="1"/>
  <c r="BB25" i="1414" s="1"/>
  <c r="Z25" i="1414"/>
  <c r="AA10" i="1413"/>
  <c r="Z10" i="1413"/>
  <c r="Y10" i="1413"/>
  <c r="I10" i="1413" s="1"/>
  <c r="AL10" i="1413" s="1"/>
  <c r="N10" i="1413" s="1"/>
  <c r="Z32" i="1414"/>
  <c r="Y32" i="1414"/>
  <c r="AA32" i="1414"/>
  <c r="Z29" i="1414"/>
  <c r="Y29" i="1414"/>
  <c r="I29" i="1414" s="1"/>
  <c r="AA29" i="1414"/>
  <c r="AA13" i="1414"/>
  <c r="Z13" i="1414"/>
  <c r="Y13" i="1414"/>
  <c r="Z30" i="1414"/>
  <c r="AA30" i="1414"/>
  <c r="Y30" i="1414"/>
  <c r="I30" i="1414" s="1"/>
  <c r="AA24" i="1414"/>
  <c r="Z24" i="1414"/>
  <c r="Y24" i="1414"/>
  <c r="I24" i="1414" s="1"/>
  <c r="Y23" i="1414"/>
  <c r="I23" i="1414" s="1"/>
  <c r="AA23" i="1414"/>
  <c r="Z23" i="1414"/>
  <c r="Y35" i="1414"/>
  <c r="I35" i="1414" s="1"/>
  <c r="Z35" i="1414"/>
  <c r="AA35" i="1414"/>
  <c r="AA9" i="1413"/>
  <c r="Z9" i="1413"/>
  <c r="Y9" i="1413"/>
  <c r="I9" i="1413" s="1"/>
  <c r="AL9" i="1413" s="1"/>
  <c r="AA20" i="1414"/>
  <c r="Z20" i="1414"/>
  <c r="Y20" i="1414"/>
  <c r="I20" i="1414" s="1"/>
  <c r="AA26" i="1414"/>
  <c r="Z26" i="1414"/>
  <c r="Y26" i="1414"/>
  <c r="I26" i="1414" s="1"/>
  <c r="BC32" i="1414"/>
  <c r="BA32" i="1414"/>
  <c r="BB32" i="1414"/>
  <c r="AZ32" i="1414"/>
  <c r="Z19" i="1414"/>
  <c r="AA19" i="1414"/>
  <c r="Y19" i="1414"/>
  <c r="I19" i="1414" s="1"/>
  <c r="AL8" i="1413"/>
  <c r="N8" i="1413" s="1"/>
  <c r="AA28" i="1414"/>
  <c r="Z28" i="1414"/>
  <c r="Y28" i="1414"/>
  <c r="I28" i="1414" s="1"/>
  <c r="N13" i="1414"/>
  <c r="Z15" i="1414"/>
  <c r="Y15" i="1414"/>
  <c r="I15" i="1414" s="1"/>
  <c r="AA15" i="1414"/>
  <c r="AA34" i="1414"/>
  <c r="Y34" i="1414"/>
  <c r="I34" i="1414" s="1"/>
  <c r="Z34" i="1414"/>
  <c r="AA33" i="1414"/>
  <c r="Z33" i="1414"/>
  <c r="Y33" i="1414"/>
  <c r="I33" i="1414" s="1"/>
  <c r="AA31" i="1414"/>
  <c r="Z31" i="1414"/>
  <c r="Y31" i="1414"/>
  <c r="I31" i="1414" s="1"/>
  <c r="AA16" i="1414"/>
  <c r="Z16" i="1414"/>
  <c r="Y16" i="1414"/>
  <c r="I16" i="1414" s="1"/>
  <c r="AA36" i="1414"/>
  <c r="Z36" i="1414"/>
  <c r="Y36" i="1414"/>
  <c r="I36" i="1414" s="1"/>
  <c r="Y22" i="1414"/>
  <c r="I22" i="1414" s="1"/>
  <c r="AA22" i="1414"/>
  <c r="Z22" i="1414"/>
  <c r="Z17" i="1414"/>
  <c r="AA17" i="1414"/>
  <c r="Y17" i="1414"/>
  <c r="I17" i="1414" s="1"/>
  <c r="AA21" i="1414"/>
  <c r="Z21" i="1414"/>
  <c r="Y21" i="1414"/>
  <c r="I21" i="1414" s="1"/>
  <c r="AA12" i="1414"/>
  <c r="Z12" i="1414"/>
  <c r="Y12" i="1414"/>
  <c r="I12" i="1414" s="1"/>
  <c r="Y33" i="1413"/>
  <c r="I33" i="1413" s="1"/>
  <c r="Z33" i="1413"/>
  <c r="AA33" i="1413"/>
  <c r="AA10" i="1412"/>
  <c r="Z10" i="1412"/>
  <c r="Y10" i="1412"/>
  <c r="I10" i="1412" s="1"/>
  <c r="AL10" i="1412" s="1"/>
  <c r="N10" i="1412" s="1"/>
  <c r="AA15" i="1413"/>
  <c r="Z15" i="1413"/>
  <c r="Y15" i="1413"/>
  <c r="I15" i="1413" s="1"/>
  <c r="Y12" i="1413"/>
  <c r="I12" i="1413" s="1"/>
  <c r="AA12" i="1413"/>
  <c r="Z12" i="1413"/>
  <c r="AA26" i="1413"/>
  <c r="Z26" i="1413"/>
  <c r="Y26" i="1413"/>
  <c r="I26" i="1413" s="1"/>
  <c r="AA13" i="1413"/>
  <c r="Z13" i="1413"/>
  <c r="Y13" i="1413"/>
  <c r="I13" i="1413" s="1"/>
  <c r="AL13" i="1413" s="1"/>
  <c r="AA31" i="1413"/>
  <c r="Z31" i="1413"/>
  <c r="Y31" i="1413"/>
  <c r="I31" i="1413" s="1"/>
  <c r="Y21" i="1413"/>
  <c r="I21" i="1413" s="1"/>
  <c r="Z21" i="1413"/>
  <c r="AA21" i="1413"/>
  <c r="Z34" i="1413"/>
  <c r="Y34" i="1413"/>
  <c r="I34" i="1413" s="1"/>
  <c r="AA34" i="1413"/>
  <c r="Z28" i="1413"/>
  <c r="Y28" i="1413"/>
  <c r="I28" i="1413" s="1"/>
  <c r="AA28" i="1413"/>
  <c r="AA23" i="1413"/>
  <c r="Z23" i="1413"/>
  <c r="Y23" i="1413"/>
  <c r="I23" i="1413" s="1"/>
  <c r="AA32" i="1413"/>
  <c r="Y32" i="1413"/>
  <c r="I32" i="1413" s="1"/>
  <c r="AL32" i="1413" s="1"/>
  <c r="Z32" i="1413"/>
  <c r="AA14" i="1413"/>
  <c r="Z14" i="1413"/>
  <c r="Y14" i="1413"/>
  <c r="I14" i="1413" s="1"/>
  <c r="Z25" i="1413"/>
  <c r="AA25" i="1413"/>
  <c r="Y25" i="1413"/>
  <c r="I25" i="1413" s="1"/>
  <c r="AL25" i="1413" s="1"/>
  <c r="N25" i="1413" s="1"/>
  <c r="AA37" i="1413"/>
  <c r="Z37" i="1413"/>
  <c r="Y37" i="1413"/>
  <c r="I37" i="1413" s="1"/>
  <c r="AA24" i="1413"/>
  <c r="Z24" i="1413"/>
  <c r="Y24" i="1413"/>
  <c r="I24" i="1413" s="1"/>
  <c r="Z22" i="1413"/>
  <c r="Y22" i="1413"/>
  <c r="I22" i="1413" s="1"/>
  <c r="AA22" i="1413"/>
  <c r="Y17" i="1413"/>
  <c r="I17" i="1413" s="1"/>
  <c r="AA17" i="1413"/>
  <c r="Z17" i="1413"/>
  <c r="AA16" i="1413"/>
  <c r="Z16" i="1413"/>
  <c r="Y16" i="1413"/>
  <c r="I16" i="1413" s="1"/>
  <c r="AA19" i="1413"/>
  <c r="Z19" i="1413"/>
  <c r="Y19" i="1413"/>
  <c r="I19" i="1413" s="1"/>
  <c r="Y18" i="1413"/>
  <c r="I18" i="1413" s="1"/>
  <c r="AL18" i="1413" s="1"/>
  <c r="BC18" i="1413" s="1"/>
  <c r="AA18" i="1413"/>
  <c r="Z18" i="1413"/>
  <c r="AN11" i="1413"/>
  <c r="K39" i="1413"/>
  <c r="N41" i="1413" s="1"/>
  <c r="I41" i="1413" s="1"/>
  <c r="AA9" i="1412"/>
  <c r="Z9" i="1412"/>
  <c r="Y9" i="1412"/>
  <c r="I9" i="1412" s="1"/>
  <c r="AL9" i="1412" s="1"/>
  <c r="AA36" i="1413"/>
  <c r="Z36" i="1413"/>
  <c r="Y36" i="1413"/>
  <c r="I36" i="1413" s="1"/>
  <c r="Y27" i="1413"/>
  <c r="I27" i="1413" s="1"/>
  <c r="AA27" i="1413"/>
  <c r="Z27" i="1413"/>
  <c r="AA20" i="1413"/>
  <c r="Y20" i="1413"/>
  <c r="I20" i="1413" s="1"/>
  <c r="Z20" i="1413"/>
  <c r="Y8" i="1412"/>
  <c r="I8" i="1412" s="1"/>
  <c r="AL8" i="1412" s="1"/>
  <c r="AA8" i="1412"/>
  <c r="Z8" i="1412"/>
  <c r="AA29" i="1413"/>
  <c r="Z29" i="1413"/>
  <c r="Y29" i="1413"/>
  <c r="I29" i="1413" s="1"/>
  <c r="AA11" i="1413"/>
  <c r="Z11" i="1413"/>
  <c r="Y11" i="1413"/>
  <c r="I11" i="1413" s="1"/>
  <c r="AL11" i="1413" s="1"/>
  <c r="AA35" i="1413"/>
  <c r="Z35" i="1413"/>
  <c r="Y35" i="1413"/>
  <c r="I35" i="1413" s="1"/>
  <c r="AA38" i="1413"/>
  <c r="Y38" i="1413"/>
  <c r="I38" i="1413" s="1"/>
  <c r="Z38" i="1413"/>
  <c r="Y30" i="1413"/>
  <c r="I30" i="1413" s="1"/>
  <c r="Z30" i="1413"/>
  <c r="AA30" i="1413"/>
  <c r="AL13" i="1411"/>
  <c r="N13" i="1411" s="1"/>
  <c r="AL25" i="1412"/>
  <c r="BA25" i="1412" s="1"/>
  <c r="AA19" i="1412"/>
  <c r="Z19" i="1412"/>
  <c r="Y19" i="1412"/>
  <c r="I19" i="1412" s="1"/>
  <c r="AA24" i="1412"/>
  <c r="Z24" i="1412"/>
  <c r="Y24" i="1412"/>
  <c r="I24" i="1412" s="1"/>
  <c r="Z11" i="1411"/>
  <c r="AA11" i="1411"/>
  <c r="Y11" i="1411"/>
  <c r="I11" i="1411" s="1"/>
  <c r="AL11" i="1411" s="1"/>
  <c r="N11" i="1411" s="1"/>
  <c r="Y27" i="1412"/>
  <c r="I27" i="1412" s="1"/>
  <c r="Z27" i="1412"/>
  <c r="AA27" i="1412"/>
  <c r="Z8" i="1411"/>
  <c r="Y8" i="1411"/>
  <c r="I8" i="1411" s="1"/>
  <c r="AL8" i="1411" s="1"/>
  <c r="N8" i="1411" s="1"/>
  <c r="AA8" i="1411"/>
  <c r="Z34" i="1412"/>
  <c r="Y34" i="1412"/>
  <c r="I34" i="1412" s="1"/>
  <c r="AA34" i="1412"/>
  <c r="Y9" i="1411"/>
  <c r="I9" i="1411" s="1"/>
  <c r="AL9" i="1411" s="1"/>
  <c r="N9" i="1411" s="1"/>
  <c r="AA9" i="1411"/>
  <c r="Z9" i="1411"/>
  <c r="Z17" i="1412"/>
  <c r="AA17" i="1412"/>
  <c r="Y17" i="1412"/>
  <c r="I17" i="1412" s="1"/>
  <c r="Z15" i="1412"/>
  <c r="Y15" i="1412"/>
  <c r="I15" i="1412" s="1"/>
  <c r="AA15" i="1412"/>
  <c r="AL11" i="1412"/>
  <c r="AA25" i="1412"/>
  <c r="Z25" i="1412"/>
  <c r="Y25" i="1412"/>
  <c r="AA32" i="1412"/>
  <c r="Z32" i="1412"/>
  <c r="Y32" i="1412"/>
  <c r="Y21" i="1412"/>
  <c r="I21" i="1412" s="1"/>
  <c r="AA21" i="1412"/>
  <c r="Z21" i="1412"/>
  <c r="AN11" i="1412"/>
  <c r="K39" i="1412"/>
  <c r="N41" i="1412" s="1"/>
  <c r="I41" i="1412" s="1"/>
  <c r="AA35" i="1412"/>
  <c r="Z35" i="1412"/>
  <c r="Y35" i="1412"/>
  <c r="I35" i="1412" s="1"/>
  <c r="Y33" i="1412"/>
  <c r="I33" i="1412" s="1"/>
  <c r="AA33" i="1412"/>
  <c r="Z33" i="1412"/>
  <c r="Y10" i="1411"/>
  <c r="I10" i="1411" s="1"/>
  <c r="AL10" i="1411" s="1"/>
  <c r="N10" i="1411" s="1"/>
  <c r="AA10" i="1411"/>
  <c r="Z10" i="1411"/>
  <c r="AA36" i="1412"/>
  <c r="Z36" i="1412"/>
  <c r="Y36" i="1412"/>
  <c r="I36" i="1412" s="1"/>
  <c r="AA31" i="1412"/>
  <c r="Z31" i="1412"/>
  <c r="Y31" i="1412"/>
  <c r="I31" i="1412" s="1"/>
  <c r="AA38" i="1412"/>
  <c r="Z38" i="1412"/>
  <c r="Y38" i="1412"/>
  <c r="I38" i="1412" s="1"/>
  <c r="Z28" i="1412"/>
  <c r="Y28" i="1412"/>
  <c r="I28" i="1412" s="1"/>
  <c r="AA28" i="1412"/>
  <c r="AA29" i="1412"/>
  <c r="Z29" i="1412"/>
  <c r="Y29" i="1412"/>
  <c r="I29" i="1412" s="1"/>
  <c r="AA18" i="1412"/>
  <c r="Z18" i="1412"/>
  <c r="Y18" i="1412"/>
  <c r="Y20" i="1412"/>
  <c r="I20" i="1412" s="1"/>
  <c r="AA20" i="1412"/>
  <c r="Z20" i="1412"/>
  <c r="AA13" i="1412"/>
  <c r="Z13" i="1412"/>
  <c r="Y13" i="1412"/>
  <c r="I13" i="1412" s="1"/>
  <c r="AL13" i="1412" s="1"/>
  <c r="AA37" i="1412"/>
  <c r="Z37" i="1412"/>
  <c r="Y37" i="1412"/>
  <c r="I37" i="1412" s="1"/>
  <c r="AA23" i="1412"/>
  <c r="Z23" i="1412"/>
  <c r="Y23" i="1412"/>
  <c r="I23" i="1412" s="1"/>
  <c r="AL32" i="1412"/>
  <c r="AA16" i="1412"/>
  <c r="Z16" i="1412"/>
  <c r="Y16" i="1412"/>
  <c r="I16" i="1412" s="1"/>
  <c r="Z22" i="1412"/>
  <c r="Y22" i="1412"/>
  <c r="I22" i="1412" s="1"/>
  <c r="AA22" i="1412"/>
  <c r="AA14" i="1412"/>
  <c r="Z14" i="1412"/>
  <c r="Y14" i="1412"/>
  <c r="I14" i="1412" s="1"/>
  <c r="AA12" i="1412"/>
  <c r="Z12" i="1412"/>
  <c r="Y12" i="1412"/>
  <c r="I12" i="1412" s="1"/>
  <c r="AL18" i="1412"/>
  <c r="N18" i="1412" s="1"/>
  <c r="Z26" i="1412"/>
  <c r="AA26" i="1412"/>
  <c r="Y26" i="1412"/>
  <c r="I26" i="1412" s="1"/>
  <c r="AA11" i="1412"/>
  <c r="Z11" i="1412"/>
  <c r="Y11" i="1412"/>
  <c r="AA30" i="1412"/>
  <c r="Z30" i="1412"/>
  <c r="Y30" i="1412"/>
  <c r="I30" i="1412" s="1"/>
  <c r="AL11" i="1408"/>
  <c r="N11" i="1408" s="1"/>
  <c r="AA18" i="1411"/>
  <c r="Z18" i="1411"/>
  <c r="Y18" i="1411"/>
  <c r="I18" i="1411" s="1"/>
  <c r="AL18" i="1411" s="1"/>
  <c r="N18" i="1411" s="1"/>
  <c r="AA15" i="1411"/>
  <c r="Z15" i="1411"/>
  <c r="Y15" i="1411"/>
  <c r="I15" i="1411" s="1"/>
  <c r="Y38" i="1411"/>
  <c r="I38" i="1411" s="1"/>
  <c r="Z38" i="1411"/>
  <c r="AA38" i="1411"/>
  <c r="AA25" i="1411"/>
  <c r="Z25" i="1411"/>
  <c r="Y25" i="1411"/>
  <c r="I25" i="1411" s="1"/>
  <c r="AL25" i="1411" s="1"/>
  <c r="N25" i="1411" s="1"/>
  <c r="AN12" i="1411"/>
  <c r="K39" i="1411"/>
  <c r="N41" i="1411" s="1"/>
  <c r="I41" i="1411" s="1"/>
  <c r="AA19" i="1411"/>
  <c r="Z19" i="1411"/>
  <c r="Y19" i="1411"/>
  <c r="I19" i="1411" s="1"/>
  <c r="Z37" i="1411"/>
  <c r="Y37" i="1411"/>
  <c r="I37" i="1411" s="1"/>
  <c r="AA37" i="1411"/>
  <c r="Y9" i="1410"/>
  <c r="I9" i="1410" s="1"/>
  <c r="AL9" i="1410" s="1"/>
  <c r="N9" i="1410" s="1"/>
  <c r="AA9" i="1410"/>
  <c r="Z9" i="1410"/>
  <c r="AA24" i="1411"/>
  <c r="Z24" i="1411"/>
  <c r="Y24" i="1411"/>
  <c r="I24" i="1411" s="1"/>
  <c r="Y13" i="1411"/>
  <c r="AA13" i="1411"/>
  <c r="Z13" i="1411"/>
  <c r="AA14" i="1411"/>
  <c r="Z14" i="1411"/>
  <c r="Y14" i="1411"/>
  <c r="I14" i="1411" s="1"/>
  <c r="AA27" i="1411"/>
  <c r="Z27" i="1411"/>
  <c r="Y27" i="1411"/>
  <c r="I27" i="1411" s="1"/>
  <c r="Y26" i="1411"/>
  <c r="I26" i="1411" s="1"/>
  <c r="AA26" i="1411"/>
  <c r="Z26" i="1411"/>
  <c r="AA30" i="1411"/>
  <c r="Y30" i="1411"/>
  <c r="I30" i="1411" s="1"/>
  <c r="Z30" i="1411"/>
  <c r="AA31" i="1411"/>
  <c r="Z31" i="1411"/>
  <c r="Y31" i="1411"/>
  <c r="I31" i="1411" s="1"/>
  <c r="Z29" i="1411"/>
  <c r="Y29" i="1411"/>
  <c r="I29" i="1411" s="1"/>
  <c r="AA29" i="1411"/>
  <c r="Y22" i="1411"/>
  <c r="I22" i="1411" s="1"/>
  <c r="AA22" i="1411"/>
  <c r="Z22" i="1411"/>
  <c r="Y28" i="1411"/>
  <c r="I28" i="1411" s="1"/>
  <c r="AA28" i="1411"/>
  <c r="Z28" i="1411"/>
  <c r="Z23" i="1411"/>
  <c r="Y23" i="1411"/>
  <c r="I23" i="1411" s="1"/>
  <c r="AA23" i="1411"/>
  <c r="AA35" i="1411"/>
  <c r="Z35" i="1411"/>
  <c r="Y35" i="1411"/>
  <c r="I35" i="1411" s="1"/>
  <c r="Z34" i="1411"/>
  <c r="Y34" i="1411"/>
  <c r="I34" i="1411" s="1"/>
  <c r="AA34" i="1411"/>
  <c r="AA16" i="1411"/>
  <c r="Z16" i="1411"/>
  <c r="Y16" i="1411"/>
  <c r="I16" i="1411" s="1"/>
  <c r="Y32" i="1411"/>
  <c r="I32" i="1411" s="1"/>
  <c r="AL32" i="1411" s="1"/>
  <c r="N32" i="1411" s="1"/>
  <c r="AA32" i="1411"/>
  <c r="Z32" i="1411"/>
  <c r="AA36" i="1411"/>
  <c r="Z36" i="1411"/>
  <c r="Y36" i="1411"/>
  <c r="I36" i="1411" s="1"/>
  <c r="AA10" i="1410"/>
  <c r="Z10" i="1410"/>
  <c r="Y10" i="1410"/>
  <c r="I10" i="1410" s="1"/>
  <c r="AL10" i="1410" s="1"/>
  <c r="N10" i="1410" s="1"/>
  <c r="Y33" i="1411"/>
  <c r="I33" i="1411" s="1"/>
  <c r="Z33" i="1411"/>
  <c r="AA33" i="1411"/>
  <c r="Z12" i="1411"/>
  <c r="AA12" i="1411"/>
  <c r="Y12" i="1411"/>
  <c r="I12" i="1411" s="1"/>
  <c r="Y20" i="1411"/>
  <c r="I20" i="1411" s="1"/>
  <c r="AA20" i="1411"/>
  <c r="Z20" i="1411"/>
  <c r="Z8" i="1410"/>
  <c r="Y8" i="1410"/>
  <c r="I8" i="1410" s="1"/>
  <c r="AL8" i="1410" s="1"/>
  <c r="AA8" i="1410"/>
  <c r="Z17" i="1411"/>
  <c r="AA17" i="1411"/>
  <c r="Y17" i="1411"/>
  <c r="I17" i="1411" s="1"/>
  <c r="Z21" i="1411"/>
  <c r="Y21" i="1411"/>
  <c r="I21" i="1411" s="1"/>
  <c r="AA21" i="1411"/>
  <c r="AA14" i="1410"/>
  <c r="Z14" i="1410"/>
  <c r="Y14" i="1410"/>
  <c r="I14" i="1410" s="1"/>
  <c r="AA8" i="1409"/>
  <c r="Z8" i="1409"/>
  <c r="Y8" i="1409"/>
  <c r="I8" i="1409" s="1"/>
  <c r="AL8" i="1409" s="1"/>
  <c r="N8" i="1409" s="1"/>
  <c r="Y38" i="1410"/>
  <c r="I38" i="1410" s="1"/>
  <c r="Z38" i="1410"/>
  <c r="AA38" i="1410"/>
  <c r="Y11" i="1410"/>
  <c r="I11" i="1410" s="1"/>
  <c r="AL11" i="1410" s="1"/>
  <c r="BA11" i="1410" s="1"/>
  <c r="AA11" i="1410"/>
  <c r="Z11" i="1410"/>
  <c r="AN11" i="1410"/>
  <c r="K39" i="1410"/>
  <c r="N41" i="1410" s="1"/>
  <c r="I41" i="1410" s="1"/>
  <c r="Z28" i="1410"/>
  <c r="AA28" i="1410"/>
  <c r="Y28" i="1410"/>
  <c r="I28" i="1410" s="1"/>
  <c r="AA25" i="1410"/>
  <c r="Z25" i="1410"/>
  <c r="Y25" i="1410"/>
  <c r="I25" i="1410" s="1"/>
  <c r="AL25" i="1410" s="1"/>
  <c r="BA25" i="1410" s="1"/>
  <c r="Y26" i="1410"/>
  <c r="I26" i="1410" s="1"/>
  <c r="Z26" i="1410"/>
  <c r="AA26" i="1410"/>
  <c r="Y27" i="1410"/>
  <c r="I27" i="1410" s="1"/>
  <c r="AA27" i="1410"/>
  <c r="Z27" i="1410"/>
  <c r="AA35" i="1410"/>
  <c r="Z35" i="1410"/>
  <c r="Y35" i="1410"/>
  <c r="I35" i="1410" s="1"/>
  <c r="Y15" i="1410"/>
  <c r="I15" i="1410" s="1"/>
  <c r="AA15" i="1410"/>
  <c r="Z15" i="1410"/>
  <c r="Z37" i="1410"/>
  <c r="Y37" i="1410"/>
  <c r="I37" i="1410" s="1"/>
  <c r="AA37" i="1410"/>
  <c r="AA24" i="1410"/>
  <c r="Y24" i="1410"/>
  <c r="I24" i="1410" s="1"/>
  <c r="Z24" i="1410"/>
  <c r="Y21" i="1410"/>
  <c r="I21" i="1410" s="1"/>
  <c r="Z21" i="1410"/>
  <c r="AA21" i="1410"/>
  <c r="AA10" i="1409"/>
  <c r="Z10" i="1409"/>
  <c r="Y10" i="1409"/>
  <c r="I10" i="1409" s="1"/>
  <c r="AL10" i="1409" s="1"/>
  <c r="AA29" i="1410"/>
  <c r="Z29" i="1410"/>
  <c r="Y29" i="1410"/>
  <c r="I29" i="1410" s="1"/>
  <c r="AA17" i="1410"/>
  <c r="Z17" i="1410"/>
  <c r="Y17" i="1410"/>
  <c r="I17" i="1410" s="1"/>
  <c r="AA32" i="1410"/>
  <c r="Z32" i="1410"/>
  <c r="Y32" i="1410"/>
  <c r="I32" i="1410" s="1"/>
  <c r="AL32" i="1410" s="1"/>
  <c r="N32" i="1410" s="1"/>
  <c r="AA36" i="1410"/>
  <c r="Z36" i="1410"/>
  <c r="Y36" i="1410"/>
  <c r="I36" i="1410" s="1"/>
  <c r="AA18" i="1410"/>
  <c r="Z18" i="1410"/>
  <c r="Y18" i="1410"/>
  <c r="I18" i="1410" s="1"/>
  <c r="AL18" i="1410" s="1"/>
  <c r="AA13" i="1410"/>
  <c r="Z13" i="1410"/>
  <c r="Y13" i="1410"/>
  <c r="I13" i="1410" s="1"/>
  <c r="AL13" i="1410" s="1"/>
  <c r="BC13" i="1410" s="1"/>
  <c r="Z20" i="1410"/>
  <c r="Y20" i="1410"/>
  <c r="I20" i="1410" s="1"/>
  <c r="AA20" i="1410"/>
  <c r="Z30" i="1410"/>
  <c r="AA30" i="1410"/>
  <c r="Y30" i="1410"/>
  <c r="I30" i="1410" s="1"/>
  <c r="Z34" i="1410"/>
  <c r="Y34" i="1410"/>
  <c r="I34" i="1410" s="1"/>
  <c r="AA34" i="1410"/>
  <c r="Z16" i="1410"/>
  <c r="Y16" i="1410"/>
  <c r="I16" i="1410" s="1"/>
  <c r="AA16" i="1410"/>
  <c r="Z22" i="1410"/>
  <c r="Y22" i="1410"/>
  <c r="I22" i="1410" s="1"/>
  <c r="AA22" i="1410"/>
  <c r="Y33" i="1410"/>
  <c r="I33" i="1410" s="1"/>
  <c r="Z33" i="1410"/>
  <c r="AA33" i="1410"/>
  <c r="Y31" i="1410"/>
  <c r="I31" i="1410" s="1"/>
  <c r="AA31" i="1410"/>
  <c r="Z31" i="1410"/>
  <c r="AA9" i="1409"/>
  <c r="Z9" i="1409"/>
  <c r="Y9" i="1409"/>
  <c r="I9" i="1409" s="1"/>
  <c r="AL9" i="1409" s="1"/>
  <c r="N9" i="1409" s="1"/>
  <c r="AA23" i="1410"/>
  <c r="Z23" i="1410"/>
  <c r="Y23" i="1410"/>
  <c r="I23" i="1410" s="1"/>
  <c r="Z12" i="1410"/>
  <c r="AA12" i="1410"/>
  <c r="Y12" i="1410"/>
  <c r="I12" i="1410" s="1"/>
  <c r="Z19" i="1410"/>
  <c r="Y19" i="1410"/>
  <c r="I19" i="1410" s="1"/>
  <c r="AA19" i="1410"/>
  <c r="Z26" i="1409"/>
  <c r="Y26" i="1409"/>
  <c r="I26" i="1409" s="1"/>
  <c r="AA26" i="1409"/>
  <c r="AA20" i="1409"/>
  <c r="Z20" i="1409"/>
  <c r="Y20" i="1409"/>
  <c r="I20" i="1409" s="1"/>
  <c r="Y21" i="1409"/>
  <c r="I21" i="1409" s="1"/>
  <c r="Z21" i="1409"/>
  <c r="AA21" i="1409"/>
  <c r="AA13" i="1409"/>
  <c r="Z13" i="1409"/>
  <c r="Y13" i="1409"/>
  <c r="I13" i="1409" s="1"/>
  <c r="AL13" i="1409" s="1"/>
  <c r="BC13" i="1409" s="1"/>
  <c r="AA15" i="1409"/>
  <c r="Z15" i="1409"/>
  <c r="Y15" i="1409"/>
  <c r="I15" i="1409" s="1"/>
  <c r="AA25" i="1409"/>
  <c r="Z25" i="1409"/>
  <c r="Y25" i="1409"/>
  <c r="I25" i="1409" s="1"/>
  <c r="AL25" i="1409" s="1"/>
  <c r="Z14" i="1409"/>
  <c r="AA14" i="1409"/>
  <c r="Y14" i="1409"/>
  <c r="I14" i="1409" s="1"/>
  <c r="AA10" i="1408"/>
  <c r="Z10" i="1408"/>
  <c r="Y10" i="1408"/>
  <c r="I10" i="1408" s="1"/>
  <c r="AL10" i="1408" s="1"/>
  <c r="N10" i="1408" s="1"/>
  <c r="AN11" i="1409"/>
  <c r="K39" i="1409"/>
  <c r="N41" i="1409" s="1"/>
  <c r="I41" i="1409" s="1"/>
  <c r="AA17" i="1409"/>
  <c r="Z17" i="1409"/>
  <c r="Y17" i="1409"/>
  <c r="I17" i="1409" s="1"/>
  <c r="Y16" i="1409"/>
  <c r="I16" i="1409" s="1"/>
  <c r="AA16" i="1409"/>
  <c r="Z16" i="1409"/>
  <c r="AA32" i="1409"/>
  <c r="Z32" i="1409"/>
  <c r="Y32" i="1409"/>
  <c r="I32" i="1409" s="1"/>
  <c r="AL32" i="1409" s="1"/>
  <c r="N32" i="1409" s="1"/>
  <c r="Z8" i="1408"/>
  <c r="Y8" i="1408"/>
  <c r="I8" i="1408" s="1"/>
  <c r="AL8" i="1408" s="1"/>
  <c r="AA8" i="1408"/>
  <c r="AA22" i="1409"/>
  <c r="Z22" i="1409"/>
  <c r="Y22" i="1409"/>
  <c r="I22" i="1409" s="1"/>
  <c r="AA12" i="1409"/>
  <c r="Z12" i="1409"/>
  <c r="Y12" i="1409"/>
  <c r="I12" i="1409" s="1"/>
  <c r="BB11" i="1409"/>
  <c r="AZ11" i="1409"/>
  <c r="AA23" i="1409"/>
  <c r="Z23" i="1409"/>
  <c r="Y23" i="1409"/>
  <c r="I23" i="1409" s="1"/>
  <c r="AA29" i="1409"/>
  <c r="Z29" i="1409"/>
  <c r="Y29" i="1409"/>
  <c r="I29" i="1409" s="1"/>
  <c r="AA31" i="1409"/>
  <c r="Y31" i="1409"/>
  <c r="I31" i="1409" s="1"/>
  <c r="Z31" i="1409"/>
  <c r="AA36" i="1409"/>
  <c r="Z36" i="1409"/>
  <c r="Y36" i="1409"/>
  <c r="I36" i="1409" s="1"/>
  <c r="AA35" i="1409"/>
  <c r="Z35" i="1409"/>
  <c r="Y35" i="1409"/>
  <c r="I35" i="1409" s="1"/>
  <c r="AA37" i="1409"/>
  <c r="Z37" i="1409"/>
  <c r="Y37" i="1409"/>
  <c r="I37" i="1409" s="1"/>
  <c r="Y9" i="1408"/>
  <c r="I9" i="1408" s="1"/>
  <c r="AL9" i="1408" s="1"/>
  <c r="Z9" i="1408"/>
  <c r="AA9" i="1408"/>
  <c r="AA34" i="1409"/>
  <c r="Z34" i="1409"/>
  <c r="Y34" i="1409"/>
  <c r="I34" i="1409" s="1"/>
  <c r="Z11" i="1409"/>
  <c r="Y11" i="1409"/>
  <c r="I11" i="1409" s="1"/>
  <c r="AL11" i="1409" s="1"/>
  <c r="AA11" i="1409"/>
  <c r="Z18" i="1409"/>
  <c r="Y18" i="1409"/>
  <c r="I18" i="1409" s="1"/>
  <c r="AL18" i="1409" s="1"/>
  <c r="N18" i="1409" s="1"/>
  <c r="AA18" i="1409"/>
  <c r="AA27" i="1409"/>
  <c r="Z27" i="1409"/>
  <c r="Y27" i="1409"/>
  <c r="I27" i="1409" s="1"/>
  <c r="AA24" i="1409"/>
  <c r="Z24" i="1409"/>
  <c r="Y24" i="1409"/>
  <c r="I24" i="1409" s="1"/>
  <c r="Y19" i="1409"/>
  <c r="I19" i="1409" s="1"/>
  <c r="AA19" i="1409"/>
  <c r="Z19" i="1409"/>
  <c r="Z38" i="1409"/>
  <c r="Y38" i="1409"/>
  <c r="I38" i="1409" s="1"/>
  <c r="AA38" i="1409"/>
  <c r="AA30" i="1409"/>
  <c r="Z30" i="1409"/>
  <c r="Y30" i="1409"/>
  <c r="I30" i="1409" s="1"/>
  <c r="Z28" i="1409"/>
  <c r="Y28" i="1409"/>
  <c r="I28" i="1409" s="1"/>
  <c r="AA28" i="1409"/>
  <c r="Y33" i="1409"/>
  <c r="I33" i="1409" s="1"/>
  <c r="AA33" i="1409"/>
  <c r="Z33" i="1409"/>
  <c r="AZ32" i="1409"/>
  <c r="BB32" i="1409"/>
  <c r="AL8" i="1407"/>
  <c r="BC8" i="1407" s="1"/>
  <c r="AA14" i="1408"/>
  <c r="Z14" i="1408"/>
  <c r="Y14" i="1408"/>
  <c r="I14" i="1408" s="1"/>
  <c r="AA8" i="1407"/>
  <c r="Z8" i="1407"/>
  <c r="Y8" i="1407"/>
  <c r="AA31" i="1408"/>
  <c r="Z31" i="1408"/>
  <c r="Y31" i="1408"/>
  <c r="I31" i="1408" s="1"/>
  <c r="Z28" i="1408"/>
  <c r="Y28" i="1408"/>
  <c r="I28" i="1408" s="1"/>
  <c r="AA28" i="1408"/>
  <c r="Z19" i="1408"/>
  <c r="AA19" i="1408"/>
  <c r="Y19" i="1408"/>
  <c r="I19" i="1408" s="1"/>
  <c r="Z17" i="1408"/>
  <c r="AA17" i="1408"/>
  <c r="Y17" i="1408"/>
  <c r="I17" i="1408" s="1"/>
  <c r="AA30" i="1408"/>
  <c r="Z30" i="1408"/>
  <c r="Y30" i="1408"/>
  <c r="I30" i="1408" s="1"/>
  <c r="Y21" i="1408"/>
  <c r="I21" i="1408" s="1"/>
  <c r="AA21" i="1408"/>
  <c r="Z21" i="1408"/>
  <c r="AA12" i="1408"/>
  <c r="Z12" i="1408"/>
  <c r="Y12" i="1408"/>
  <c r="I12" i="1408" s="1"/>
  <c r="Y33" i="1408"/>
  <c r="I33" i="1408" s="1"/>
  <c r="AA33" i="1408"/>
  <c r="Z33" i="1408"/>
  <c r="AA9" i="1407"/>
  <c r="Z9" i="1407"/>
  <c r="Y9" i="1407"/>
  <c r="I9" i="1407" s="1"/>
  <c r="AL9" i="1407" s="1"/>
  <c r="AA22" i="1408"/>
  <c r="Z22" i="1408"/>
  <c r="Y22" i="1408"/>
  <c r="I22" i="1408" s="1"/>
  <c r="AA20" i="1408"/>
  <c r="Z20" i="1408"/>
  <c r="Y20" i="1408"/>
  <c r="I20" i="1408" s="1"/>
  <c r="AA37" i="1408"/>
  <c r="Z37" i="1408"/>
  <c r="Y37" i="1408"/>
  <c r="I37" i="1408" s="1"/>
  <c r="AA29" i="1408"/>
  <c r="Z29" i="1408"/>
  <c r="Y29" i="1408"/>
  <c r="I29" i="1408" s="1"/>
  <c r="AA35" i="1408"/>
  <c r="Z35" i="1408"/>
  <c r="Y35" i="1408"/>
  <c r="I35" i="1408" s="1"/>
  <c r="AL8" i="1405"/>
  <c r="BA8" i="1405" s="1"/>
  <c r="AN12" i="1408"/>
  <c r="K39" i="1408"/>
  <c r="N41" i="1408" s="1"/>
  <c r="I41" i="1408" s="1"/>
  <c r="AA11" i="1408"/>
  <c r="Z11" i="1408"/>
  <c r="Y11" i="1408"/>
  <c r="AA32" i="1408"/>
  <c r="Z32" i="1408"/>
  <c r="Y32" i="1408"/>
  <c r="I32" i="1408" s="1"/>
  <c r="AL32" i="1408" s="1"/>
  <c r="BA32" i="1408" s="1"/>
  <c r="AA25" i="1408"/>
  <c r="Z25" i="1408"/>
  <c r="Y25" i="1408"/>
  <c r="I25" i="1408" s="1"/>
  <c r="AL25" i="1408" s="1"/>
  <c r="BA25" i="1408" s="1"/>
  <c r="AA23" i="1408"/>
  <c r="Z23" i="1408"/>
  <c r="Y23" i="1408"/>
  <c r="I23" i="1408" s="1"/>
  <c r="AA26" i="1408"/>
  <c r="Z26" i="1408"/>
  <c r="Y26" i="1408"/>
  <c r="I26" i="1408" s="1"/>
  <c r="AA27" i="1408"/>
  <c r="Z27" i="1408"/>
  <c r="Y27" i="1408"/>
  <c r="I27" i="1408" s="1"/>
  <c r="AA16" i="1408"/>
  <c r="Z16" i="1408"/>
  <c r="Y16" i="1408"/>
  <c r="I16" i="1408" s="1"/>
  <c r="AA24" i="1408"/>
  <c r="Y24" i="1408"/>
  <c r="I24" i="1408" s="1"/>
  <c r="Z24" i="1408"/>
  <c r="AA10" i="1407"/>
  <c r="Z10" i="1407"/>
  <c r="Y10" i="1407"/>
  <c r="I10" i="1407" s="1"/>
  <c r="AL10" i="1407" s="1"/>
  <c r="AA15" i="1408"/>
  <c r="Z15" i="1408"/>
  <c r="Y15" i="1408"/>
  <c r="I15" i="1408" s="1"/>
  <c r="BB13" i="1408"/>
  <c r="AZ13" i="1408"/>
  <c r="AA38" i="1408"/>
  <c r="Z38" i="1408"/>
  <c r="Y38" i="1408"/>
  <c r="I38" i="1408" s="1"/>
  <c r="AA36" i="1408"/>
  <c r="Z36" i="1408"/>
  <c r="Y36" i="1408"/>
  <c r="I36" i="1408" s="1"/>
  <c r="AA18" i="1408"/>
  <c r="Z18" i="1408"/>
  <c r="Y18" i="1408"/>
  <c r="I18" i="1408" s="1"/>
  <c r="AL18" i="1408" s="1"/>
  <c r="N18" i="1408" s="1"/>
  <c r="AA34" i="1408"/>
  <c r="Z34" i="1408"/>
  <c r="Y34" i="1408"/>
  <c r="I34" i="1408" s="1"/>
  <c r="Z13" i="1408"/>
  <c r="Y13" i="1408"/>
  <c r="I13" i="1408" s="1"/>
  <c r="AL13" i="1408" s="1"/>
  <c r="BC13" i="1408" s="1"/>
  <c r="AA13" i="1408"/>
  <c r="AL32" i="1407"/>
  <c r="N32" i="1407" s="1"/>
  <c r="AA28" i="1407"/>
  <c r="Z28" i="1407"/>
  <c r="Y28" i="1407"/>
  <c r="I28" i="1407" s="1"/>
  <c r="Y16" i="1407"/>
  <c r="I16" i="1407" s="1"/>
  <c r="AA16" i="1407"/>
  <c r="Z16" i="1407"/>
  <c r="AA27" i="1407"/>
  <c r="Z27" i="1407"/>
  <c r="Y27" i="1407"/>
  <c r="I27" i="1407" s="1"/>
  <c r="Z11" i="1407"/>
  <c r="AA11" i="1407"/>
  <c r="Y11" i="1407"/>
  <c r="I11" i="1407" s="1"/>
  <c r="AL11" i="1407" s="1"/>
  <c r="BC11" i="1407" s="1"/>
  <c r="AA24" i="1407"/>
  <c r="Y24" i="1407"/>
  <c r="I24" i="1407" s="1"/>
  <c r="Z24" i="1407"/>
  <c r="AA18" i="1407"/>
  <c r="Z18" i="1407"/>
  <c r="Y18" i="1407"/>
  <c r="I18" i="1407" s="1"/>
  <c r="AL18" i="1407" s="1"/>
  <c r="BA18" i="1407" s="1"/>
  <c r="AA38" i="1407"/>
  <c r="Y38" i="1407"/>
  <c r="I38" i="1407" s="1"/>
  <c r="Z38" i="1407"/>
  <c r="Y12" i="1407"/>
  <c r="I12" i="1407" s="1"/>
  <c r="AA12" i="1407"/>
  <c r="Z12" i="1407"/>
  <c r="AA32" i="1407"/>
  <c r="Z32" i="1407"/>
  <c r="Y32" i="1407"/>
  <c r="Z10" i="1406"/>
  <c r="AA10" i="1406"/>
  <c r="Y10" i="1406"/>
  <c r="I10" i="1406" s="1"/>
  <c r="AL10" i="1406" s="1"/>
  <c r="Y22" i="1407"/>
  <c r="I22" i="1407" s="1"/>
  <c r="Z22" i="1407"/>
  <c r="AA22" i="1407"/>
  <c r="AA14" i="1407"/>
  <c r="Z14" i="1407"/>
  <c r="Y14" i="1407"/>
  <c r="I14" i="1407" s="1"/>
  <c r="Z25" i="1407"/>
  <c r="Y25" i="1407"/>
  <c r="I25" i="1407" s="1"/>
  <c r="AL25" i="1407" s="1"/>
  <c r="N25" i="1407" s="1"/>
  <c r="AA25" i="1407"/>
  <c r="AA23" i="1407"/>
  <c r="Z23" i="1407"/>
  <c r="Y23" i="1407"/>
  <c r="I23" i="1407" s="1"/>
  <c r="AA35" i="1407"/>
  <c r="Y35" i="1407"/>
  <c r="I35" i="1407" s="1"/>
  <c r="Z35" i="1407"/>
  <c r="AA30" i="1407"/>
  <c r="Z30" i="1407"/>
  <c r="Y30" i="1407"/>
  <c r="I30" i="1407" s="1"/>
  <c r="AA36" i="1407"/>
  <c r="Z36" i="1407"/>
  <c r="Y36" i="1407"/>
  <c r="I36" i="1407" s="1"/>
  <c r="Y26" i="1407"/>
  <c r="I26" i="1407" s="1"/>
  <c r="AA26" i="1407"/>
  <c r="Z26" i="1407"/>
  <c r="Z29" i="1407"/>
  <c r="AA29" i="1407"/>
  <c r="Y29" i="1407"/>
  <c r="I29" i="1407" s="1"/>
  <c r="AA8" i="1406"/>
  <c r="Z8" i="1406"/>
  <c r="Y8" i="1406"/>
  <c r="I8" i="1406" s="1"/>
  <c r="AL8" i="1406" s="1"/>
  <c r="N8" i="1406" s="1"/>
  <c r="Y19" i="1407"/>
  <c r="I19" i="1407" s="1"/>
  <c r="Z19" i="1407"/>
  <c r="AA19" i="1407"/>
  <c r="AA37" i="1407"/>
  <c r="Z37" i="1407"/>
  <c r="Y37" i="1407"/>
  <c r="I37" i="1407" s="1"/>
  <c r="Y33" i="1407"/>
  <c r="I33" i="1407" s="1"/>
  <c r="Z33" i="1407"/>
  <c r="AA33" i="1407"/>
  <c r="Z9" i="1406"/>
  <c r="Y9" i="1406"/>
  <c r="I9" i="1406" s="1"/>
  <c r="AL9" i="1406" s="1"/>
  <c r="AA9" i="1406"/>
  <c r="AA31" i="1407"/>
  <c r="Z31" i="1407"/>
  <c r="Y31" i="1407"/>
  <c r="I31" i="1407" s="1"/>
  <c r="AA15" i="1407"/>
  <c r="Z15" i="1407"/>
  <c r="Y15" i="1407"/>
  <c r="I15" i="1407" s="1"/>
  <c r="Z21" i="1407"/>
  <c r="AA21" i="1407"/>
  <c r="Y21" i="1407"/>
  <c r="I21" i="1407" s="1"/>
  <c r="AN11" i="1407"/>
  <c r="K39" i="1407"/>
  <c r="N41" i="1407" s="1"/>
  <c r="I41" i="1407" s="1"/>
  <c r="Y20" i="1407"/>
  <c r="I20" i="1407" s="1"/>
  <c r="AA20" i="1407"/>
  <c r="Z20" i="1407"/>
  <c r="Z17" i="1407"/>
  <c r="AA17" i="1407"/>
  <c r="Y17" i="1407"/>
  <c r="I17" i="1407" s="1"/>
  <c r="Z34" i="1407"/>
  <c r="Y34" i="1407"/>
  <c r="I34" i="1407" s="1"/>
  <c r="AA34" i="1407"/>
  <c r="AA13" i="1407"/>
  <c r="Z13" i="1407"/>
  <c r="Y13" i="1407"/>
  <c r="I13" i="1407" s="1"/>
  <c r="AL13" i="1407" s="1"/>
  <c r="BC13" i="1407" s="1"/>
  <c r="AL25" i="1403"/>
  <c r="BA25" i="1403" s="1"/>
  <c r="AL13" i="1406"/>
  <c r="BC13" i="1406" s="1"/>
  <c r="BB32" i="1406"/>
  <c r="AZ32" i="1406"/>
  <c r="AA19" i="1406"/>
  <c r="Z19" i="1406"/>
  <c r="Y19" i="1406"/>
  <c r="I19" i="1406" s="1"/>
  <c r="Y26" i="1406"/>
  <c r="I26" i="1406" s="1"/>
  <c r="Z26" i="1406"/>
  <c r="AA26" i="1406"/>
  <c r="AA20" i="1406"/>
  <c r="Y20" i="1406"/>
  <c r="I20" i="1406" s="1"/>
  <c r="Z20" i="1406"/>
  <c r="Z21" i="1406"/>
  <c r="Y21" i="1406"/>
  <c r="I21" i="1406" s="1"/>
  <c r="AA21" i="1406"/>
  <c r="AA11" i="1405"/>
  <c r="Z11" i="1405"/>
  <c r="Y11" i="1405"/>
  <c r="I11" i="1405" s="1"/>
  <c r="AL11" i="1405" s="1"/>
  <c r="N11" i="1405" s="1"/>
  <c r="AA27" i="1406"/>
  <c r="Z27" i="1406"/>
  <c r="Y27" i="1406"/>
  <c r="I27" i="1406" s="1"/>
  <c r="AA8" i="1405"/>
  <c r="Z8" i="1405"/>
  <c r="Y8" i="1405"/>
  <c r="Z32" i="1406"/>
  <c r="AA32" i="1406"/>
  <c r="Y32" i="1406"/>
  <c r="I32" i="1406" s="1"/>
  <c r="AL32" i="1406" s="1"/>
  <c r="BC32" i="1406" s="1"/>
  <c r="AZ25" i="1406"/>
  <c r="BB25" i="1406"/>
  <c r="AA23" i="1406"/>
  <c r="Z23" i="1406"/>
  <c r="Y23" i="1406"/>
  <c r="I23" i="1406" s="1"/>
  <c r="Y31" i="1406"/>
  <c r="I31" i="1406" s="1"/>
  <c r="AA31" i="1406"/>
  <c r="Z31" i="1406"/>
  <c r="AA15" i="1406"/>
  <c r="Z15" i="1406"/>
  <c r="Y15" i="1406"/>
  <c r="I15" i="1406" s="1"/>
  <c r="Y14" i="1406"/>
  <c r="I14" i="1406" s="1"/>
  <c r="AA14" i="1406"/>
  <c r="Z14" i="1406"/>
  <c r="Z29" i="1406"/>
  <c r="AA29" i="1406"/>
  <c r="Y29" i="1406"/>
  <c r="I29" i="1406" s="1"/>
  <c r="AA13" i="1406"/>
  <c r="Z13" i="1406"/>
  <c r="Y13" i="1406"/>
  <c r="Z17" i="1406"/>
  <c r="Y17" i="1406"/>
  <c r="I17" i="1406" s="1"/>
  <c r="AA17" i="1406"/>
  <c r="AA16" i="1406"/>
  <c r="Z16" i="1406"/>
  <c r="Y16" i="1406"/>
  <c r="I16" i="1406" s="1"/>
  <c r="Y38" i="1406"/>
  <c r="I38" i="1406" s="1"/>
  <c r="Z38" i="1406"/>
  <c r="AA38" i="1406"/>
  <c r="AA30" i="1406"/>
  <c r="Z30" i="1406"/>
  <c r="Y30" i="1406"/>
  <c r="I30" i="1406" s="1"/>
  <c r="AA12" i="1406"/>
  <c r="Z12" i="1406"/>
  <c r="Y12" i="1406"/>
  <c r="I12" i="1406" s="1"/>
  <c r="AA37" i="1406"/>
  <c r="Z37" i="1406"/>
  <c r="Y37" i="1406"/>
  <c r="I37" i="1406" s="1"/>
  <c r="AA25" i="1406"/>
  <c r="Z25" i="1406"/>
  <c r="Y25" i="1406"/>
  <c r="I25" i="1406" s="1"/>
  <c r="AL25" i="1406" s="1"/>
  <c r="BC25" i="1406" s="1"/>
  <c r="AA35" i="1406"/>
  <c r="Z35" i="1406"/>
  <c r="Y35" i="1406"/>
  <c r="I35" i="1406" s="1"/>
  <c r="AA11" i="1406"/>
  <c r="Y11" i="1406"/>
  <c r="I11" i="1406" s="1"/>
  <c r="Z11" i="1406"/>
  <c r="AN12" i="1406"/>
  <c r="K39" i="1406"/>
  <c r="N41" i="1406" s="1"/>
  <c r="I41" i="1406" s="1"/>
  <c r="AA36" i="1406"/>
  <c r="Z36" i="1406"/>
  <c r="Y36" i="1406"/>
  <c r="I36" i="1406" s="1"/>
  <c r="Z33" i="1406"/>
  <c r="AA33" i="1406"/>
  <c r="Y33" i="1406"/>
  <c r="I33" i="1406" s="1"/>
  <c r="Y18" i="1406"/>
  <c r="I18" i="1406" s="1"/>
  <c r="AL18" i="1406" s="1"/>
  <c r="N18" i="1406" s="1"/>
  <c r="AA18" i="1406"/>
  <c r="Z18" i="1406"/>
  <c r="AA24" i="1406"/>
  <c r="Z24" i="1406"/>
  <c r="Y24" i="1406"/>
  <c r="I24" i="1406" s="1"/>
  <c r="Z9" i="1405"/>
  <c r="AA9" i="1405"/>
  <c r="Y9" i="1405"/>
  <c r="I9" i="1405" s="1"/>
  <c r="AL9" i="1405" s="1"/>
  <c r="AA28" i="1406"/>
  <c r="Z28" i="1406"/>
  <c r="Y28" i="1406"/>
  <c r="I28" i="1406" s="1"/>
  <c r="Z10" i="1405"/>
  <c r="Y10" i="1405"/>
  <c r="I10" i="1405" s="1"/>
  <c r="AL10" i="1405" s="1"/>
  <c r="AA10" i="1405"/>
  <c r="Y34" i="1406"/>
  <c r="I34" i="1406" s="1"/>
  <c r="AA34" i="1406"/>
  <c r="Z34" i="1406"/>
  <c r="Y22" i="1406"/>
  <c r="I22" i="1406" s="1"/>
  <c r="AA22" i="1406"/>
  <c r="Z22" i="1406"/>
  <c r="AL8" i="1404"/>
  <c r="BA8" i="1404" s="1"/>
  <c r="Z21" i="1405"/>
  <c r="AA21" i="1405"/>
  <c r="Y21" i="1405"/>
  <c r="I21" i="1405" s="1"/>
  <c r="Y26" i="1405"/>
  <c r="I26" i="1405" s="1"/>
  <c r="AA26" i="1405"/>
  <c r="Z26" i="1405"/>
  <c r="AA13" i="1405"/>
  <c r="Z13" i="1405"/>
  <c r="Y13" i="1405"/>
  <c r="I13" i="1405" s="1"/>
  <c r="AL13" i="1405" s="1"/>
  <c r="AZ13" i="1405" s="1"/>
  <c r="Z34" i="1405"/>
  <c r="Y34" i="1405"/>
  <c r="I34" i="1405" s="1"/>
  <c r="AA34" i="1405"/>
  <c r="AA31" i="1405"/>
  <c r="Z31" i="1405"/>
  <c r="Y31" i="1405"/>
  <c r="I31" i="1405" s="1"/>
  <c r="AA35" i="1405"/>
  <c r="Z35" i="1405"/>
  <c r="Y35" i="1405"/>
  <c r="I35" i="1405" s="1"/>
  <c r="Z29" i="1405"/>
  <c r="AA29" i="1405"/>
  <c r="Y29" i="1405"/>
  <c r="I29" i="1405" s="1"/>
  <c r="Z25" i="1405"/>
  <c r="AA25" i="1405"/>
  <c r="Y25" i="1405"/>
  <c r="I25" i="1405" s="1"/>
  <c r="AL25" i="1405" s="1"/>
  <c r="N25" i="1405" s="1"/>
  <c r="Y8" i="1404"/>
  <c r="AA8" i="1404"/>
  <c r="Z8" i="1404"/>
  <c r="Y9" i="1404"/>
  <c r="I9" i="1404" s="1"/>
  <c r="AL9" i="1404" s="1"/>
  <c r="AA9" i="1404"/>
  <c r="Z9" i="1404"/>
  <c r="AA10" i="1404"/>
  <c r="Z10" i="1404"/>
  <c r="Y10" i="1404"/>
  <c r="I10" i="1404" s="1"/>
  <c r="AL10" i="1404" s="1"/>
  <c r="N10" i="1404" s="1"/>
  <c r="AA16" i="1405"/>
  <c r="Z16" i="1405"/>
  <c r="Y16" i="1405"/>
  <c r="I16" i="1405" s="1"/>
  <c r="Z15" i="1405"/>
  <c r="AA15" i="1405"/>
  <c r="Y15" i="1405"/>
  <c r="I15" i="1405" s="1"/>
  <c r="Y19" i="1405"/>
  <c r="I19" i="1405" s="1"/>
  <c r="AA19" i="1405"/>
  <c r="Z19" i="1405"/>
  <c r="Y33" i="1405"/>
  <c r="I33" i="1405" s="1"/>
  <c r="Z33" i="1405"/>
  <c r="AA33" i="1405"/>
  <c r="AA30" i="1405"/>
  <c r="Z30" i="1405"/>
  <c r="Y30" i="1405"/>
  <c r="I30" i="1405" s="1"/>
  <c r="Z23" i="1405"/>
  <c r="AA23" i="1405"/>
  <c r="Y23" i="1405"/>
  <c r="I23" i="1405" s="1"/>
  <c r="AA32" i="1405"/>
  <c r="Z32" i="1405"/>
  <c r="Y32" i="1405"/>
  <c r="I32" i="1405" s="1"/>
  <c r="AL32" i="1405" s="1"/>
  <c r="AA38" i="1405"/>
  <c r="Y38" i="1405"/>
  <c r="I38" i="1405" s="1"/>
  <c r="Z38" i="1405"/>
  <c r="AA36" i="1405"/>
  <c r="Z36" i="1405"/>
  <c r="Y36" i="1405"/>
  <c r="I36" i="1405" s="1"/>
  <c r="AA14" i="1405"/>
  <c r="Z14" i="1405"/>
  <c r="Y14" i="1405"/>
  <c r="I14" i="1405" s="1"/>
  <c r="AA24" i="1405"/>
  <c r="Y24" i="1405"/>
  <c r="I24" i="1405" s="1"/>
  <c r="Z24" i="1405"/>
  <c r="Z17" i="1405"/>
  <c r="AA17" i="1405"/>
  <c r="Y17" i="1405"/>
  <c r="I17" i="1405" s="1"/>
  <c r="AA18" i="1405"/>
  <c r="Z18" i="1405"/>
  <c r="Y18" i="1405"/>
  <c r="I18" i="1405" s="1"/>
  <c r="AL18" i="1405" s="1"/>
  <c r="AN12" i="1405"/>
  <c r="K39" i="1405"/>
  <c r="N41" i="1405" s="1"/>
  <c r="I41" i="1405" s="1"/>
  <c r="Y20" i="1405"/>
  <c r="I20" i="1405" s="1"/>
  <c r="AA20" i="1405"/>
  <c r="Z20" i="1405"/>
  <c r="AA28" i="1405"/>
  <c r="Z28" i="1405"/>
  <c r="Y28" i="1405"/>
  <c r="I28" i="1405" s="1"/>
  <c r="AA37" i="1405"/>
  <c r="Z37" i="1405"/>
  <c r="Y37" i="1405"/>
  <c r="I37" i="1405" s="1"/>
  <c r="AL11" i="1403"/>
  <c r="BC11" i="1403" s="1"/>
  <c r="Y12" i="1405"/>
  <c r="I12" i="1405" s="1"/>
  <c r="AA12" i="1405"/>
  <c r="Z12" i="1405"/>
  <c r="Y22" i="1405"/>
  <c r="I22" i="1405" s="1"/>
  <c r="AA22" i="1405"/>
  <c r="Z22" i="1405"/>
  <c r="AA27" i="1405"/>
  <c r="Z27" i="1405"/>
  <c r="Y27" i="1405"/>
  <c r="I27" i="1405" s="1"/>
  <c r="AL18" i="1403"/>
  <c r="BB18" i="1403" s="1"/>
  <c r="Y19" i="1404"/>
  <c r="I19" i="1404" s="1"/>
  <c r="AA19" i="1404"/>
  <c r="Z19" i="1404"/>
  <c r="AA28" i="1404"/>
  <c r="Y28" i="1404"/>
  <c r="I28" i="1404" s="1"/>
  <c r="Z28" i="1404"/>
  <c r="Y12" i="1404"/>
  <c r="I12" i="1404" s="1"/>
  <c r="AA12" i="1404"/>
  <c r="Z12" i="1404"/>
  <c r="AA36" i="1404"/>
  <c r="Y36" i="1404"/>
  <c r="I36" i="1404" s="1"/>
  <c r="Z36" i="1404"/>
  <c r="Z23" i="1404"/>
  <c r="Y23" i="1404"/>
  <c r="I23" i="1404" s="1"/>
  <c r="AA23" i="1404"/>
  <c r="AA30" i="1404"/>
  <c r="Z30" i="1404"/>
  <c r="Y30" i="1404"/>
  <c r="I30" i="1404" s="1"/>
  <c r="AA24" i="1404"/>
  <c r="Y24" i="1404"/>
  <c r="I24" i="1404" s="1"/>
  <c r="Z24" i="1404"/>
  <c r="AA31" i="1404"/>
  <c r="Y31" i="1404"/>
  <c r="I31" i="1404" s="1"/>
  <c r="Z31" i="1404"/>
  <c r="Z34" i="1404"/>
  <c r="Y34" i="1404"/>
  <c r="I34" i="1404" s="1"/>
  <c r="AA34" i="1404"/>
  <c r="Z29" i="1404"/>
  <c r="AA29" i="1404"/>
  <c r="Y29" i="1404"/>
  <c r="I29" i="1404" s="1"/>
  <c r="Y33" i="1404"/>
  <c r="I33" i="1404" s="1"/>
  <c r="Z33" i="1404"/>
  <c r="AA33" i="1404"/>
  <c r="Z21" i="1404"/>
  <c r="Y21" i="1404"/>
  <c r="I21" i="1404" s="1"/>
  <c r="AA21" i="1404"/>
  <c r="AA16" i="1404"/>
  <c r="Z16" i="1404"/>
  <c r="Y16" i="1404"/>
  <c r="I16" i="1404" s="1"/>
  <c r="Y13" i="1404"/>
  <c r="I13" i="1404" s="1"/>
  <c r="AL13" i="1404" s="1"/>
  <c r="N13" i="1404" s="1"/>
  <c r="Z13" i="1404"/>
  <c r="AA13" i="1404"/>
  <c r="AA14" i="1404"/>
  <c r="Y14" i="1404"/>
  <c r="I14" i="1404" s="1"/>
  <c r="Z14" i="1404"/>
  <c r="AA11" i="1404"/>
  <c r="Z11" i="1404"/>
  <c r="Y11" i="1404"/>
  <c r="I11" i="1404" s="1"/>
  <c r="AL11" i="1404" s="1"/>
  <c r="AA37" i="1404"/>
  <c r="Z37" i="1404"/>
  <c r="Y37" i="1404"/>
  <c r="I37" i="1404" s="1"/>
  <c r="Y20" i="1404"/>
  <c r="I20" i="1404" s="1"/>
  <c r="AA20" i="1404"/>
  <c r="Z20" i="1404"/>
  <c r="Y26" i="1404"/>
  <c r="I26" i="1404" s="1"/>
  <c r="AA26" i="1404"/>
  <c r="Z26" i="1404"/>
  <c r="AA18" i="1404"/>
  <c r="Z18" i="1404"/>
  <c r="Y18" i="1404"/>
  <c r="I18" i="1404" s="1"/>
  <c r="AL18" i="1404" s="1"/>
  <c r="Y38" i="1404"/>
  <c r="I38" i="1404" s="1"/>
  <c r="Z38" i="1404"/>
  <c r="AA38" i="1404"/>
  <c r="Z32" i="1404"/>
  <c r="AA32" i="1404"/>
  <c r="Y32" i="1404"/>
  <c r="I32" i="1404" s="1"/>
  <c r="AL32" i="1404" s="1"/>
  <c r="AZ32" i="1404" s="1"/>
  <c r="Z25" i="1404"/>
  <c r="Y25" i="1404"/>
  <c r="I25" i="1404" s="1"/>
  <c r="AL25" i="1404" s="1"/>
  <c r="BA25" i="1404" s="1"/>
  <c r="AA25" i="1404"/>
  <c r="Z15" i="1404"/>
  <c r="AA15" i="1404"/>
  <c r="Y15" i="1404"/>
  <c r="I15" i="1404" s="1"/>
  <c r="Y22" i="1404"/>
  <c r="I22" i="1404" s="1"/>
  <c r="AA22" i="1404"/>
  <c r="Z22" i="1404"/>
  <c r="AA27" i="1404"/>
  <c r="Z27" i="1404"/>
  <c r="Y27" i="1404"/>
  <c r="I27" i="1404" s="1"/>
  <c r="AN11" i="1404"/>
  <c r="K39" i="1404"/>
  <c r="N41" i="1404" s="1"/>
  <c r="I41" i="1404" s="1"/>
  <c r="AA35" i="1404"/>
  <c r="Z35" i="1404"/>
  <c r="Y35" i="1404"/>
  <c r="I35" i="1404" s="1"/>
  <c r="Z17" i="1404"/>
  <c r="AA17" i="1404"/>
  <c r="Y17" i="1404"/>
  <c r="I17" i="1404" s="1"/>
  <c r="AL13" i="1403"/>
  <c r="BC13" i="1403" s="1"/>
  <c r="Z25" i="1403"/>
  <c r="AA25" i="1403"/>
  <c r="Y25" i="1403"/>
  <c r="AA23" i="1403"/>
  <c r="Z23" i="1403"/>
  <c r="Y23" i="1403"/>
  <c r="I23" i="1403" s="1"/>
  <c r="Z15" i="1403"/>
  <c r="Y15" i="1403"/>
  <c r="I15" i="1403" s="1"/>
  <c r="AA15" i="1403"/>
  <c r="AN11" i="1403"/>
  <c r="K39" i="1403"/>
  <c r="N41" i="1403" s="1"/>
  <c r="I41" i="1403" s="1"/>
  <c r="AL32" i="1403"/>
  <c r="N32" i="1403" s="1"/>
  <c r="Y16" i="1403"/>
  <c r="I16" i="1403" s="1"/>
  <c r="AA16" i="1403"/>
  <c r="Z16" i="1403"/>
  <c r="AA26" i="1403"/>
  <c r="Z26" i="1403"/>
  <c r="Y26" i="1403"/>
  <c r="I26" i="1403" s="1"/>
  <c r="AA14" i="1403"/>
  <c r="Y14" i="1403"/>
  <c r="I14" i="1403" s="1"/>
  <c r="Z14" i="1403"/>
  <c r="AA29" i="1403"/>
  <c r="Z29" i="1403"/>
  <c r="Y29" i="1403"/>
  <c r="I29" i="1403" s="1"/>
  <c r="Y19" i="1403"/>
  <c r="I19" i="1403" s="1"/>
  <c r="AA19" i="1403"/>
  <c r="Z19" i="1403"/>
  <c r="AA37" i="1403"/>
  <c r="Z37" i="1403"/>
  <c r="Y37" i="1403"/>
  <c r="I37" i="1403" s="1"/>
  <c r="Z17" i="1403"/>
  <c r="AA17" i="1403"/>
  <c r="Y17" i="1403"/>
  <c r="I17" i="1403" s="1"/>
  <c r="Y33" i="1403"/>
  <c r="I33" i="1403" s="1"/>
  <c r="AA33" i="1403"/>
  <c r="Z33" i="1403"/>
  <c r="Z28" i="1403"/>
  <c r="Y28" i="1403"/>
  <c r="I28" i="1403" s="1"/>
  <c r="AA28" i="1403"/>
  <c r="AA36" i="1403"/>
  <c r="Y36" i="1403"/>
  <c r="I36" i="1403" s="1"/>
  <c r="Z36" i="1403"/>
  <c r="Y12" i="1403"/>
  <c r="I12" i="1403" s="1"/>
  <c r="AA12" i="1403"/>
  <c r="Z12" i="1403"/>
  <c r="Z32" i="1403"/>
  <c r="AA32" i="1403"/>
  <c r="Y32" i="1403"/>
  <c r="AA13" i="1403"/>
  <c r="Z13" i="1403"/>
  <c r="Y13" i="1403"/>
  <c r="X11" i="1403"/>
  <c r="J11" i="1403" s="1"/>
  <c r="AA38" i="1403"/>
  <c r="Z38" i="1403"/>
  <c r="Y38" i="1403"/>
  <c r="I38" i="1403" s="1"/>
  <c r="AA18" i="1403"/>
  <c r="Z18" i="1403"/>
  <c r="Y18" i="1403"/>
  <c r="Z22" i="1403"/>
  <c r="Y22" i="1403"/>
  <c r="I22" i="1403" s="1"/>
  <c r="AA22" i="1403"/>
  <c r="AA31" i="1403"/>
  <c r="Z31" i="1403"/>
  <c r="Y31" i="1403"/>
  <c r="I31" i="1403" s="1"/>
  <c r="AA20" i="1403"/>
  <c r="Z20" i="1403"/>
  <c r="Y20" i="1403"/>
  <c r="I20" i="1403" s="1"/>
  <c r="AA24" i="1403"/>
  <c r="Z24" i="1403"/>
  <c r="Y24" i="1403"/>
  <c r="I24" i="1403" s="1"/>
  <c r="Z34" i="1403"/>
  <c r="Y34" i="1403"/>
  <c r="I34" i="1403" s="1"/>
  <c r="AA34" i="1403"/>
  <c r="AA35" i="1403"/>
  <c r="Z35" i="1403"/>
  <c r="Y35" i="1403"/>
  <c r="I35" i="1403" s="1"/>
  <c r="AA30" i="1403"/>
  <c r="Y30" i="1403"/>
  <c r="I30" i="1403" s="1"/>
  <c r="Z30" i="1403"/>
  <c r="Y21" i="1403"/>
  <c r="I21" i="1403" s="1"/>
  <c r="Z21" i="1403"/>
  <c r="AA21" i="1403"/>
  <c r="Y27" i="1403"/>
  <c r="I27" i="1403" s="1"/>
  <c r="Z27" i="1403"/>
  <c r="AA27" i="1403"/>
  <c r="N25" i="1414" l="1"/>
  <c r="AZ8" i="1405"/>
  <c r="N18" i="1414"/>
  <c r="AZ13" i="1414"/>
  <c r="BB13" i="1414"/>
  <c r="BG13" i="1414" s="1"/>
  <c r="BB8" i="1405"/>
  <c r="BA13" i="1414"/>
  <c r="BA25" i="1414"/>
  <c r="BC25" i="1414"/>
  <c r="BG25" i="1414" s="1"/>
  <c r="AZ18" i="1414"/>
  <c r="N11" i="1412"/>
  <c r="BG32" i="1414"/>
  <c r="BB18" i="1414"/>
  <c r="BG18" i="1414" s="1"/>
  <c r="BA18" i="1414"/>
  <c r="AZ25" i="1414"/>
  <c r="AL30" i="1414"/>
  <c r="AL26" i="1414"/>
  <c r="AL38" i="1414"/>
  <c r="AL17" i="1414"/>
  <c r="AL16" i="1414"/>
  <c r="AL19" i="1414"/>
  <c r="AZ11" i="1408"/>
  <c r="AL35" i="1414"/>
  <c r="AZ10" i="1413"/>
  <c r="BB10" i="1413"/>
  <c r="BC10" i="1413"/>
  <c r="BA10" i="1413"/>
  <c r="AL34" i="1414"/>
  <c r="AL37" i="1414"/>
  <c r="BC11" i="1414"/>
  <c r="BA11" i="1414"/>
  <c r="BB11" i="1414"/>
  <c r="AZ11" i="1414"/>
  <c r="AL31" i="1414"/>
  <c r="AL28" i="1414"/>
  <c r="AL20" i="1414"/>
  <c r="AL23" i="1414"/>
  <c r="BE32" i="1414"/>
  <c r="N11" i="1414"/>
  <c r="AL12" i="1414"/>
  <c r="AL22" i="1414"/>
  <c r="I39" i="1414"/>
  <c r="AL15" i="1414"/>
  <c r="AL24" i="1414"/>
  <c r="AZ9" i="1413"/>
  <c r="BC9" i="1413"/>
  <c r="BA9" i="1413"/>
  <c r="BB9" i="1413"/>
  <c r="AL27" i="1414"/>
  <c r="AL36" i="1414"/>
  <c r="N9" i="1413"/>
  <c r="AL29" i="1414"/>
  <c r="AL14" i="1414"/>
  <c r="AL21" i="1414"/>
  <c r="AL33" i="1414"/>
  <c r="BB8" i="1413"/>
  <c r="BA8" i="1413"/>
  <c r="AZ8" i="1413"/>
  <c r="BC8" i="1413"/>
  <c r="N8" i="1405"/>
  <c r="N18" i="1413"/>
  <c r="BC32" i="1413"/>
  <c r="BA32" i="1413"/>
  <c r="BB32" i="1413"/>
  <c r="AZ32" i="1413"/>
  <c r="N32" i="1413"/>
  <c r="N11" i="1413"/>
  <c r="AZ25" i="1413"/>
  <c r="N25" i="1412"/>
  <c r="BB25" i="1413"/>
  <c r="BC25" i="1413"/>
  <c r="BB18" i="1413"/>
  <c r="BG18" i="1413" s="1"/>
  <c r="BA25" i="1413"/>
  <c r="AZ18" i="1413"/>
  <c r="BA18" i="1413"/>
  <c r="AL20" i="1413"/>
  <c r="AL16" i="1413"/>
  <c r="AL33" i="1413"/>
  <c r="AL30" i="1413"/>
  <c r="AL24" i="1413"/>
  <c r="AL28" i="1413"/>
  <c r="AL23" i="1413"/>
  <c r="AL31" i="1413"/>
  <c r="AL14" i="1413"/>
  <c r="AL26" i="1413"/>
  <c r="BC13" i="1413"/>
  <c r="BA13" i="1413"/>
  <c r="BB13" i="1413"/>
  <c r="AZ13" i="1413"/>
  <c r="AL29" i="1413"/>
  <c r="AL12" i="1413"/>
  <c r="N9" i="1412"/>
  <c r="BA9" i="1412"/>
  <c r="AZ9" i="1412"/>
  <c r="BC9" i="1412"/>
  <c r="BB9" i="1412"/>
  <c r="AZ13" i="1411"/>
  <c r="AL27" i="1413"/>
  <c r="AL34" i="1413"/>
  <c r="BC8" i="1412"/>
  <c r="AZ8" i="1412"/>
  <c r="BB8" i="1412"/>
  <c r="BA8" i="1412"/>
  <c r="BB13" i="1411"/>
  <c r="AL38" i="1413"/>
  <c r="AL37" i="1413"/>
  <c r="N8" i="1412"/>
  <c r="AL22" i="1413"/>
  <c r="BC13" i="1411"/>
  <c r="AL36" i="1413"/>
  <c r="AL17" i="1413"/>
  <c r="AL35" i="1413"/>
  <c r="BA13" i="1411"/>
  <c r="BA11" i="1413"/>
  <c r="BC11" i="1413"/>
  <c r="AZ11" i="1413"/>
  <c r="BB11" i="1413"/>
  <c r="N13" i="1413"/>
  <c r="AL15" i="1413"/>
  <c r="BC10" i="1412"/>
  <c r="BG10" i="1412" s="1"/>
  <c r="AL19" i="1413"/>
  <c r="I39" i="1413"/>
  <c r="AL21" i="1413"/>
  <c r="BA11" i="1408"/>
  <c r="BB25" i="1412"/>
  <c r="AZ25" i="1412"/>
  <c r="BE25" i="1412" s="1"/>
  <c r="BC25" i="1412"/>
  <c r="AL16" i="1412"/>
  <c r="AL23" i="1412"/>
  <c r="AL28" i="1412"/>
  <c r="AL30" i="1412"/>
  <c r="BB8" i="1411"/>
  <c r="BC8" i="1411"/>
  <c r="BA8" i="1411"/>
  <c r="AZ8" i="1411"/>
  <c r="BB11" i="1408"/>
  <c r="AL12" i="1412"/>
  <c r="I39" i="1412"/>
  <c r="AL20" i="1412"/>
  <c r="BC11" i="1412"/>
  <c r="BA11" i="1412"/>
  <c r="AZ11" i="1412"/>
  <c r="BB11" i="1412"/>
  <c r="BC11" i="1408"/>
  <c r="BA32" i="1412"/>
  <c r="BC32" i="1412"/>
  <c r="BB32" i="1412"/>
  <c r="AZ32" i="1412"/>
  <c r="AL37" i="1412"/>
  <c r="AL38" i="1412"/>
  <c r="AZ10" i="1411"/>
  <c r="BC10" i="1411"/>
  <c r="BB10" i="1411"/>
  <c r="BA10" i="1411"/>
  <c r="AL14" i="1412"/>
  <c r="AL27" i="1412"/>
  <c r="AL19" i="1412"/>
  <c r="AL21" i="1412"/>
  <c r="BA9" i="1411"/>
  <c r="BC9" i="1411"/>
  <c r="BB9" i="1411"/>
  <c r="AZ9" i="1411"/>
  <c r="AL26" i="1412"/>
  <c r="AL29" i="1412"/>
  <c r="AL31" i="1412"/>
  <c r="BC11" i="1411"/>
  <c r="BA11" i="1411"/>
  <c r="BB11" i="1411"/>
  <c r="AZ11" i="1411"/>
  <c r="AL33" i="1412"/>
  <c r="AL15" i="1412"/>
  <c r="AL22" i="1412"/>
  <c r="BC13" i="1412"/>
  <c r="BA13" i="1412"/>
  <c r="BB13" i="1412"/>
  <c r="AZ13" i="1412"/>
  <c r="AL35" i="1412"/>
  <c r="AL34" i="1412"/>
  <c r="BA18" i="1412"/>
  <c r="BC18" i="1412"/>
  <c r="BB18" i="1412"/>
  <c r="AZ18" i="1412"/>
  <c r="AL36" i="1412"/>
  <c r="AL17" i="1412"/>
  <c r="AL24" i="1412"/>
  <c r="N32" i="1412"/>
  <c r="N13" i="1412"/>
  <c r="N13" i="1410"/>
  <c r="BC8" i="1405"/>
  <c r="BG8" i="1405" s="1"/>
  <c r="AL23" i="1411"/>
  <c r="AL31" i="1411"/>
  <c r="AL24" i="1411"/>
  <c r="AL20" i="1411"/>
  <c r="AL21" i="1411"/>
  <c r="AL38" i="1411"/>
  <c r="N25" i="1410"/>
  <c r="BA18" i="1411"/>
  <c r="BC18" i="1411"/>
  <c r="BB18" i="1411"/>
  <c r="AZ18" i="1411"/>
  <c r="AL14" i="1411"/>
  <c r="BA32" i="1411"/>
  <c r="BC32" i="1411"/>
  <c r="BB32" i="1411"/>
  <c r="AZ32" i="1411"/>
  <c r="AZ10" i="1410"/>
  <c r="BB10" i="1410"/>
  <c r="BC10" i="1410"/>
  <c r="BA10" i="1410"/>
  <c r="AL28" i="1411"/>
  <c r="AL30" i="1411"/>
  <c r="AL17" i="1411"/>
  <c r="AL34" i="1411"/>
  <c r="BA9" i="1410"/>
  <c r="BC9" i="1410"/>
  <c r="BB9" i="1410"/>
  <c r="AZ9" i="1410"/>
  <c r="AL15" i="1411"/>
  <c r="I39" i="1411"/>
  <c r="AL12" i="1411"/>
  <c r="AL16" i="1411"/>
  <c r="AL35" i="1411"/>
  <c r="AL22" i="1411"/>
  <c r="AL26" i="1411"/>
  <c r="AL37" i="1411"/>
  <c r="BC8" i="1410"/>
  <c r="BG8" i="1410" s="1"/>
  <c r="N8" i="1410"/>
  <c r="AL29" i="1411"/>
  <c r="AL27" i="1411"/>
  <c r="BA25" i="1411"/>
  <c r="BC25" i="1411"/>
  <c r="AZ25" i="1411"/>
  <c r="BB25" i="1411"/>
  <c r="AL33" i="1411"/>
  <c r="AL36" i="1411"/>
  <c r="AL19" i="1411"/>
  <c r="N8" i="1404"/>
  <c r="BC11" i="1410"/>
  <c r="BB32" i="1410"/>
  <c r="AZ32" i="1410"/>
  <c r="BA32" i="1410"/>
  <c r="AZ13" i="1410"/>
  <c r="BC32" i="1410"/>
  <c r="BB13" i="1410"/>
  <c r="BG13" i="1410" s="1"/>
  <c r="BA13" i="1410"/>
  <c r="N11" i="1410"/>
  <c r="AZ25" i="1410"/>
  <c r="BE25" i="1410" s="1"/>
  <c r="AZ11" i="1410"/>
  <c r="BE11" i="1410" s="1"/>
  <c r="BB25" i="1410"/>
  <c r="BB11" i="1410"/>
  <c r="BC25" i="1410"/>
  <c r="AL38" i="1410"/>
  <c r="AL12" i="1410"/>
  <c r="N10" i="1409"/>
  <c r="BB10" i="1409"/>
  <c r="AZ10" i="1409"/>
  <c r="BC10" i="1409"/>
  <c r="BA10" i="1409"/>
  <c r="AL27" i="1410"/>
  <c r="AL28" i="1410"/>
  <c r="AL14" i="1410"/>
  <c r="BC32" i="1409"/>
  <c r="BA32" i="1409" s="1"/>
  <c r="BE32" i="1409" s="1"/>
  <c r="AL37" i="1410"/>
  <c r="AL31" i="1410"/>
  <c r="AL20" i="1410"/>
  <c r="AL16" i="1410"/>
  <c r="AL17" i="1410"/>
  <c r="AL26" i="1410"/>
  <c r="AL23" i="1410"/>
  <c r="I39" i="1410"/>
  <c r="AL21" i="1410"/>
  <c r="AL15" i="1410"/>
  <c r="AZ8" i="1409"/>
  <c r="BA8" i="1409"/>
  <c r="BC8" i="1409"/>
  <c r="BB8" i="1409"/>
  <c r="AL36" i="1410"/>
  <c r="AL35" i="1410"/>
  <c r="AL34" i="1410"/>
  <c r="BC18" i="1410"/>
  <c r="BA18" i="1410"/>
  <c r="BB18" i="1410"/>
  <c r="AZ18" i="1410"/>
  <c r="AL33" i="1410"/>
  <c r="AL19" i="1410"/>
  <c r="BC9" i="1409"/>
  <c r="BA9" i="1409"/>
  <c r="BB9" i="1409"/>
  <c r="AZ9" i="1409"/>
  <c r="AL30" i="1410"/>
  <c r="N18" i="1410"/>
  <c r="AL29" i="1410"/>
  <c r="AL24" i="1410"/>
  <c r="AL22" i="1410"/>
  <c r="N11" i="1409"/>
  <c r="BC11" i="1409"/>
  <c r="BA11" i="1409" s="1"/>
  <c r="BE11" i="1409" s="1"/>
  <c r="N13" i="1409"/>
  <c r="BB13" i="1409"/>
  <c r="BG13" i="1409" s="1"/>
  <c r="N8" i="1407"/>
  <c r="AZ13" i="1409"/>
  <c r="BA13" i="1409"/>
  <c r="AL24" i="1409"/>
  <c r="AL37" i="1409"/>
  <c r="AL14" i="1409"/>
  <c r="AL26" i="1409"/>
  <c r="BB9" i="1408"/>
  <c r="AZ9" i="1408"/>
  <c r="BC9" i="1408"/>
  <c r="BA9" i="1408"/>
  <c r="AZ32" i="1407"/>
  <c r="AL33" i="1409"/>
  <c r="AL31" i="1409"/>
  <c r="AL16" i="1409"/>
  <c r="AL17" i="1409"/>
  <c r="AZ8" i="1407"/>
  <c r="BC18" i="1409"/>
  <c r="BA18" i="1409" s="1"/>
  <c r="AZ18" i="1409"/>
  <c r="BB18" i="1409"/>
  <c r="AL29" i="1409"/>
  <c r="N8" i="1408"/>
  <c r="BA8" i="1408"/>
  <c r="BB8" i="1408"/>
  <c r="AZ8" i="1408"/>
  <c r="BC8" i="1408"/>
  <c r="BB8" i="1407"/>
  <c r="BG8" i="1407" s="1"/>
  <c r="AL38" i="1409"/>
  <c r="AL34" i="1409"/>
  <c r="N9" i="1408"/>
  <c r="AL21" i="1409"/>
  <c r="AL28" i="1409"/>
  <c r="BC25" i="1409"/>
  <c r="BA25" i="1409" s="1"/>
  <c r="AZ25" i="1409"/>
  <c r="BB25" i="1409"/>
  <c r="AL35" i="1409"/>
  <c r="AL23" i="1409"/>
  <c r="I39" i="1409"/>
  <c r="AL20" i="1409"/>
  <c r="N25" i="1409"/>
  <c r="AL27" i="1409"/>
  <c r="AL15" i="1409"/>
  <c r="AL22" i="1409"/>
  <c r="AL30" i="1409"/>
  <c r="AL12" i="1409"/>
  <c r="BB10" i="1408"/>
  <c r="AZ10" i="1408"/>
  <c r="BC10" i="1408"/>
  <c r="BA10" i="1408"/>
  <c r="AL36" i="1409"/>
  <c r="AL19" i="1409"/>
  <c r="BC25" i="1407"/>
  <c r="AZ11" i="1407"/>
  <c r="BA8" i="1407"/>
  <c r="N32" i="1408"/>
  <c r="BB32" i="1408"/>
  <c r="AZ32" i="1408"/>
  <c r="BE32" i="1408" s="1"/>
  <c r="BC32" i="1408"/>
  <c r="BB25" i="1408"/>
  <c r="AZ25" i="1408"/>
  <c r="BE25" i="1408" s="1"/>
  <c r="N25" i="1408"/>
  <c r="BC25" i="1408"/>
  <c r="BG13" i="1408"/>
  <c r="BA13" i="1408"/>
  <c r="BE13" i="1408" s="1"/>
  <c r="N13" i="1408"/>
  <c r="N13" i="1406"/>
  <c r="AL14" i="1408"/>
  <c r="AL28" i="1408"/>
  <c r="BC10" i="1407"/>
  <c r="BB10" i="1407"/>
  <c r="AZ10" i="1407"/>
  <c r="BA10" i="1407"/>
  <c r="AL21" i="1408"/>
  <c r="AL34" i="1408"/>
  <c r="AL20" i="1408"/>
  <c r="AL33" i="1408"/>
  <c r="AL30" i="1408"/>
  <c r="AL23" i="1408"/>
  <c r="N10" i="1407"/>
  <c r="AL27" i="1408"/>
  <c r="AL31" i="1408"/>
  <c r="N11" i="1407"/>
  <c r="AL35" i="1408"/>
  <c r="AL22" i="1408"/>
  <c r="AL38" i="1408"/>
  <c r="BB25" i="1403"/>
  <c r="N25" i="1403"/>
  <c r="AL24" i="1408"/>
  <c r="AL29" i="1408"/>
  <c r="AL17" i="1408"/>
  <c r="AZ25" i="1403"/>
  <c r="BE25" i="1403" s="1"/>
  <c r="BB11" i="1407"/>
  <c r="BG11" i="1407" s="1"/>
  <c r="BB32" i="1407"/>
  <c r="I39" i="1408"/>
  <c r="AL12" i="1408"/>
  <c r="BC25" i="1403"/>
  <c r="BB13" i="1406"/>
  <c r="BG13" i="1406" s="1"/>
  <c r="AL15" i="1408"/>
  <c r="BC18" i="1408"/>
  <c r="BA18" i="1408"/>
  <c r="BB18" i="1408"/>
  <c r="AZ18" i="1408"/>
  <c r="AL26" i="1408"/>
  <c r="BC9" i="1407"/>
  <c r="BG9" i="1407" s="1"/>
  <c r="BA11" i="1407"/>
  <c r="BA32" i="1407"/>
  <c r="AL36" i="1408"/>
  <c r="AL19" i="1408"/>
  <c r="BC32" i="1407"/>
  <c r="AL16" i="1408"/>
  <c r="AL37" i="1408"/>
  <c r="N9" i="1407"/>
  <c r="BB25" i="1407"/>
  <c r="BA25" i="1407"/>
  <c r="N18" i="1407"/>
  <c r="AZ13" i="1406"/>
  <c r="BC18" i="1407"/>
  <c r="AZ11" i="1403"/>
  <c r="BA11" i="1403"/>
  <c r="AZ18" i="1407"/>
  <c r="BE18" i="1407" s="1"/>
  <c r="N11" i="1403"/>
  <c r="BB18" i="1407"/>
  <c r="N18" i="1403"/>
  <c r="AZ25" i="1407"/>
  <c r="N13" i="1407"/>
  <c r="AZ13" i="1407"/>
  <c r="BB13" i="1407"/>
  <c r="BG13" i="1407" s="1"/>
  <c r="BA13" i="1407"/>
  <c r="N25" i="1406"/>
  <c r="AL35" i="1407"/>
  <c r="AL38" i="1407"/>
  <c r="AL34" i="1407"/>
  <c r="I39" i="1407"/>
  <c r="N9" i="1406"/>
  <c r="BC9" i="1406"/>
  <c r="BA9" i="1406"/>
  <c r="BB9" i="1406"/>
  <c r="AZ9" i="1406"/>
  <c r="BC10" i="1406"/>
  <c r="BA10" i="1406"/>
  <c r="BB10" i="1406"/>
  <c r="AZ10" i="1406"/>
  <c r="AL20" i="1407"/>
  <c r="AL23" i="1407"/>
  <c r="AL27" i="1407"/>
  <c r="AL19" i="1407"/>
  <c r="AL26" i="1407"/>
  <c r="AL36" i="1407"/>
  <c r="AL15" i="1407"/>
  <c r="N10" i="1406"/>
  <c r="AL33" i="1407"/>
  <c r="BC8" i="1406"/>
  <c r="BB8" i="1406"/>
  <c r="AZ8" i="1406"/>
  <c r="BA8" i="1406"/>
  <c r="AL30" i="1407"/>
  <c r="AL17" i="1407"/>
  <c r="AL21" i="1407"/>
  <c r="AL31" i="1407"/>
  <c r="AL24" i="1407"/>
  <c r="N32" i="1406"/>
  <c r="AL37" i="1407"/>
  <c r="AL12" i="1407"/>
  <c r="AL16" i="1407"/>
  <c r="AL29" i="1407"/>
  <c r="AL14" i="1407"/>
  <c r="AL22" i="1407"/>
  <c r="AL28" i="1407"/>
  <c r="BA13" i="1406"/>
  <c r="BA25" i="1406"/>
  <c r="BE25" i="1406" s="1"/>
  <c r="BG32" i="1406"/>
  <c r="BA32" i="1406"/>
  <c r="BE32" i="1406" s="1"/>
  <c r="BE8" i="1405"/>
  <c r="AL11" i="1406"/>
  <c r="BG25" i="1406"/>
  <c r="AL34" i="1406"/>
  <c r="AL37" i="1406"/>
  <c r="AL26" i="1406"/>
  <c r="AL24" i="1406"/>
  <c r="AL19" i="1406"/>
  <c r="BB10" i="1405"/>
  <c r="BC10" i="1405"/>
  <c r="AZ10" i="1405"/>
  <c r="BA10" i="1405"/>
  <c r="AL38" i="1406"/>
  <c r="BC18" i="1406"/>
  <c r="BA18" i="1406" s="1"/>
  <c r="BB18" i="1406"/>
  <c r="AZ18" i="1406"/>
  <c r="AL27" i="1406"/>
  <c r="AL33" i="1406"/>
  <c r="BB13" i="1405"/>
  <c r="AL29" i="1406"/>
  <c r="AL35" i="1406"/>
  <c r="I39" i="1406"/>
  <c r="AL12" i="1406"/>
  <c r="N12" i="1406" s="1"/>
  <c r="AL16" i="1406"/>
  <c r="BA11" i="1405"/>
  <c r="AZ11" i="1405"/>
  <c r="BB11" i="1405"/>
  <c r="BC11" i="1405"/>
  <c r="AL28" i="1406"/>
  <c r="AL36" i="1406"/>
  <c r="AL31" i="1406"/>
  <c r="N10" i="1405"/>
  <c r="AL20" i="1406"/>
  <c r="AL30" i="1406"/>
  <c r="AL22" i="1406"/>
  <c r="AL23" i="1406"/>
  <c r="BA9" i="1405"/>
  <c r="BC9" i="1405"/>
  <c r="BB9" i="1405"/>
  <c r="AZ9" i="1405"/>
  <c r="N9" i="1405"/>
  <c r="AL17" i="1406"/>
  <c r="AL14" i="1406"/>
  <c r="AL21" i="1406"/>
  <c r="BB11" i="1403"/>
  <c r="BG11" i="1403" s="1"/>
  <c r="AL15" i="1406"/>
  <c r="BA13" i="1405"/>
  <c r="BE13" i="1405" s="1"/>
  <c r="AZ18" i="1403"/>
  <c r="BC13" i="1405"/>
  <c r="BC18" i="1403"/>
  <c r="BG18" i="1403" s="1"/>
  <c r="BC8" i="1404"/>
  <c r="BB8" i="1404"/>
  <c r="N13" i="1405"/>
  <c r="N18" i="1405"/>
  <c r="BC18" i="1405"/>
  <c r="BA18" i="1405"/>
  <c r="AZ18" i="1405"/>
  <c r="BB18" i="1405"/>
  <c r="BB13" i="1403"/>
  <c r="BG13" i="1403" s="1"/>
  <c r="BA18" i="1403"/>
  <c r="AZ8" i="1404"/>
  <c r="BE8" i="1404" s="1"/>
  <c r="AL24" i="1405"/>
  <c r="AL36" i="1405"/>
  <c r="BC32" i="1405"/>
  <c r="BA32" i="1405"/>
  <c r="AZ32" i="1405"/>
  <c r="BB32" i="1405"/>
  <c r="N9" i="1404"/>
  <c r="AZ9" i="1404"/>
  <c r="BC9" i="1404"/>
  <c r="BA9" i="1404"/>
  <c r="BB9" i="1404"/>
  <c r="AL35" i="1405"/>
  <c r="I39" i="1405"/>
  <c r="AL12" i="1405"/>
  <c r="N12" i="1405" s="1"/>
  <c r="AL14" i="1405"/>
  <c r="AL30" i="1405"/>
  <c r="AL15" i="1405"/>
  <c r="AL38" i="1405"/>
  <c r="AL31" i="1405"/>
  <c r="N32" i="1405"/>
  <c r="BA25" i="1405"/>
  <c r="BC25" i="1405"/>
  <c r="BB25" i="1405"/>
  <c r="AZ25" i="1405"/>
  <c r="AL16" i="1405"/>
  <c r="AL27" i="1405"/>
  <c r="AL37" i="1405"/>
  <c r="AL33" i="1405"/>
  <c r="AL26" i="1405"/>
  <c r="BB32" i="1404"/>
  <c r="AL17" i="1405"/>
  <c r="BA10" i="1404"/>
  <c r="BB10" i="1404"/>
  <c r="AZ10" i="1404"/>
  <c r="BC10" i="1404"/>
  <c r="AL28" i="1405"/>
  <c r="AL29" i="1405"/>
  <c r="AL21" i="1405"/>
  <c r="AL23" i="1405"/>
  <c r="AL19" i="1405"/>
  <c r="AL34" i="1405"/>
  <c r="AL22" i="1405"/>
  <c r="AL20" i="1405"/>
  <c r="BA32" i="1404"/>
  <c r="BE32" i="1404" s="1"/>
  <c r="BC32" i="1404"/>
  <c r="N32" i="1404"/>
  <c r="N13" i="1403"/>
  <c r="BC18" i="1404"/>
  <c r="BA18" i="1404"/>
  <c r="BB18" i="1404"/>
  <c r="N18" i="1404"/>
  <c r="AZ18" i="1404"/>
  <c r="AZ13" i="1403"/>
  <c r="BA13" i="1403"/>
  <c r="I39" i="1404"/>
  <c r="AZ25" i="1404"/>
  <c r="BE25" i="1404" s="1"/>
  <c r="N25" i="1404"/>
  <c r="BB25" i="1404"/>
  <c r="BC25" i="1404"/>
  <c r="N11" i="1404"/>
  <c r="AL21" i="1404"/>
  <c r="AL27" i="1404"/>
  <c r="AL31" i="1404"/>
  <c r="AL23" i="1404"/>
  <c r="AL35" i="1404"/>
  <c r="AL19" i="1404"/>
  <c r="AL16" i="1404"/>
  <c r="AL33" i="1404"/>
  <c r="AL24" i="1404"/>
  <c r="AL36" i="1404"/>
  <c r="AL26" i="1404"/>
  <c r="AL22" i="1404"/>
  <c r="BC11" i="1404"/>
  <c r="BA11" i="1404"/>
  <c r="BB11" i="1404"/>
  <c r="AZ11" i="1404"/>
  <c r="AL29" i="1404"/>
  <c r="AL15" i="1404"/>
  <c r="AL20" i="1404"/>
  <c r="BA13" i="1404"/>
  <c r="BC13" i="1404"/>
  <c r="BB13" i="1404"/>
  <c r="AZ13" i="1404"/>
  <c r="AL12" i="1404"/>
  <c r="AL30" i="1404"/>
  <c r="AL17" i="1404"/>
  <c r="AL38" i="1404"/>
  <c r="AL37" i="1404"/>
  <c r="AL14" i="1404"/>
  <c r="AL34" i="1404"/>
  <c r="AL28" i="1404"/>
  <c r="AL20" i="1403"/>
  <c r="AL15" i="1403"/>
  <c r="AL27" i="1403"/>
  <c r="AL22" i="1403"/>
  <c r="AL19" i="1403"/>
  <c r="AL38" i="1403"/>
  <c r="AL33" i="1403"/>
  <c r="AL21" i="1403"/>
  <c r="AL34" i="1403"/>
  <c r="AL17" i="1403"/>
  <c r="AL29" i="1403"/>
  <c r="AL16" i="1403"/>
  <c r="AL23" i="1403"/>
  <c r="X12" i="1403"/>
  <c r="AL12" i="1403"/>
  <c r="BA32" i="1403"/>
  <c r="BC32" i="1403"/>
  <c r="AZ32" i="1403"/>
  <c r="BB32" i="1403"/>
  <c r="AL31" i="1403"/>
  <c r="I39" i="1403"/>
  <c r="AL36" i="1403"/>
  <c r="AL37" i="1403"/>
  <c r="AL30" i="1403"/>
  <c r="AL24" i="1403"/>
  <c r="AL14" i="1403"/>
  <c r="AL35" i="1403"/>
  <c r="AL28" i="1403"/>
  <c r="AL26" i="1403"/>
  <c r="BE11" i="1408" l="1"/>
  <c r="BE11" i="1414"/>
  <c r="BG13" i="1411"/>
  <c r="BE25" i="1413"/>
  <c r="BE32" i="1407"/>
  <c r="BE13" i="1414"/>
  <c r="BG11" i="1413"/>
  <c r="BG13" i="1413"/>
  <c r="BG32" i="1412"/>
  <c r="BE9" i="1413"/>
  <c r="BE25" i="1414"/>
  <c r="BE18" i="1412"/>
  <c r="BG25" i="1413"/>
  <c r="BG32" i="1413"/>
  <c r="BG10" i="1413"/>
  <c r="BE8" i="1413"/>
  <c r="BG8" i="1413"/>
  <c r="BB38" i="1414"/>
  <c r="AZ38" i="1414"/>
  <c r="BG32" i="1408"/>
  <c r="BB31" i="1414"/>
  <c r="AZ31" i="1414"/>
  <c r="BE18" i="1414"/>
  <c r="BB24" i="1414"/>
  <c r="AZ24" i="1414"/>
  <c r="BG8" i="1412"/>
  <c r="BB17" i="1414"/>
  <c r="AZ17" i="1414"/>
  <c r="BC19" i="1414"/>
  <c r="BA19" i="1414" s="1"/>
  <c r="AZ19" i="1414"/>
  <c r="BB19" i="1414"/>
  <c r="N19" i="1414"/>
  <c r="BC14" i="1414"/>
  <c r="BA14" i="1414"/>
  <c r="BB14" i="1414"/>
  <c r="AZ14" i="1414"/>
  <c r="N14" i="1414"/>
  <c r="BC23" i="1414"/>
  <c r="BA23" i="1414"/>
  <c r="BB23" i="1414"/>
  <c r="AZ23" i="1414"/>
  <c r="N23" i="1414"/>
  <c r="BA37" i="1414"/>
  <c r="BC37" i="1414"/>
  <c r="AZ37" i="1414"/>
  <c r="BB37" i="1414"/>
  <c r="N37" i="1414"/>
  <c r="BG9" i="1410"/>
  <c r="BC24" i="1414"/>
  <c r="N24" i="1414"/>
  <c r="BC16" i="1414"/>
  <c r="BA16" i="1414"/>
  <c r="BB16" i="1414"/>
  <c r="AZ16" i="1414"/>
  <c r="N16" i="1414"/>
  <c r="BC29" i="1414"/>
  <c r="BA29" i="1414"/>
  <c r="BB29" i="1414"/>
  <c r="AZ29" i="1414"/>
  <c r="N29" i="1414"/>
  <c r="BC20" i="1414"/>
  <c r="BA20" i="1414"/>
  <c r="BB20" i="1414"/>
  <c r="AZ20" i="1414"/>
  <c r="N20" i="1414"/>
  <c r="BC34" i="1414"/>
  <c r="BA34" i="1414"/>
  <c r="BB34" i="1414"/>
  <c r="AZ34" i="1414"/>
  <c r="N34" i="1414"/>
  <c r="BC15" i="1414"/>
  <c r="BA15" i="1414"/>
  <c r="BB15" i="1414"/>
  <c r="AZ15" i="1414"/>
  <c r="N15" i="1414"/>
  <c r="BC17" i="1414"/>
  <c r="BA17" i="1414"/>
  <c r="N17" i="1414"/>
  <c r="BG25" i="1410"/>
  <c r="BC28" i="1414"/>
  <c r="BA28" i="1414"/>
  <c r="BB28" i="1414"/>
  <c r="AZ28" i="1414"/>
  <c r="N28" i="1414"/>
  <c r="BE10" i="1413"/>
  <c r="BC36" i="1414"/>
  <c r="BA36" i="1414"/>
  <c r="BB36" i="1414"/>
  <c r="AZ36" i="1414"/>
  <c r="N36" i="1414"/>
  <c r="BC38" i="1414"/>
  <c r="N38" i="1414"/>
  <c r="BC22" i="1414"/>
  <c r="BA22" i="1414"/>
  <c r="BB22" i="1414"/>
  <c r="AZ22" i="1414"/>
  <c r="N22" i="1414"/>
  <c r="BC31" i="1414"/>
  <c r="BA31" i="1414"/>
  <c r="N31" i="1414"/>
  <c r="BA27" i="1414"/>
  <c r="BC27" i="1414"/>
  <c r="BB27" i="1414"/>
  <c r="AZ27" i="1414"/>
  <c r="N27" i="1414"/>
  <c r="BC26" i="1414"/>
  <c r="BA26" i="1414" s="1"/>
  <c r="AZ26" i="1414"/>
  <c r="BB26" i="1414"/>
  <c r="N26" i="1414"/>
  <c r="BA33" i="1414"/>
  <c r="BC33" i="1414"/>
  <c r="BB33" i="1414"/>
  <c r="AZ33" i="1414"/>
  <c r="N33" i="1414"/>
  <c r="BC12" i="1414"/>
  <c r="BA12" i="1414" s="1"/>
  <c r="AZ12" i="1414"/>
  <c r="BB12" i="1414"/>
  <c r="N12" i="1414"/>
  <c r="BC35" i="1414"/>
  <c r="BA35" i="1414"/>
  <c r="BB35" i="1414"/>
  <c r="AZ35" i="1414"/>
  <c r="N35" i="1414"/>
  <c r="BG9" i="1413"/>
  <c r="BG11" i="1414"/>
  <c r="BC30" i="1414"/>
  <c r="BA30" i="1414"/>
  <c r="BB30" i="1414"/>
  <c r="AZ30" i="1414"/>
  <c r="N30" i="1414"/>
  <c r="BE32" i="1413"/>
  <c r="BC21" i="1414"/>
  <c r="BA21" i="1414"/>
  <c r="BB21" i="1414"/>
  <c r="AZ21" i="1414"/>
  <c r="N21" i="1414"/>
  <c r="BE9" i="1412"/>
  <c r="BE10" i="1410"/>
  <c r="BE25" i="1411"/>
  <c r="BE8" i="1411"/>
  <c r="BA10" i="1412"/>
  <c r="BE10" i="1412" s="1"/>
  <c r="BE11" i="1412"/>
  <c r="AZ38" i="1413"/>
  <c r="BB38" i="1413"/>
  <c r="AZ31" i="1413"/>
  <c r="BB31" i="1413"/>
  <c r="AZ24" i="1413"/>
  <c r="BB24" i="1413"/>
  <c r="AZ17" i="1413"/>
  <c r="BB17" i="1413"/>
  <c r="BG11" i="1408"/>
  <c r="BE13" i="1411"/>
  <c r="BE10" i="1411"/>
  <c r="BE18" i="1413"/>
  <c r="BG11" i="1410"/>
  <c r="BC35" i="1413"/>
  <c r="BA35" i="1413" s="1"/>
  <c r="BB35" i="1413"/>
  <c r="AZ35" i="1413"/>
  <c r="N35" i="1413"/>
  <c r="BG9" i="1412"/>
  <c r="BC17" i="1413"/>
  <c r="N17" i="1413"/>
  <c r="BC24" i="1413"/>
  <c r="BA24" i="1413"/>
  <c r="N24" i="1413"/>
  <c r="BA19" i="1413"/>
  <c r="BC19" i="1413"/>
  <c r="AZ19" i="1413"/>
  <c r="BB19" i="1413"/>
  <c r="N19" i="1413"/>
  <c r="BC38" i="1413"/>
  <c r="N38" i="1413"/>
  <c r="BC28" i="1413"/>
  <c r="BA28" i="1413" s="1"/>
  <c r="BB28" i="1413"/>
  <c r="AZ28" i="1413"/>
  <c r="N28" i="1413"/>
  <c r="BA26" i="1413"/>
  <c r="BC26" i="1413"/>
  <c r="BB26" i="1413"/>
  <c r="AZ26" i="1413"/>
  <c r="N26" i="1413"/>
  <c r="BC15" i="1413"/>
  <c r="BA15" i="1413"/>
  <c r="BB15" i="1413"/>
  <c r="AZ15" i="1413"/>
  <c r="N15" i="1413"/>
  <c r="BC36" i="1413"/>
  <c r="BA36" i="1413"/>
  <c r="BB36" i="1413"/>
  <c r="AZ36" i="1413"/>
  <c r="N36" i="1413"/>
  <c r="BC30" i="1413"/>
  <c r="BA30" i="1413"/>
  <c r="AZ30" i="1413"/>
  <c r="BB30" i="1413"/>
  <c r="N30" i="1413"/>
  <c r="BG13" i="1412"/>
  <c r="BG25" i="1412"/>
  <c r="BE8" i="1412"/>
  <c r="BC14" i="1413"/>
  <c r="BA14" i="1413" s="1"/>
  <c r="BB14" i="1413"/>
  <c r="AZ14" i="1413"/>
  <c r="N14" i="1413"/>
  <c r="BG11" i="1409"/>
  <c r="BC33" i="1413"/>
  <c r="BA33" i="1413"/>
  <c r="BB33" i="1413"/>
  <c r="AZ33" i="1413"/>
  <c r="N33" i="1413"/>
  <c r="BE13" i="1406"/>
  <c r="BA22" i="1413"/>
  <c r="BC22" i="1413"/>
  <c r="BB22" i="1413"/>
  <c r="AZ22" i="1413"/>
  <c r="N22" i="1413"/>
  <c r="BC12" i="1413"/>
  <c r="BA12" i="1413"/>
  <c r="AZ12" i="1413"/>
  <c r="BB12" i="1413"/>
  <c r="N12" i="1413"/>
  <c r="BE11" i="1413"/>
  <c r="BA34" i="1413"/>
  <c r="BC34" i="1413"/>
  <c r="BB34" i="1413"/>
  <c r="AZ34" i="1413"/>
  <c r="N34" i="1413"/>
  <c r="BC31" i="1413"/>
  <c r="N31" i="1413"/>
  <c r="BA16" i="1413"/>
  <c r="BC16" i="1413"/>
  <c r="BB16" i="1413"/>
  <c r="AZ16" i="1413"/>
  <c r="N16" i="1413"/>
  <c r="BE9" i="1410"/>
  <c r="BC21" i="1413"/>
  <c r="BA21" i="1413" s="1"/>
  <c r="BB21" i="1413"/>
  <c r="AZ21" i="1413"/>
  <c r="N21" i="1413"/>
  <c r="BC29" i="1413"/>
  <c r="BA29" i="1413"/>
  <c r="BB29" i="1413"/>
  <c r="AZ29" i="1413"/>
  <c r="N29" i="1413"/>
  <c r="BA37" i="1413"/>
  <c r="BC37" i="1413"/>
  <c r="AZ37" i="1413"/>
  <c r="BB37" i="1413"/>
  <c r="N37" i="1413"/>
  <c r="BC27" i="1413"/>
  <c r="BA27" i="1413"/>
  <c r="BB27" i="1413"/>
  <c r="AZ27" i="1413"/>
  <c r="N27" i="1413"/>
  <c r="BC23" i="1413"/>
  <c r="BA23" i="1413"/>
  <c r="BB23" i="1413"/>
  <c r="AZ23" i="1413"/>
  <c r="N23" i="1413"/>
  <c r="BC20" i="1413"/>
  <c r="BA20" i="1413"/>
  <c r="BB20" i="1413"/>
  <c r="AZ20" i="1413"/>
  <c r="N20" i="1413"/>
  <c r="BE13" i="1413"/>
  <c r="BE11" i="1411"/>
  <c r="BG11" i="1412"/>
  <c r="BG8" i="1411"/>
  <c r="BE9" i="1411"/>
  <c r="BC34" i="1412"/>
  <c r="BA34" i="1412"/>
  <c r="AZ34" i="1412"/>
  <c r="BB34" i="1412"/>
  <c r="N34" i="1412"/>
  <c r="BC33" i="1412"/>
  <c r="BA33" i="1412"/>
  <c r="BB33" i="1412"/>
  <c r="AZ33" i="1412"/>
  <c r="N33" i="1412"/>
  <c r="BG9" i="1411"/>
  <c r="BG10" i="1411"/>
  <c r="BC24" i="1412"/>
  <c r="BG24" i="1412" s="1"/>
  <c r="N24" i="1412"/>
  <c r="BC35" i="1412"/>
  <c r="BA35" i="1412"/>
  <c r="BB35" i="1412"/>
  <c r="AZ35" i="1412"/>
  <c r="N35" i="1412"/>
  <c r="BG11" i="1411"/>
  <c r="BC30" i="1412"/>
  <c r="BA30" i="1412"/>
  <c r="BB30" i="1412"/>
  <c r="AZ30" i="1412"/>
  <c r="N30" i="1412"/>
  <c r="BC17" i="1412"/>
  <c r="BG17" i="1412" s="1"/>
  <c r="N17" i="1412"/>
  <c r="BE13" i="1412"/>
  <c r="BC21" i="1412"/>
  <c r="BA21" i="1412"/>
  <c r="AZ21" i="1412"/>
  <c r="BB21" i="1412"/>
  <c r="N21" i="1412"/>
  <c r="BC38" i="1412"/>
  <c r="BG38" i="1412" s="1"/>
  <c r="N38" i="1412"/>
  <c r="BC20" i="1412"/>
  <c r="BA20" i="1412"/>
  <c r="BB20" i="1412"/>
  <c r="AZ20" i="1412"/>
  <c r="N20" i="1412"/>
  <c r="BC28" i="1412"/>
  <c r="BA28" i="1412"/>
  <c r="BB28" i="1412"/>
  <c r="AZ28" i="1412"/>
  <c r="N28" i="1412"/>
  <c r="BC36" i="1412"/>
  <c r="BA36" i="1412"/>
  <c r="AZ36" i="1412"/>
  <c r="BB36" i="1412"/>
  <c r="N36" i="1412"/>
  <c r="BC31" i="1412"/>
  <c r="BG31" i="1412" s="1"/>
  <c r="N31" i="1412"/>
  <c r="BA19" i="1412"/>
  <c r="BC19" i="1412"/>
  <c r="AZ19" i="1412"/>
  <c r="BB19" i="1412"/>
  <c r="N19" i="1412"/>
  <c r="BA37" i="1412"/>
  <c r="BC37" i="1412"/>
  <c r="BB37" i="1412"/>
  <c r="AZ37" i="1412"/>
  <c r="N37" i="1412"/>
  <c r="BC23" i="1412"/>
  <c r="BA23" i="1412"/>
  <c r="AZ23" i="1412"/>
  <c r="BB23" i="1412"/>
  <c r="N23" i="1412"/>
  <c r="BC22" i="1412"/>
  <c r="BA22" i="1412"/>
  <c r="BB22" i="1412"/>
  <c r="AZ22" i="1412"/>
  <c r="N22" i="1412"/>
  <c r="BC29" i="1412"/>
  <c r="BA29" i="1412"/>
  <c r="BB29" i="1412"/>
  <c r="AZ29" i="1412"/>
  <c r="N29" i="1412"/>
  <c r="BC27" i="1412"/>
  <c r="BA27" i="1412"/>
  <c r="BB27" i="1412"/>
  <c r="AZ27" i="1412"/>
  <c r="N27" i="1412"/>
  <c r="BE32" i="1412"/>
  <c r="BA12" i="1412"/>
  <c r="BC12" i="1412"/>
  <c r="AZ12" i="1412"/>
  <c r="BB12" i="1412"/>
  <c r="N12" i="1412"/>
  <c r="BG18" i="1412"/>
  <c r="BC16" i="1412"/>
  <c r="BA16" i="1412"/>
  <c r="BB16" i="1412"/>
  <c r="AZ16" i="1412"/>
  <c r="N16" i="1412"/>
  <c r="BC15" i="1412"/>
  <c r="BA15" i="1412"/>
  <c r="BB15" i="1412"/>
  <c r="AZ15" i="1412"/>
  <c r="N15" i="1412"/>
  <c r="BA26" i="1412"/>
  <c r="BC26" i="1412"/>
  <c r="BB26" i="1412"/>
  <c r="AZ26" i="1412"/>
  <c r="N26" i="1412"/>
  <c r="BC14" i="1412"/>
  <c r="BA14" i="1412"/>
  <c r="AZ14" i="1412"/>
  <c r="BB14" i="1412"/>
  <c r="N14" i="1412"/>
  <c r="BB38" i="1411"/>
  <c r="AZ38" i="1411"/>
  <c r="AZ24" i="1411"/>
  <c r="BB24" i="1411"/>
  <c r="AZ31" i="1411"/>
  <c r="BB31" i="1411"/>
  <c r="AZ17" i="1411"/>
  <c r="BB17" i="1411"/>
  <c r="BE18" i="1411"/>
  <c r="BG18" i="1411"/>
  <c r="BC16" i="1411"/>
  <c r="BA16" i="1411"/>
  <c r="BB16" i="1411"/>
  <c r="AZ16" i="1411"/>
  <c r="N16" i="1411"/>
  <c r="BG32" i="1411"/>
  <c r="BC36" i="1411"/>
  <c r="BA36" i="1411"/>
  <c r="BB36" i="1411"/>
  <c r="AZ36" i="1411"/>
  <c r="N36" i="1411"/>
  <c r="BC17" i="1411"/>
  <c r="N17" i="1411"/>
  <c r="BC21" i="1411"/>
  <c r="BA21" i="1411"/>
  <c r="BB21" i="1411"/>
  <c r="AZ21" i="1411"/>
  <c r="N21" i="1411"/>
  <c r="BA8" i="1410"/>
  <c r="BE8" i="1410" s="1"/>
  <c r="BC12" i="1411"/>
  <c r="BA12" i="1411" s="1"/>
  <c r="AZ12" i="1411"/>
  <c r="BB12" i="1411"/>
  <c r="BC33" i="1411"/>
  <c r="BA33" i="1411" s="1"/>
  <c r="BB33" i="1411"/>
  <c r="AZ33" i="1411"/>
  <c r="N33" i="1411"/>
  <c r="BA30" i="1411"/>
  <c r="BC30" i="1411"/>
  <c r="BB30" i="1411"/>
  <c r="AZ30" i="1411"/>
  <c r="N30" i="1411"/>
  <c r="N12" i="1411"/>
  <c r="BA37" i="1411"/>
  <c r="BC37" i="1411"/>
  <c r="AZ37" i="1411"/>
  <c r="BB37" i="1411"/>
  <c r="N37" i="1411"/>
  <c r="BC14" i="1411"/>
  <c r="BA14" i="1411"/>
  <c r="BB14" i="1411"/>
  <c r="AZ14" i="1411"/>
  <c r="N14" i="1411"/>
  <c r="BA20" i="1411"/>
  <c r="BC20" i="1411"/>
  <c r="BB20" i="1411"/>
  <c r="AZ20" i="1411"/>
  <c r="N20" i="1411"/>
  <c r="BG9" i="1409"/>
  <c r="BG25" i="1411"/>
  <c r="BC15" i="1411"/>
  <c r="BA15" i="1411"/>
  <c r="BB15" i="1411"/>
  <c r="AZ15" i="1411"/>
  <c r="N15" i="1411"/>
  <c r="BC28" i="1411"/>
  <c r="BA28" i="1411"/>
  <c r="BB28" i="1411"/>
  <c r="AZ28" i="1411"/>
  <c r="N28" i="1411"/>
  <c r="BC26" i="1411"/>
  <c r="BA26" i="1411" s="1"/>
  <c r="AZ26" i="1411"/>
  <c r="BB26" i="1411"/>
  <c r="N26" i="1411"/>
  <c r="BC24" i="1411"/>
  <c r="N24" i="1411"/>
  <c r="BC22" i="1411"/>
  <c r="BA22" i="1411"/>
  <c r="BB22" i="1411"/>
  <c r="AZ22" i="1411"/>
  <c r="N22" i="1411"/>
  <c r="BC31" i="1411"/>
  <c r="N31" i="1411"/>
  <c r="BC27" i="1411"/>
  <c r="BA27" i="1411"/>
  <c r="BB27" i="1411"/>
  <c r="AZ27" i="1411"/>
  <c r="N27" i="1411"/>
  <c r="BG10" i="1410"/>
  <c r="BC35" i="1411"/>
  <c r="BA35" i="1411"/>
  <c r="AZ35" i="1411"/>
  <c r="BB35" i="1411"/>
  <c r="N35" i="1411"/>
  <c r="BC23" i="1411"/>
  <c r="BA23" i="1411"/>
  <c r="AZ23" i="1411"/>
  <c r="BB23" i="1411"/>
  <c r="N23" i="1411"/>
  <c r="BG18" i="1410"/>
  <c r="BC19" i="1411"/>
  <c r="BA19" i="1411" s="1"/>
  <c r="BB19" i="1411"/>
  <c r="AZ19" i="1411"/>
  <c r="N19" i="1411"/>
  <c r="BC29" i="1411"/>
  <c r="BA29" i="1411"/>
  <c r="BB29" i="1411"/>
  <c r="AZ29" i="1411"/>
  <c r="N29" i="1411"/>
  <c r="BC34" i="1411"/>
  <c r="BA34" i="1411"/>
  <c r="AZ34" i="1411"/>
  <c r="BB34" i="1411"/>
  <c r="N34" i="1411"/>
  <c r="BE32" i="1411"/>
  <c r="BC38" i="1411"/>
  <c r="N38" i="1411"/>
  <c r="BE11" i="1407"/>
  <c r="BE9" i="1409"/>
  <c r="BE13" i="1410"/>
  <c r="BE18" i="1410"/>
  <c r="BB24" i="1410"/>
  <c r="AZ24" i="1410"/>
  <c r="BB17" i="1410"/>
  <c r="AZ17" i="1410"/>
  <c r="BG8" i="1409"/>
  <c r="BG10" i="1407"/>
  <c r="BB31" i="1410"/>
  <c r="AZ31" i="1410"/>
  <c r="AZ38" i="1410"/>
  <c r="BB38" i="1410"/>
  <c r="BE32" i="1410"/>
  <c r="BG32" i="1410"/>
  <c r="BC34" i="1410"/>
  <c r="BA34" i="1410"/>
  <c r="BB34" i="1410"/>
  <c r="AZ34" i="1410"/>
  <c r="N34" i="1410"/>
  <c r="BC21" i="1410"/>
  <c r="BA21" i="1410"/>
  <c r="AZ21" i="1410"/>
  <c r="BB21" i="1410"/>
  <c r="N21" i="1410"/>
  <c r="BC27" i="1410"/>
  <c r="BA27" i="1410"/>
  <c r="BB27" i="1410"/>
  <c r="AZ27" i="1410"/>
  <c r="N27" i="1410"/>
  <c r="BC20" i="1410"/>
  <c r="BA20" i="1410"/>
  <c r="AZ20" i="1410"/>
  <c r="BB20" i="1410"/>
  <c r="N20" i="1410"/>
  <c r="BC22" i="1410"/>
  <c r="BA22" i="1410"/>
  <c r="AZ22" i="1410"/>
  <c r="BB22" i="1410"/>
  <c r="N22" i="1410"/>
  <c r="BC35" i="1410"/>
  <c r="BA35" i="1410"/>
  <c r="BB35" i="1410"/>
  <c r="AZ35" i="1410"/>
  <c r="N35" i="1410"/>
  <c r="BC23" i="1410"/>
  <c r="BA23" i="1410"/>
  <c r="AZ23" i="1410"/>
  <c r="BB23" i="1410"/>
  <c r="N23" i="1410"/>
  <c r="BA31" i="1410"/>
  <c r="BC31" i="1410"/>
  <c r="N31" i="1410"/>
  <c r="BA19" i="1410"/>
  <c r="BC19" i="1410"/>
  <c r="AZ19" i="1410"/>
  <c r="BB19" i="1410"/>
  <c r="N19" i="1410"/>
  <c r="BC36" i="1410"/>
  <c r="BA36" i="1410" s="1"/>
  <c r="BB36" i="1410"/>
  <c r="AZ36" i="1410"/>
  <c r="N36" i="1410"/>
  <c r="BE10" i="1409"/>
  <c r="BC24" i="1410"/>
  <c r="BG24" i="1410" s="1"/>
  <c r="N24" i="1410"/>
  <c r="BA37" i="1410"/>
  <c r="BC37" i="1410"/>
  <c r="AZ37" i="1410"/>
  <c r="BB37" i="1410"/>
  <c r="N37" i="1410"/>
  <c r="BG10" i="1409"/>
  <c r="BC33" i="1410"/>
  <c r="BA33" i="1410"/>
  <c r="AZ33" i="1410"/>
  <c r="BB33" i="1410"/>
  <c r="N33" i="1410"/>
  <c r="BA26" i="1410"/>
  <c r="BC26" i="1410"/>
  <c r="BB26" i="1410"/>
  <c r="AZ26" i="1410"/>
  <c r="N26" i="1410"/>
  <c r="BE13" i="1409"/>
  <c r="BC29" i="1410"/>
  <c r="BA29" i="1410" s="1"/>
  <c r="BB29" i="1410"/>
  <c r="AZ29" i="1410"/>
  <c r="N29" i="1410"/>
  <c r="BC12" i="1410"/>
  <c r="BA12" i="1410"/>
  <c r="AZ12" i="1410"/>
  <c r="BB12" i="1410"/>
  <c r="N12" i="1410"/>
  <c r="BC17" i="1410"/>
  <c r="N17" i="1410"/>
  <c r="BC14" i="1410"/>
  <c r="BA14" i="1410"/>
  <c r="AZ14" i="1410"/>
  <c r="BB14" i="1410"/>
  <c r="N14" i="1410"/>
  <c r="BE8" i="1409"/>
  <c r="BA38" i="1410"/>
  <c r="BC38" i="1410"/>
  <c r="N38" i="1410"/>
  <c r="BA30" i="1410"/>
  <c r="BC30" i="1410"/>
  <c r="AZ30" i="1410"/>
  <c r="BB30" i="1410"/>
  <c r="N30" i="1410"/>
  <c r="BC15" i="1410"/>
  <c r="BA15" i="1410" s="1"/>
  <c r="BB15" i="1410"/>
  <c r="AZ15" i="1410"/>
  <c r="N15" i="1410"/>
  <c r="BC16" i="1410"/>
  <c r="BA16" i="1410"/>
  <c r="BB16" i="1410"/>
  <c r="AZ16" i="1410"/>
  <c r="N16" i="1410"/>
  <c r="BC28" i="1410"/>
  <c r="BA28" i="1410"/>
  <c r="BB28" i="1410"/>
  <c r="AZ28" i="1410"/>
  <c r="N28" i="1410"/>
  <c r="BG32" i="1409"/>
  <c r="BE8" i="1407"/>
  <c r="BE9" i="1408"/>
  <c r="BG25" i="1407"/>
  <c r="BB38" i="1409"/>
  <c r="AZ38" i="1409"/>
  <c r="BE10" i="1408"/>
  <c r="BB17" i="1409"/>
  <c r="AZ17" i="1409"/>
  <c r="BB24" i="1409"/>
  <c r="AZ24" i="1409"/>
  <c r="BG8" i="1408"/>
  <c r="AZ31" i="1409"/>
  <c r="BB31" i="1409"/>
  <c r="BE25" i="1409"/>
  <c r="BC36" i="1409"/>
  <c r="BA36" i="1409"/>
  <c r="BB36" i="1409"/>
  <c r="AZ36" i="1409"/>
  <c r="N36" i="1409"/>
  <c r="BA15" i="1409"/>
  <c r="BC15" i="1409"/>
  <c r="BB15" i="1409"/>
  <c r="AZ15" i="1409"/>
  <c r="N15" i="1409"/>
  <c r="BC38" i="1409"/>
  <c r="BA38" i="1409"/>
  <c r="N38" i="1409"/>
  <c r="BG25" i="1409"/>
  <c r="BC27" i="1409"/>
  <c r="BA27" i="1409"/>
  <c r="AZ27" i="1409"/>
  <c r="BB27" i="1409"/>
  <c r="N27" i="1409"/>
  <c r="BC17" i="1409"/>
  <c r="BA17" i="1409"/>
  <c r="N17" i="1409"/>
  <c r="BG9" i="1408"/>
  <c r="BE25" i="1407"/>
  <c r="BE8" i="1408"/>
  <c r="BC26" i="1409"/>
  <c r="BA26" i="1409"/>
  <c r="BB26" i="1409"/>
  <c r="AZ26" i="1409"/>
  <c r="N26" i="1409"/>
  <c r="BG10" i="1408"/>
  <c r="BC28" i="1409"/>
  <c r="BA28" i="1409"/>
  <c r="BB28" i="1409"/>
  <c r="AZ28" i="1409"/>
  <c r="N28" i="1409"/>
  <c r="BC16" i="1409"/>
  <c r="BA16" i="1409"/>
  <c r="AZ16" i="1409"/>
  <c r="BB16" i="1409"/>
  <c r="N16" i="1409"/>
  <c r="BC12" i="1409"/>
  <c r="BA12" i="1409"/>
  <c r="AZ12" i="1409"/>
  <c r="BB12" i="1409"/>
  <c r="N12" i="1409"/>
  <c r="BC20" i="1409"/>
  <c r="BA20" i="1409"/>
  <c r="BB20" i="1409"/>
  <c r="AZ20" i="1409"/>
  <c r="N20" i="1409"/>
  <c r="BC14" i="1409"/>
  <c r="BA14" i="1409"/>
  <c r="BB14" i="1409"/>
  <c r="AZ14" i="1409"/>
  <c r="N14" i="1409"/>
  <c r="BC21" i="1409"/>
  <c r="BA21" i="1409"/>
  <c r="BB21" i="1409"/>
  <c r="AZ21" i="1409"/>
  <c r="N21" i="1409"/>
  <c r="BC31" i="1409"/>
  <c r="BA31" i="1409"/>
  <c r="N31" i="1409"/>
  <c r="BA30" i="1409"/>
  <c r="BC30" i="1409"/>
  <c r="AZ30" i="1409"/>
  <c r="BB30" i="1409"/>
  <c r="N30" i="1409"/>
  <c r="BC29" i="1409"/>
  <c r="BA29" i="1409"/>
  <c r="BB29" i="1409"/>
  <c r="AZ29" i="1409"/>
  <c r="N29" i="1409"/>
  <c r="BA37" i="1409"/>
  <c r="BC37" i="1409"/>
  <c r="BB37" i="1409"/>
  <c r="AZ37" i="1409"/>
  <c r="N37" i="1409"/>
  <c r="BA19" i="1409"/>
  <c r="BC19" i="1409"/>
  <c r="AZ19" i="1409"/>
  <c r="BB19" i="1409"/>
  <c r="N19" i="1409"/>
  <c r="BC23" i="1409"/>
  <c r="BA23" i="1409"/>
  <c r="AZ23" i="1409"/>
  <c r="BB23" i="1409"/>
  <c r="N23" i="1409"/>
  <c r="BC33" i="1409"/>
  <c r="BA33" i="1409"/>
  <c r="AZ33" i="1409"/>
  <c r="BB33" i="1409"/>
  <c r="N33" i="1409"/>
  <c r="BE11" i="1403"/>
  <c r="BC22" i="1409"/>
  <c r="BA22" i="1409"/>
  <c r="AZ22" i="1409"/>
  <c r="BB22" i="1409"/>
  <c r="N22" i="1409"/>
  <c r="BC34" i="1409"/>
  <c r="BA34" i="1409"/>
  <c r="BB34" i="1409"/>
  <c r="AZ34" i="1409"/>
  <c r="N34" i="1409"/>
  <c r="BG18" i="1409"/>
  <c r="BC24" i="1409"/>
  <c r="BA24" i="1409"/>
  <c r="N24" i="1409"/>
  <c r="BC35" i="1409"/>
  <c r="BA35" i="1409"/>
  <c r="BB35" i="1409"/>
  <c r="AZ35" i="1409"/>
  <c r="N35" i="1409"/>
  <c r="BE18" i="1409"/>
  <c r="BE10" i="1407"/>
  <c r="BA9" i="1407"/>
  <c r="BE9" i="1407" s="1"/>
  <c r="BG8" i="1404"/>
  <c r="BE10" i="1406"/>
  <c r="BG25" i="1403"/>
  <c r="BB24" i="1408"/>
  <c r="AZ24" i="1408"/>
  <c r="BB38" i="1408"/>
  <c r="AZ38" i="1408"/>
  <c r="BG9" i="1406"/>
  <c r="BG25" i="1408"/>
  <c r="AZ31" i="1408"/>
  <c r="BB31" i="1408"/>
  <c r="BE18" i="1408"/>
  <c r="BG18" i="1408"/>
  <c r="AZ17" i="1408"/>
  <c r="BB17" i="1408"/>
  <c r="BC26" i="1408"/>
  <c r="BA26" i="1408"/>
  <c r="BB26" i="1408"/>
  <c r="AZ26" i="1408"/>
  <c r="N26" i="1408"/>
  <c r="BC38" i="1408"/>
  <c r="N38" i="1408"/>
  <c r="BC23" i="1408"/>
  <c r="BA23" i="1408"/>
  <c r="BB23" i="1408"/>
  <c r="AZ23" i="1408"/>
  <c r="N23" i="1408"/>
  <c r="BC16" i="1408"/>
  <c r="BA16" i="1408"/>
  <c r="BB16" i="1408"/>
  <c r="AZ16" i="1408"/>
  <c r="N16" i="1408"/>
  <c r="BG32" i="1407"/>
  <c r="BC22" i="1408"/>
  <c r="BA22" i="1408"/>
  <c r="AZ22" i="1408"/>
  <c r="BB22" i="1408"/>
  <c r="N22" i="1408"/>
  <c r="BC30" i="1408"/>
  <c r="BA30" i="1408"/>
  <c r="BB30" i="1408"/>
  <c r="AZ30" i="1408"/>
  <c r="N30" i="1408"/>
  <c r="BE18" i="1403"/>
  <c r="BE10" i="1405"/>
  <c r="BC19" i="1408"/>
  <c r="BA19" i="1408"/>
  <c r="BB19" i="1408"/>
  <c r="AZ19" i="1408"/>
  <c r="N19" i="1408"/>
  <c r="BC17" i="1408"/>
  <c r="N17" i="1408"/>
  <c r="BC35" i="1408"/>
  <c r="BA35" i="1408"/>
  <c r="BB35" i="1408"/>
  <c r="AZ35" i="1408"/>
  <c r="N35" i="1408"/>
  <c r="BC33" i="1408"/>
  <c r="BA33" i="1408"/>
  <c r="BB33" i="1408"/>
  <c r="AZ33" i="1408"/>
  <c r="N33" i="1408"/>
  <c r="BC28" i="1408"/>
  <c r="BA28" i="1408"/>
  <c r="AZ28" i="1408"/>
  <c r="BB28" i="1408"/>
  <c r="N28" i="1408"/>
  <c r="BC12" i="1408"/>
  <c r="BA12" i="1408"/>
  <c r="BB12" i="1408"/>
  <c r="AZ12" i="1408"/>
  <c r="BC36" i="1408"/>
  <c r="BA36" i="1408"/>
  <c r="BB36" i="1408"/>
  <c r="AZ36" i="1408"/>
  <c r="N36" i="1408"/>
  <c r="BC15" i="1408"/>
  <c r="BA15" i="1408"/>
  <c r="AZ15" i="1408"/>
  <c r="BB15" i="1408"/>
  <c r="N15" i="1408"/>
  <c r="BC29" i="1408"/>
  <c r="BA29" i="1408"/>
  <c r="BB29" i="1408"/>
  <c r="AZ29" i="1408"/>
  <c r="N29" i="1408"/>
  <c r="BC20" i="1408"/>
  <c r="BA20" i="1408" s="1"/>
  <c r="BB20" i="1408"/>
  <c r="AZ20" i="1408"/>
  <c r="N20" i="1408"/>
  <c r="N12" i="1408"/>
  <c r="BC21" i="1408"/>
  <c r="BA21" i="1408"/>
  <c r="BB21" i="1408"/>
  <c r="AZ21" i="1408"/>
  <c r="N21" i="1408"/>
  <c r="BC31" i="1408"/>
  <c r="N31" i="1408"/>
  <c r="BC14" i="1408"/>
  <c r="BA14" i="1408"/>
  <c r="AZ14" i="1408"/>
  <c r="BB14" i="1408"/>
  <c r="N14" i="1408"/>
  <c r="BC24" i="1408"/>
  <c r="N24" i="1408"/>
  <c r="BC34" i="1408"/>
  <c r="BA34" i="1408" s="1"/>
  <c r="BB34" i="1408"/>
  <c r="AZ34" i="1408"/>
  <c r="N34" i="1408"/>
  <c r="BA37" i="1408"/>
  <c r="BC37" i="1408"/>
  <c r="BB37" i="1408"/>
  <c r="AZ37" i="1408"/>
  <c r="N37" i="1408"/>
  <c r="BG18" i="1407"/>
  <c r="BC27" i="1408"/>
  <c r="BA27" i="1408" s="1"/>
  <c r="AZ27" i="1408"/>
  <c r="BB27" i="1408"/>
  <c r="N27" i="1408"/>
  <c r="BE9" i="1404"/>
  <c r="BG13" i="1405"/>
  <c r="AZ24" i="1407"/>
  <c r="BB24" i="1407"/>
  <c r="AZ31" i="1407"/>
  <c r="BB31" i="1407"/>
  <c r="BE13" i="1407"/>
  <c r="AZ17" i="1407"/>
  <c r="BB17" i="1407"/>
  <c r="BE8" i="1406"/>
  <c r="BB38" i="1407"/>
  <c r="AZ38" i="1407"/>
  <c r="BG10" i="1406"/>
  <c r="BG25" i="1405"/>
  <c r="BC31" i="1407"/>
  <c r="N31" i="1407"/>
  <c r="BC33" i="1407"/>
  <c r="BA33" i="1407"/>
  <c r="BB33" i="1407"/>
  <c r="AZ33" i="1407"/>
  <c r="N33" i="1407"/>
  <c r="BA29" i="1407"/>
  <c r="BC29" i="1407"/>
  <c r="BB29" i="1407"/>
  <c r="AZ29" i="1407"/>
  <c r="N29" i="1407"/>
  <c r="BC27" i="1407"/>
  <c r="BA27" i="1407"/>
  <c r="BB27" i="1407"/>
  <c r="AZ27" i="1407"/>
  <c r="N27" i="1407"/>
  <c r="BC21" i="1407"/>
  <c r="BA21" i="1407"/>
  <c r="AZ21" i="1407"/>
  <c r="BB21" i="1407"/>
  <c r="N21" i="1407"/>
  <c r="BC16" i="1407"/>
  <c r="BA16" i="1407" s="1"/>
  <c r="BB16" i="1407"/>
  <c r="AZ16" i="1407"/>
  <c r="N16" i="1407"/>
  <c r="BC15" i="1407"/>
  <c r="BA15" i="1407"/>
  <c r="BB15" i="1407"/>
  <c r="AZ15" i="1407"/>
  <c r="N15" i="1407"/>
  <c r="BC23" i="1407"/>
  <c r="BA23" i="1407" s="1"/>
  <c r="AZ23" i="1407"/>
  <c r="BB23" i="1407"/>
  <c r="N23" i="1407"/>
  <c r="BC17" i="1407"/>
  <c r="BA17" i="1407"/>
  <c r="N17" i="1407"/>
  <c r="BC12" i="1407"/>
  <c r="BA12" i="1407"/>
  <c r="BB12" i="1407"/>
  <c r="AZ12" i="1407"/>
  <c r="N12" i="1407"/>
  <c r="BA36" i="1407"/>
  <c r="BC36" i="1407"/>
  <c r="BB36" i="1407"/>
  <c r="AZ36" i="1407"/>
  <c r="N36" i="1407"/>
  <c r="BC20" i="1407"/>
  <c r="BA20" i="1407"/>
  <c r="BB20" i="1407"/>
  <c r="AZ20" i="1407"/>
  <c r="N20" i="1407"/>
  <c r="BA34" i="1407"/>
  <c r="BC34" i="1407"/>
  <c r="BB34" i="1407"/>
  <c r="AZ34" i="1407"/>
  <c r="N34" i="1407"/>
  <c r="BC30" i="1407"/>
  <c r="BA30" i="1407" s="1"/>
  <c r="BB30" i="1407"/>
  <c r="AZ30" i="1407"/>
  <c r="N30" i="1407"/>
  <c r="BC28" i="1407"/>
  <c r="BA28" i="1407"/>
  <c r="BB28" i="1407"/>
  <c r="AZ28" i="1407"/>
  <c r="N28" i="1407"/>
  <c r="BC37" i="1407"/>
  <c r="BA37" i="1407" s="1"/>
  <c r="BB37" i="1407"/>
  <c r="AZ37" i="1407"/>
  <c r="N37" i="1407"/>
  <c r="BC38" i="1407"/>
  <c r="N38" i="1407"/>
  <c r="BC22" i="1407"/>
  <c r="BA22" i="1407"/>
  <c r="BB22" i="1407"/>
  <c r="AZ22" i="1407"/>
  <c r="N22" i="1407"/>
  <c r="BA26" i="1407"/>
  <c r="BC26" i="1407"/>
  <c r="AZ26" i="1407"/>
  <c r="BB26" i="1407"/>
  <c r="N26" i="1407"/>
  <c r="BC35" i="1407"/>
  <c r="BA35" i="1407"/>
  <c r="AZ35" i="1407"/>
  <c r="BB35" i="1407"/>
  <c r="N35" i="1407"/>
  <c r="BC24" i="1407"/>
  <c r="N24" i="1407"/>
  <c r="BG8" i="1406"/>
  <c r="BA14" i="1407"/>
  <c r="BC14" i="1407"/>
  <c r="AZ14" i="1407"/>
  <c r="BB14" i="1407"/>
  <c r="N14" i="1407"/>
  <c r="BC19" i="1407"/>
  <c r="BA19" i="1407"/>
  <c r="AZ19" i="1407"/>
  <c r="BB19" i="1407"/>
  <c r="N19" i="1407"/>
  <c r="BE9" i="1406"/>
  <c r="BE11" i="1405"/>
  <c r="BG9" i="1405"/>
  <c r="BE18" i="1406"/>
  <c r="N11" i="1406"/>
  <c r="BC11" i="1406"/>
  <c r="BG11" i="1406" s="1"/>
  <c r="BB38" i="1406"/>
  <c r="AZ38" i="1406"/>
  <c r="AZ17" i="1406"/>
  <c r="BB17" i="1406"/>
  <c r="AZ31" i="1406"/>
  <c r="BB31" i="1406"/>
  <c r="BG10" i="1405"/>
  <c r="BB24" i="1406"/>
  <c r="AZ24" i="1406"/>
  <c r="BE9" i="1405"/>
  <c r="BC33" i="1406"/>
  <c r="BA33" i="1406"/>
  <c r="AZ33" i="1406"/>
  <c r="BB33" i="1406"/>
  <c r="N33" i="1406"/>
  <c r="BC20" i="1406"/>
  <c r="BA20" i="1406"/>
  <c r="AZ20" i="1406"/>
  <c r="BB20" i="1406"/>
  <c r="N20" i="1406"/>
  <c r="BC16" i="1406"/>
  <c r="BA16" i="1406"/>
  <c r="BB16" i="1406"/>
  <c r="AZ16" i="1406"/>
  <c r="N16" i="1406"/>
  <c r="BC27" i="1406"/>
  <c r="BA27" i="1406"/>
  <c r="AZ27" i="1406"/>
  <c r="BB27" i="1406"/>
  <c r="N27" i="1406"/>
  <c r="BC19" i="1406"/>
  <c r="BA19" i="1406"/>
  <c r="AZ19" i="1406"/>
  <c r="BB19" i="1406"/>
  <c r="N19" i="1406"/>
  <c r="BC15" i="1406"/>
  <c r="BA15" i="1406"/>
  <c r="BB15" i="1406"/>
  <c r="AZ15" i="1406"/>
  <c r="N15" i="1406"/>
  <c r="BC31" i="1406"/>
  <c r="BA31" i="1406"/>
  <c r="N31" i="1406"/>
  <c r="BC12" i="1406"/>
  <c r="BA12" i="1406"/>
  <c r="BB12" i="1406"/>
  <c r="AZ12" i="1406"/>
  <c r="BC24" i="1406"/>
  <c r="BA24" i="1406"/>
  <c r="N24" i="1406"/>
  <c r="BG32" i="1404"/>
  <c r="BG18" i="1406"/>
  <c r="BC36" i="1406"/>
  <c r="BA36" i="1406"/>
  <c r="AZ36" i="1406"/>
  <c r="BB36" i="1406"/>
  <c r="N36" i="1406"/>
  <c r="BA26" i="1406"/>
  <c r="BC26" i="1406"/>
  <c r="BB26" i="1406"/>
  <c r="AZ26" i="1406"/>
  <c r="N26" i="1406"/>
  <c r="BC21" i="1406"/>
  <c r="BA21" i="1406"/>
  <c r="AZ21" i="1406"/>
  <c r="BB21" i="1406"/>
  <c r="N21" i="1406"/>
  <c r="BA23" i="1406"/>
  <c r="BC23" i="1406"/>
  <c r="BB23" i="1406"/>
  <c r="AZ23" i="1406"/>
  <c r="N23" i="1406"/>
  <c r="BA35" i="1406"/>
  <c r="BC35" i="1406"/>
  <c r="BB35" i="1406"/>
  <c r="AZ35" i="1406"/>
  <c r="N35" i="1406"/>
  <c r="BC28" i="1406"/>
  <c r="BA28" i="1406"/>
  <c r="BB28" i="1406"/>
  <c r="AZ28" i="1406"/>
  <c r="N28" i="1406"/>
  <c r="BC38" i="1406"/>
  <c r="N38" i="1406"/>
  <c r="BA37" i="1406"/>
  <c r="BC37" i="1406"/>
  <c r="AZ37" i="1406"/>
  <c r="BB37" i="1406"/>
  <c r="N37" i="1406"/>
  <c r="BA14" i="1406"/>
  <c r="BC14" i="1406"/>
  <c r="BB14" i="1406"/>
  <c r="AZ14" i="1406"/>
  <c r="N14" i="1406"/>
  <c r="BA22" i="1406"/>
  <c r="BC22" i="1406"/>
  <c r="AZ22" i="1406"/>
  <c r="BB22" i="1406"/>
  <c r="N22" i="1406"/>
  <c r="BC29" i="1406"/>
  <c r="BA29" i="1406"/>
  <c r="BB29" i="1406"/>
  <c r="AZ29" i="1406"/>
  <c r="N29" i="1406"/>
  <c r="BA34" i="1406"/>
  <c r="BC34" i="1406"/>
  <c r="BB34" i="1406"/>
  <c r="AZ34" i="1406"/>
  <c r="N34" i="1406"/>
  <c r="BE25" i="1405"/>
  <c r="BC17" i="1406"/>
  <c r="N17" i="1406"/>
  <c r="BA30" i="1406"/>
  <c r="BC30" i="1406"/>
  <c r="AZ30" i="1406"/>
  <c r="BB30" i="1406"/>
  <c r="N30" i="1406"/>
  <c r="BG11" i="1405"/>
  <c r="BG18" i="1405"/>
  <c r="BE18" i="1405"/>
  <c r="AZ24" i="1405"/>
  <c r="BB24" i="1405"/>
  <c r="BE10" i="1404"/>
  <c r="AZ17" i="1405"/>
  <c r="BB17" i="1405"/>
  <c r="AZ31" i="1405"/>
  <c r="BB31" i="1405"/>
  <c r="BB38" i="1405"/>
  <c r="AZ38" i="1405"/>
  <c r="BE18" i="1404"/>
  <c r="BG32" i="1405"/>
  <c r="BE13" i="1404"/>
  <c r="BE32" i="1405"/>
  <c r="BG18" i="1404"/>
  <c r="BC16" i="1405"/>
  <c r="BA16" i="1405"/>
  <c r="BB16" i="1405"/>
  <c r="AZ16" i="1405"/>
  <c r="N16" i="1405"/>
  <c r="BC23" i="1405"/>
  <c r="BA23" i="1405"/>
  <c r="BB23" i="1405"/>
  <c r="AZ23" i="1405"/>
  <c r="N23" i="1405"/>
  <c r="BC17" i="1405"/>
  <c r="N17" i="1405"/>
  <c r="BA30" i="1405"/>
  <c r="BC30" i="1405"/>
  <c r="BB30" i="1405"/>
  <c r="AZ30" i="1405"/>
  <c r="N30" i="1405"/>
  <c r="BC21" i="1405"/>
  <c r="BA21" i="1405" s="1"/>
  <c r="BB21" i="1405"/>
  <c r="AZ21" i="1405"/>
  <c r="N21" i="1405"/>
  <c r="BC14" i="1405"/>
  <c r="BA14" i="1405" s="1"/>
  <c r="BB14" i="1405"/>
  <c r="AZ14" i="1405"/>
  <c r="N14" i="1405"/>
  <c r="BA26" i="1405"/>
  <c r="BC26" i="1405"/>
  <c r="BB26" i="1405"/>
  <c r="AZ26" i="1405"/>
  <c r="N26" i="1405"/>
  <c r="BC20" i="1405"/>
  <c r="BA20" i="1405"/>
  <c r="AZ20" i="1405"/>
  <c r="BB20" i="1405"/>
  <c r="N20" i="1405"/>
  <c r="BC29" i="1405"/>
  <c r="BA29" i="1405"/>
  <c r="BB29" i="1405"/>
  <c r="AZ29" i="1405"/>
  <c r="N29" i="1405"/>
  <c r="BA12" i="1405"/>
  <c r="BC12" i="1405"/>
  <c r="BB12" i="1405"/>
  <c r="AZ12" i="1405"/>
  <c r="BC33" i="1405"/>
  <c r="BA33" i="1405"/>
  <c r="BB33" i="1405"/>
  <c r="AZ33" i="1405"/>
  <c r="N33" i="1405"/>
  <c r="BA22" i="1405"/>
  <c r="BC22" i="1405"/>
  <c r="BB22" i="1405"/>
  <c r="AZ22" i="1405"/>
  <c r="N22" i="1405"/>
  <c r="BC28" i="1405"/>
  <c r="BA28" i="1405" s="1"/>
  <c r="BB28" i="1405"/>
  <c r="AZ28" i="1405"/>
  <c r="N28" i="1405"/>
  <c r="BC31" i="1405"/>
  <c r="N31" i="1405"/>
  <c r="BA37" i="1405"/>
  <c r="BC37" i="1405"/>
  <c r="BB37" i="1405"/>
  <c r="AZ37" i="1405"/>
  <c r="N37" i="1405"/>
  <c r="BC35" i="1405"/>
  <c r="BA35" i="1405" s="1"/>
  <c r="AZ35" i="1405"/>
  <c r="BB35" i="1405"/>
  <c r="N35" i="1405"/>
  <c r="BC36" i="1405"/>
  <c r="BA36" i="1405"/>
  <c r="AZ36" i="1405"/>
  <c r="BB36" i="1405"/>
  <c r="N36" i="1405"/>
  <c r="BA34" i="1405"/>
  <c r="BC34" i="1405"/>
  <c r="AZ34" i="1405"/>
  <c r="BB34" i="1405"/>
  <c r="N34" i="1405"/>
  <c r="BA38" i="1405"/>
  <c r="BC38" i="1405"/>
  <c r="N38" i="1405"/>
  <c r="BC27" i="1405"/>
  <c r="BA27" i="1405"/>
  <c r="AZ27" i="1405"/>
  <c r="BB27" i="1405"/>
  <c r="N27" i="1405"/>
  <c r="BG9" i="1404"/>
  <c r="BC24" i="1405"/>
  <c r="BA24" i="1405"/>
  <c r="N24" i="1405"/>
  <c r="BC19" i="1405"/>
  <c r="BA19" i="1405"/>
  <c r="BB19" i="1405"/>
  <c r="AZ19" i="1405"/>
  <c r="N19" i="1405"/>
  <c r="BG10" i="1404"/>
  <c r="BA15" i="1405"/>
  <c r="BC15" i="1405"/>
  <c r="BB15" i="1405"/>
  <c r="AZ15" i="1405"/>
  <c r="N15" i="1405"/>
  <c r="BE32" i="1403"/>
  <c r="BG11" i="1404"/>
  <c r="BB38" i="1404"/>
  <c r="AZ38" i="1404"/>
  <c r="BE11" i="1404"/>
  <c r="AZ17" i="1404"/>
  <c r="BB17" i="1404"/>
  <c r="BB31" i="1404"/>
  <c r="AZ31" i="1404"/>
  <c r="BE13" i="1403"/>
  <c r="BG13" i="1404"/>
  <c r="AZ24" i="1404"/>
  <c r="BB24" i="1404"/>
  <c r="BG25" i="1404"/>
  <c r="BC17" i="1404"/>
  <c r="N17" i="1404"/>
  <c r="BC15" i="1404"/>
  <c r="BA15" i="1404"/>
  <c r="AZ15" i="1404"/>
  <c r="BB15" i="1404"/>
  <c r="N15" i="1404"/>
  <c r="BC35" i="1404"/>
  <c r="BA35" i="1404" s="1"/>
  <c r="AZ35" i="1404"/>
  <c r="BB35" i="1404"/>
  <c r="N35" i="1404"/>
  <c r="BA36" i="1404"/>
  <c r="BC36" i="1404"/>
  <c r="AZ36" i="1404"/>
  <c r="BB36" i="1404"/>
  <c r="N36" i="1404"/>
  <c r="BC28" i="1404"/>
  <c r="BA28" i="1404" s="1"/>
  <c r="BB28" i="1404"/>
  <c r="AZ28" i="1404"/>
  <c r="N28" i="1404"/>
  <c r="BA30" i="1404"/>
  <c r="BC30" i="1404"/>
  <c r="BB30" i="1404"/>
  <c r="AZ30" i="1404"/>
  <c r="N30" i="1404"/>
  <c r="BC29" i="1404"/>
  <c r="BA29" i="1404"/>
  <c r="AZ29" i="1404"/>
  <c r="BB29" i="1404"/>
  <c r="N29" i="1404"/>
  <c r="BC23" i="1404"/>
  <c r="BA23" i="1404"/>
  <c r="AZ23" i="1404"/>
  <c r="BB23" i="1404"/>
  <c r="N23" i="1404"/>
  <c r="BC24" i="1404"/>
  <c r="N24" i="1404"/>
  <c r="BC34" i="1404"/>
  <c r="BA34" i="1404"/>
  <c r="AZ34" i="1404"/>
  <c r="BB34" i="1404"/>
  <c r="N34" i="1404"/>
  <c r="BA12" i="1404"/>
  <c r="BC12" i="1404"/>
  <c r="BB12" i="1404"/>
  <c r="AZ12" i="1404"/>
  <c r="N12" i="1404"/>
  <c r="BC31" i="1404"/>
  <c r="N31" i="1404"/>
  <c r="BG32" i="1403"/>
  <c r="BC33" i="1404"/>
  <c r="BA33" i="1404"/>
  <c r="BB33" i="1404"/>
  <c r="AZ33" i="1404"/>
  <c r="N33" i="1404"/>
  <c r="BC14" i="1404"/>
  <c r="BA14" i="1404" s="1"/>
  <c r="AZ14" i="1404"/>
  <c r="BB14" i="1404"/>
  <c r="N14" i="1404"/>
  <c r="BC27" i="1404"/>
  <c r="BA27" i="1404"/>
  <c r="AZ27" i="1404"/>
  <c r="BB27" i="1404"/>
  <c r="N27" i="1404"/>
  <c r="BC16" i="1404"/>
  <c r="BA16" i="1404"/>
  <c r="BB16" i="1404"/>
  <c r="AZ16" i="1404"/>
  <c r="N16" i="1404"/>
  <c r="BA37" i="1404"/>
  <c r="BC37" i="1404"/>
  <c r="BB37" i="1404"/>
  <c r="AZ37" i="1404"/>
  <c r="N37" i="1404"/>
  <c r="BC22" i="1404"/>
  <c r="BA22" i="1404"/>
  <c r="BB22" i="1404"/>
  <c r="AZ22" i="1404"/>
  <c r="N22" i="1404"/>
  <c r="BC21" i="1404"/>
  <c r="BA21" i="1404" s="1"/>
  <c r="AZ21" i="1404"/>
  <c r="BB21" i="1404"/>
  <c r="N21" i="1404"/>
  <c r="BA19" i="1404"/>
  <c r="BC19" i="1404"/>
  <c r="AZ19" i="1404"/>
  <c r="BB19" i="1404"/>
  <c r="N19" i="1404"/>
  <c r="BC38" i="1404"/>
  <c r="N38" i="1404"/>
  <c r="BC20" i="1404"/>
  <c r="BA20" i="1404"/>
  <c r="AZ20" i="1404"/>
  <c r="BB20" i="1404"/>
  <c r="N20" i="1404"/>
  <c r="BA26" i="1404"/>
  <c r="BC26" i="1404"/>
  <c r="AZ26" i="1404"/>
  <c r="BB26" i="1404"/>
  <c r="N26" i="1404"/>
  <c r="BC16" i="1403"/>
  <c r="BA16" i="1403"/>
  <c r="AZ16" i="1403"/>
  <c r="BB16" i="1403"/>
  <c r="N16" i="1403"/>
  <c r="BC38" i="1403"/>
  <c r="BG38" i="1403" s="1"/>
  <c r="N38" i="1403"/>
  <c r="BC35" i="1403"/>
  <c r="BA35" i="1403"/>
  <c r="AZ35" i="1403"/>
  <c r="BB35" i="1403"/>
  <c r="N35" i="1403"/>
  <c r="BC31" i="1403"/>
  <c r="BG31" i="1403" s="1"/>
  <c r="N31" i="1403"/>
  <c r="BC29" i="1403"/>
  <c r="BA29" i="1403"/>
  <c r="BB29" i="1403"/>
  <c r="AZ29" i="1403"/>
  <c r="N29" i="1403"/>
  <c r="BA19" i="1403"/>
  <c r="BC19" i="1403"/>
  <c r="BB19" i="1403"/>
  <c r="AZ19" i="1403"/>
  <c r="N19" i="1403"/>
  <c r="BC14" i="1403"/>
  <c r="BA14" i="1403"/>
  <c r="AZ14" i="1403"/>
  <c r="BB14" i="1403"/>
  <c r="N14" i="1403"/>
  <c r="BC17" i="1403"/>
  <c r="BG17" i="1403" s="1"/>
  <c r="N17" i="1403"/>
  <c r="BC22" i="1403"/>
  <c r="BA22" i="1403"/>
  <c r="AZ22" i="1403"/>
  <c r="BB22" i="1403"/>
  <c r="N22" i="1403"/>
  <c r="BC24" i="1403"/>
  <c r="BG24" i="1403" s="1"/>
  <c r="N24" i="1403"/>
  <c r="BC34" i="1403"/>
  <c r="BA34" i="1403"/>
  <c r="BB34" i="1403"/>
  <c r="AZ34" i="1403"/>
  <c r="N34" i="1403"/>
  <c r="BC27" i="1403"/>
  <c r="BA27" i="1403"/>
  <c r="BB27" i="1403"/>
  <c r="AZ27" i="1403"/>
  <c r="N27" i="1403"/>
  <c r="BC30" i="1403"/>
  <c r="BA30" i="1403"/>
  <c r="AZ30" i="1403"/>
  <c r="BB30" i="1403"/>
  <c r="N30" i="1403"/>
  <c r="BC12" i="1403"/>
  <c r="BA12" i="1403"/>
  <c r="AZ12" i="1403"/>
  <c r="BB12" i="1403"/>
  <c r="N12" i="1403"/>
  <c r="BC21" i="1403"/>
  <c r="BA21" i="1403"/>
  <c r="AZ21" i="1403"/>
  <c r="BB21" i="1403"/>
  <c r="N21" i="1403"/>
  <c r="BC15" i="1403"/>
  <c r="BA15" i="1403"/>
  <c r="BB15" i="1403"/>
  <c r="AZ15" i="1403"/>
  <c r="N15" i="1403"/>
  <c r="BA26" i="1403"/>
  <c r="BC26" i="1403"/>
  <c r="BB26" i="1403"/>
  <c r="AZ26" i="1403"/>
  <c r="N26" i="1403"/>
  <c r="BA37" i="1403"/>
  <c r="BC37" i="1403"/>
  <c r="AZ37" i="1403"/>
  <c r="BB37" i="1403"/>
  <c r="N37" i="1403"/>
  <c r="J12" i="1403"/>
  <c r="X13" i="1403"/>
  <c r="BA23" i="1403"/>
  <c r="BC23" i="1403"/>
  <c r="BB23" i="1403"/>
  <c r="AZ23" i="1403"/>
  <c r="N23" i="1403"/>
  <c r="BC33" i="1403"/>
  <c r="BA33" i="1403"/>
  <c r="AZ33" i="1403"/>
  <c r="BB33" i="1403"/>
  <c r="N33" i="1403"/>
  <c r="BC20" i="1403"/>
  <c r="BA20" i="1403"/>
  <c r="AZ20" i="1403"/>
  <c r="BB20" i="1403"/>
  <c r="N20" i="1403"/>
  <c r="BC28" i="1403"/>
  <c r="BA28" i="1403"/>
  <c r="BB28" i="1403"/>
  <c r="AZ28" i="1403"/>
  <c r="N28" i="1403"/>
  <c r="BC36" i="1403"/>
  <c r="BA36" i="1403"/>
  <c r="BB36" i="1403"/>
  <c r="AZ36" i="1403"/>
  <c r="N36" i="1403"/>
  <c r="BE14" i="1414" l="1"/>
  <c r="BE31" i="1414"/>
  <c r="BG31" i="1413"/>
  <c r="BE27" i="1414"/>
  <c r="BG28" i="1413"/>
  <c r="BG31" i="1414"/>
  <c r="BE19" i="1413"/>
  <c r="BG22" i="1414"/>
  <c r="BE28" i="1414"/>
  <c r="BE29" i="1414"/>
  <c r="BG14" i="1414"/>
  <c r="BG28" i="1414"/>
  <c r="BG30" i="1414"/>
  <c r="BG38" i="1414"/>
  <c r="BG23" i="1413"/>
  <c r="BG17" i="1414"/>
  <c r="BE35" i="1414"/>
  <c r="BG24" i="1414"/>
  <c r="BG15" i="1414"/>
  <c r="BG29" i="1414"/>
  <c r="BG12" i="1414"/>
  <c r="BE37" i="1414"/>
  <c r="BE36" i="1412"/>
  <c r="BG35" i="1414"/>
  <c r="BG20" i="1413"/>
  <c r="BE26" i="1414"/>
  <c r="BG34" i="1414"/>
  <c r="BG31" i="1411"/>
  <c r="BG19" i="1414"/>
  <c r="BE16" i="1414"/>
  <c r="BE19" i="1414"/>
  <c r="BE26" i="1413"/>
  <c r="BE36" i="1414"/>
  <c r="BE17" i="1414"/>
  <c r="BG16" i="1414"/>
  <c r="BE22" i="1414"/>
  <c r="BE15" i="1414"/>
  <c r="BA24" i="1414"/>
  <c r="BE24" i="1414" s="1"/>
  <c r="BE15" i="1413"/>
  <c r="BE12" i="1414"/>
  <c r="BG17" i="1413"/>
  <c r="N39" i="1414"/>
  <c r="N40" i="1414" s="1"/>
  <c r="I40" i="1414" s="1"/>
  <c r="BG38" i="1413"/>
  <c r="BE21" i="1414"/>
  <c r="BG27" i="1414"/>
  <c r="BA38" i="1414"/>
  <c r="BE38" i="1414" s="1"/>
  <c r="BE34" i="1414"/>
  <c r="BG37" i="1414"/>
  <c r="BG33" i="1412"/>
  <c r="BG21" i="1414"/>
  <c r="BE33" i="1414"/>
  <c r="BG19" i="1413"/>
  <c r="BG35" i="1413"/>
  <c r="BG33" i="1414"/>
  <c r="BG26" i="1413"/>
  <c r="BG36" i="1414"/>
  <c r="BE20" i="1414"/>
  <c r="BE23" i="1414"/>
  <c r="BG24" i="1411"/>
  <c r="BG15" i="1411"/>
  <c r="BG14" i="1411"/>
  <c r="BE20" i="1412"/>
  <c r="BE34" i="1412"/>
  <c r="BE30" i="1414"/>
  <c r="BG26" i="1414"/>
  <c r="BG20" i="1414"/>
  <c r="BG23" i="1414"/>
  <c r="BG29" i="1413"/>
  <c r="BE12" i="1413"/>
  <c r="BE35" i="1413"/>
  <c r="BE21" i="1411"/>
  <c r="BG34" i="1412"/>
  <c r="BG21" i="1413"/>
  <c r="BG22" i="1413"/>
  <c r="BE24" i="1413"/>
  <c r="BG24" i="1413"/>
  <c r="BG15" i="1413"/>
  <c r="BG33" i="1413"/>
  <c r="BG29" i="1411"/>
  <c r="BG37" i="1411"/>
  <c r="BG33" i="1411"/>
  <c r="BE22" i="1412"/>
  <c r="BG27" i="1413"/>
  <c r="BG30" i="1413"/>
  <c r="BE21" i="1413"/>
  <c r="BE22" i="1413"/>
  <c r="BE14" i="1413"/>
  <c r="BE37" i="1413"/>
  <c r="BE34" i="1413"/>
  <c r="BG14" i="1413"/>
  <c r="BE36" i="1413"/>
  <c r="BG24" i="1409"/>
  <c r="BG15" i="1412"/>
  <c r="BE37" i="1412"/>
  <c r="BG36" i="1412"/>
  <c r="BE23" i="1413"/>
  <c r="BG34" i="1413"/>
  <c r="BG36" i="1413"/>
  <c r="BG28" i="1412"/>
  <c r="BE21" i="1412"/>
  <c r="BE27" i="1413"/>
  <c r="BE33" i="1413"/>
  <c r="BG17" i="1410"/>
  <c r="BG12" i="1413"/>
  <c r="BE20" i="1413"/>
  <c r="N39" i="1413"/>
  <c r="N40" i="1413" s="1"/>
  <c r="I40" i="1413" s="1"/>
  <c r="BA17" i="1413"/>
  <c r="BE17" i="1413" s="1"/>
  <c r="BA31" i="1413"/>
  <c r="BE31" i="1413" s="1"/>
  <c r="BE30" i="1413"/>
  <c r="BA38" i="1413"/>
  <c r="BE38" i="1413" s="1"/>
  <c r="BG27" i="1411"/>
  <c r="BE15" i="1412"/>
  <c r="BG20" i="1412"/>
  <c r="BG37" i="1413"/>
  <c r="BG22" i="1412"/>
  <c r="BE16" i="1413"/>
  <c r="BE29" i="1413"/>
  <c r="BG16" i="1413"/>
  <c r="BE28" i="1413"/>
  <c r="BG23" i="1412"/>
  <c r="BE23" i="1412"/>
  <c r="BG35" i="1412"/>
  <c r="BE29" i="1412"/>
  <c r="BA24" i="1412"/>
  <c r="BE24" i="1412" s="1"/>
  <c r="BG12" i="1411"/>
  <c r="BE22" i="1411"/>
  <c r="BG28" i="1411"/>
  <c r="BE36" i="1411"/>
  <c r="BE16" i="1412"/>
  <c r="BG22" i="1411"/>
  <c r="BG36" i="1411"/>
  <c r="BG16" i="1412"/>
  <c r="BG21" i="1412"/>
  <c r="BE33" i="1412"/>
  <c r="BA31" i="1412"/>
  <c r="BE31" i="1412" s="1"/>
  <c r="BG17" i="1411"/>
  <c r="BG38" i="1411"/>
  <c r="BG30" i="1412"/>
  <c r="BG19" i="1412"/>
  <c r="BA38" i="1412"/>
  <c r="BE38" i="1412" s="1"/>
  <c r="BE19" i="1412"/>
  <c r="BE28" i="1412"/>
  <c r="BE23" i="1411"/>
  <c r="BG12" i="1412"/>
  <c r="BG29" i="1412"/>
  <c r="BE37" i="1411"/>
  <c r="BG14" i="1412"/>
  <c r="BE12" i="1412"/>
  <c r="BE35" i="1412"/>
  <c r="BE20" i="1411"/>
  <c r="BE14" i="1412"/>
  <c r="BG24" i="1408"/>
  <c r="BE12" i="1411"/>
  <c r="BG37" i="1412"/>
  <c r="BA17" i="1412"/>
  <c r="BE17" i="1412" s="1"/>
  <c r="BE26" i="1410"/>
  <c r="BE30" i="1411"/>
  <c r="BE26" i="1412"/>
  <c r="BE27" i="1412"/>
  <c r="N39" i="1412"/>
  <c r="N40" i="1412" s="1"/>
  <c r="I40" i="1412" s="1"/>
  <c r="BG34" i="1410"/>
  <c r="BE15" i="1411"/>
  <c r="BE14" i="1411"/>
  <c r="BG26" i="1412"/>
  <c r="BG27" i="1412"/>
  <c r="BE30" i="1412"/>
  <c r="BG15" i="1410"/>
  <c r="BE28" i="1411"/>
  <c r="BG20" i="1411"/>
  <c r="BE37" i="1410"/>
  <c r="BG19" i="1411"/>
  <c r="BG23" i="1411"/>
  <c r="BG26" i="1411"/>
  <c r="BE29" i="1411"/>
  <c r="BG35" i="1410"/>
  <c r="BE34" i="1410"/>
  <c r="BG34" i="1411"/>
  <c r="BE22" i="1409"/>
  <c r="BG31" i="1409"/>
  <c r="BE34" i="1411"/>
  <c r="BE26" i="1411"/>
  <c r="BE14" i="1410"/>
  <c r="BG21" i="1411"/>
  <c r="BE16" i="1411"/>
  <c r="BE33" i="1411"/>
  <c r="BG16" i="1411"/>
  <c r="BA24" i="1411"/>
  <c r="BE24" i="1411" s="1"/>
  <c r="N39" i="1411"/>
  <c r="N40" i="1411" s="1"/>
  <c r="I40" i="1411" s="1"/>
  <c r="BG30" i="1411"/>
  <c r="BG20" i="1410"/>
  <c r="BG37" i="1409"/>
  <c r="BE27" i="1409"/>
  <c r="BG37" i="1410"/>
  <c r="BA38" i="1411"/>
  <c r="BE38" i="1411" s="1"/>
  <c r="BG35" i="1411"/>
  <c r="BA31" i="1411"/>
  <c r="BE31" i="1411" s="1"/>
  <c r="BE19" i="1410"/>
  <c r="BE35" i="1410"/>
  <c r="BE19" i="1411"/>
  <c r="BE35" i="1411"/>
  <c r="BE31" i="1409"/>
  <c r="BG38" i="1410"/>
  <c r="BE24" i="1409"/>
  <c r="BE38" i="1410"/>
  <c r="BE27" i="1411"/>
  <c r="BA17" i="1411"/>
  <c r="BE17" i="1411" s="1"/>
  <c r="BE21" i="1410"/>
  <c r="BE12" i="1410"/>
  <c r="BG31" i="1410"/>
  <c r="BE31" i="1410"/>
  <c r="BG23" i="1410"/>
  <c r="BG21" i="1410"/>
  <c r="BG15" i="1408"/>
  <c r="BE36" i="1410"/>
  <c r="BG36" i="1410"/>
  <c r="BG14" i="1408"/>
  <c r="BG28" i="1408"/>
  <c r="BE30" i="1408"/>
  <c r="BG16" i="1408"/>
  <c r="BE16" i="1409"/>
  <c r="BE16" i="1410"/>
  <c r="BG38" i="1409"/>
  <c r="BG33" i="1409"/>
  <c r="BG12" i="1409"/>
  <c r="BE17" i="1409"/>
  <c r="BE15" i="1409"/>
  <c r="BE34" i="1409"/>
  <c r="BG17" i="1409"/>
  <c r="BG28" i="1410"/>
  <c r="BG22" i="1409"/>
  <c r="BG22" i="1410"/>
  <c r="BG16" i="1410"/>
  <c r="BE22" i="1410"/>
  <c r="BG37" i="1408"/>
  <c r="N39" i="1410"/>
  <c r="N40" i="1410" s="1"/>
  <c r="I40" i="1410" s="1"/>
  <c r="BA17" i="1410"/>
  <c r="BE17" i="1410" s="1"/>
  <c r="BE23" i="1410"/>
  <c r="BG28" i="1409"/>
  <c r="BE15" i="1410"/>
  <c r="BG12" i="1410"/>
  <c r="BG26" i="1410"/>
  <c r="BG19" i="1410"/>
  <c r="BE20" i="1410"/>
  <c r="BG30" i="1409"/>
  <c r="BE28" i="1410"/>
  <c r="BA24" i="1410"/>
  <c r="BE24" i="1410" s="1"/>
  <c r="BG38" i="1408"/>
  <c r="BG27" i="1409"/>
  <c r="BG14" i="1410"/>
  <c r="BG33" i="1410"/>
  <c r="BE35" i="1409"/>
  <c r="BE26" i="1409"/>
  <c r="BG30" i="1410"/>
  <c r="BE29" i="1410"/>
  <c r="BE33" i="1410"/>
  <c r="BE27" i="1410"/>
  <c r="BG26" i="1409"/>
  <c r="BE36" i="1409"/>
  <c r="BE30" i="1410"/>
  <c r="BG29" i="1410"/>
  <c r="BG27" i="1410"/>
  <c r="BE37" i="1409"/>
  <c r="BE38" i="1409"/>
  <c r="BE28" i="1409"/>
  <c r="BG27" i="1408"/>
  <c r="BG12" i="1408"/>
  <c r="BG34" i="1409"/>
  <c r="BE30" i="1409"/>
  <c r="BE12" i="1409"/>
  <c r="BG15" i="1409"/>
  <c r="BG14" i="1409"/>
  <c r="BG12" i="1407"/>
  <c r="BG26" i="1408"/>
  <c r="BG16" i="1409"/>
  <c r="BE29" i="1409"/>
  <c r="BG36" i="1409"/>
  <c r="BG17" i="1406"/>
  <c r="BG29" i="1409"/>
  <c r="BE33" i="1409"/>
  <c r="BG35" i="1408"/>
  <c r="BE16" i="1408"/>
  <c r="BE26" i="1408"/>
  <c r="BG35" i="1409"/>
  <c r="BG23" i="1409"/>
  <c r="BE14" i="1409"/>
  <c r="BE23" i="1409"/>
  <c r="BG19" i="1409"/>
  <c r="BE21" i="1409"/>
  <c r="BE20" i="1409"/>
  <c r="BG31" i="1408"/>
  <c r="BE29" i="1408"/>
  <c r="BE33" i="1408"/>
  <c r="BE19" i="1409"/>
  <c r="BG21" i="1409"/>
  <c r="BG20" i="1409"/>
  <c r="N39" i="1409"/>
  <c r="N40" i="1409" s="1"/>
  <c r="I40" i="1409" s="1"/>
  <c r="BG38" i="1405"/>
  <c r="BG34" i="1408"/>
  <c r="BE27" i="1408"/>
  <c r="BG24" i="1405"/>
  <c r="BE31" i="1406"/>
  <c r="BE35" i="1408"/>
  <c r="BE20" i="1408"/>
  <c r="BE26" i="1406"/>
  <c r="BG38" i="1407"/>
  <c r="BG17" i="1407"/>
  <c r="BG20" i="1408"/>
  <c r="BE28" i="1408"/>
  <c r="BG24" i="1406"/>
  <c r="BE23" i="1406"/>
  <c r="BG36" i="1407"/>
  <c r="BE36" i="1408"/>
  <c r="BG17" i="1408"/>
  <c r="BE38" i="1405"/>
  <c r="BG36" i="1408"/>
  <c r="BG27" i="1407"/>
  <c r="BE37" i="1408"/>
  <c r="N39" i="1408"/>
  <c r="N40" i="1408" s="1"/>
  <c r="I40" i="1408" s="1"/>
  <c r="BG14" i="1407"/>
  <c r="BE14" i="1408"/>
  <c r="BE15" i="1408"/>
  <c r="BA38" i="1408"/>
  <c r="BE38" i="1408" s="1"/>
  <c r="BG38" i="1406"/>
  <c r="BG29" i="1407"/>
  <c r="BE34" i="1408"/>
  <c r="BG30" i="1408"/>
  <c r="BA31" i="1408"/>
  <c r="BE31" i="1408" s="1"/>
  <c r="BA17" i="1408"/>
  <c r="BE17" i="1408" s="1"/>
  <c r="BG24" i="1407"/>
  <c r="BG15" i="1407"/>
  <c r="BE33" i="1407"/>
  <c r="BE21" i="1408"/>
  <c r="BG29" i="1408"/>
  <c r="BG33" i="1408"/>
  <c r="BE19" i="1408"/>
  <c r="BG22" i="1408"/>
  <c r="BE23" i="1408"/>
  <c r="BG33" i="1407"/>
  <c r="BA24" i="1408"/>
  <c r="BE24" i="1408" s="1"/>
  <c r="BG21" i="1408"/>
  <c r="BE12" i="1408"/>
  <c r="BG19" i="1408"/>
  <c r="BE22" i="1408"/>
  <c r="BG23" i="1408"/>
  <c r="BE21" i="1407"/>
  <c r="BE19" i="1407"/>
  <c r="BG20" i="1407"/>
  <c r="BE27" i="1407"/>
  <c r="BE24" i="1406"/>
  <c r="BE34" i="1406"/>
  <c r="BE14" i="1407"/>
  <c r="BG26" i="1407"/>
  <c r="BG35" i="1405"/>
  <c r="BG23" i="1405"/>
  <c r="BG12" i="1406"/>
  <c r="BE22" i="1407"/>
  <c r="BG16" i="1405"/>
  <c r="BG31" i="1406"/>
  <c r="BG21" i="1407"/>
  <c r="BE12" i="1407"/>
  <c r="BG33" i="1406"/>
  <c r="BE15" i="1407"/>
  <c r="BG31" i="1405"/>
  <c r="BE30" i="1407"/>
  <c r="BE20" i="1407"/>
  <c r="BG30" i="1407"/>
  <c r="BE17" i="1407"/>
  <c r="BE16" i="1407"/>
  <c r="BE24" i="1405"/>
  <c r="BE36" i="1407"/>
  <c r="BG16" i="1407"/>
  <c r="BG31" i="1407"/>
  <c r="BG15" i="1406"/>
  <c r="BE35" i="1407"/>
  <c r="BE33" i="1406"/>
  <c r="N39" i="1407"/>
  <c r="N40" i="1407" s="1"/>
  <c r="I40" i="1407" s="1"/>
  <c r="BG34" i="1406"/>
  <c r="BA38" i="1407"/>
  <c r="BE38" i="1407" s="1"/>
  <c r="BE26" i="1407"/>
  <c r="BE37" i="1407"/>
  <c r="BG37" i="1407"/>
  <c r="BA24" i="1407"/>
  <c r="BE24" i="1407" s="1"/>
  <c r="BG27" i="1406"/>
  <c r="BG19" i="1407"/>
  <c r="BE35" i="1406"/>
  <c r="BG22" i="1407"/>
  <c r="BE28" i="1407"/>
  <c r="BE34" i="1407"/>
  <c r="BG23" i="1407"/>
  <c r="BA31" i="1407"/>
  <c r="BE31" i="1407" s="1"/>
  <c r="BG38" i="1404"/>
  <c r="BE15" i="1406"/>
  <c r="BG35" i="1407"/>
  <c r="BG28" i="1407"/>
  <c r="BG34" i="1407"/>
  <c r="BE23" i="1407"/>
  <c r="BE29" i="1407"/>
  <c r="BE20" i="1406"/>
  <c r="BG37" i="1406"/>
  <c r="BG35" i="1406"/>
  <c r="BG26" i="1406"/>
  <c r="BA11" i="1406"/>
  <c r="BE11" i="1406" s="1"/>
  <c r="BG30" i="1406"/>
  <c r="BG14" i="1406"/>
  <c r="BG22" i="1405"/>
  <c r="BG20" i="1406"/>
  <c r="BG28" i="1404"/>
  <c r="BG30" i="1405"/>
  <c r="BE37" i="1406"/>
  <c r="BG22" i="1406"/>
  <c r="BG23" i="1406"/>
  <c r="BG21" i="1405"/>
  <c r="BE22" i="1405"/>
  <c r="BE26" i="1405"/>
  <c r="BE19" i="1406"/>
  <c r="BG37" i="1405"/>
  <c r="BG29" i="1406"/>
  <c r="BG21" i="1406"/>
  <c r="BG36" i="1406"/>
  <c r="BG19" i="1406"/>
  <c r="BG27" i="1403"/>
  <c r="BE33" i="1405"/>
  <c r="BA17" i="1406"/>
  <c r="BE17" i="1406" s="1"/>
  <c r="BE21" i="1406"/>
  <c r="BE36" i="1406"/>
  <c r="BE22" i="1406"/>
  <c r="N39" i="1406"/>
  <c r="N40" i="1406" s="1"/>
  <c r="I40" i="1406" s="1"/>
  <c r="BE27" i="1406"/>
  <c r="BA38" i="1406"/>
  <c r="BE38" i="1406" s="1"/>
  <c r="BG15" i="1404"/>
  <c r="BG27" i="1405"/>
  <c r="BE14" i="1406"/>
  <c r="BG33" i="1404"/>
  <c r="BG34" i="1404"/>
  <c r="BG29" i="1404"/>
  <c r="BG36" i="1405"/>
  <c r="BE30" i="1406"/>
  <c r="BE28" i="1406"/>
  <c r="BE16" i="1406"/>
  <c r="BE34" i="1404"/>
  <c r="BE36" i="1405"/>
  <c r="BG29" i="1405"/>
  <c r="BE30" i="1405"/>
  <c r="BE16" i="1405"/>
  <c r="BE29" i="1406"/>
  <c r="BG28" i="1406"/>
  <c r="BE12" i="1406"/>
  <c r="BG16" i="1406"/>
  <c r="BE15" i="1404"/>
  <c r="BE27" i="1405"/>
  <c r="BE35" i="1405"/>
  <c r="BE12" i="1405"/>
  <c r="BE21" i="1405"/>
  <c r="BE23" i="1405"/>
  <c r="BG12" i="1405"/>
  <c r="BG36" i="1404"/>
  <c r="BE19" i="1405"/>
  <c r="BE29" i="1403"/>
  <c r="BG35" i="1404"/>
  <c r="BG34" i="1405"/>
  <c r="BG17" i="1405"/>
  <c r="BG16" i="1404"/>
  <c r="BE37" i="1405"/>
  <c r="BE20" i="1405"/>
  <c r="BA17" i="1405"/>
  <c r="BE17" i="1405" s="1"/>
  <c r="BG19" i="1404"/>
  <c r="BG27" i="1404"/>
  <c r="BE35" i="1403"/>
  <c r="BE26" i="1404"/>
  <c r="BE19" i="1404"/>
  <c r="BE27" i="1404"/>
  <c r="BE36" i="1404"/>
  <c r="BG19" i="1405"/>
  <c r="N39" i="1405"/>
  <c r="N40" i="1405" s="1"/>
  <c r="I40" i="1405" s="1"/>
  <c r="BG26" i="1405"/>
  <c r="BE29" i="1405"/>
  <c r="BA31" i="1405"/>
  <c r="BE31" i="1405" s="1"/>
  <c r="BG20" i="1404"/>
  <c r="BE14" i="1405"/>
  <c r="BE15" i="1405"/>
  <c r="BE34" i="1405"/>
  <c r="BE28" i="1405"/>
  <c r="BG33" i="1405"/>
  <c r="BG14" i="1405"/>
  <c r="BG15" i="1405"/>
  <c r="BG28" i="1405"/>
  <c r="BG20" i="1405"/>
  <c r="BG37" i="1404"/>
  <c r="BG31" i="1404"/>
  <c r="BE35" i="1404"/>
  <c r="BE21" i="1404"/>
  <c r="BG14" i="1404"/>
  <c r="BE37" i="1403"/>
  <c r="BG30" i="1403"/>
  <c r="BG14" i="1403"/>
  <c r="BG16" i="1403"/>
  <c r="BG24" i="1404"/>
  <c r="BE28" i="1403"/>
  <c r="BE16" i="1404"/>
  <c r="BG30" i="1404"/>
  <c r="BG17" i="1404"/>
  <c r="BE23" i="1404"/>
  <c r="BE28" i="1404"/>
  <c r="BE37" i="1404"/>
  <c r="BG33" i="1403"/>
  <c r="BG29" i="1403"/>
  <c r="BE20" i="1404"/>
  <c r="BG21" i="1404"/>
  <c r="BE29" i="1404"/>
  <c r="BE30" i="1403"/>
  <c r="BE14" i="1403"/>
  <c r="BE16" i="1403"/>
  <c r="BE14" i="1404"/>
  <c r="BA31" i="1404"/>
  <c r="BE31" i="1404" s="1"/>
  <c r="N39" i="1404"/>
  <c r="N40" i="1404" s="1"/>
  <c r="I40" i="1404" s="1"/>
  <c r="BA24" i="1404"/>
  <c r="BE24" i="1404" s="1"/>
  <c r="BE30" i="1404"/>
  <c r="BA38" i="1404"/>
  <c r="BE38" i="1404" s="1"/>
  <c r="BE22" i="1404"/>
  <c r="BE12" i="1404"/>
  <c r="BG23" i="1403"/>
  <c r="BG26" i="1403"/>
  <c r="BE27" i="1403"/>
  <c r="BG35" i="1403"/>
  <c r="BG26" i="1404"/>
  <c r="BG22" i="1404"/>
  <c r="BE33" i="1404"/>
  <c r="BG12" i="1404"/>
  <c r="BG23" i="1404"/>
  <c r="BA17" i="1404"/>
  <c r="BE17" i="1404" s="1"/>
  <c r="BG36" i="1403"/>
  <c r="BE15" i="1403"/>
  <c r="BE21" i="1403"/>
  <c r="BG15" i="1403"/>
  <c r="BE34" i="1403"/>
  <c r="BA17" i="1403"/>
  <c r="BE17" i="1403" s="1"/>
  <c r="BE23" i="1403"/>
  <c r="BE26" i="1403"/>
  <c r="BG37" i="1403"/>
  <c r="BG34" i="1403"/>
  <c r="BE33" i="1403"/>
  <c r="N39" i="1403"/>
  <c r="N40" i="1403" s="1"/>
  <c r="I40" i="1403" s="1"/>
  <c r="I43" i="1403" s="1"/>
  <c r="BG28" i="1403"/>
  <c r="BG21" i="1403"/>
  <c r="BA38" i="1403"/>
  <c r="BE38" i="1403" s="1"/>
  <c r="BA24" i="1403"/>
  <c r="BE24" i="1403" s="1"/>
  <c r="BG20" i="1403"/>
  <c r="BG22" i="1403"/>
  <c r="BA31" i="1403"/>
  <c r="BE31" i="1403" s="1"/>
  <c r="BE20" i="1403"/>
  <c r="BG12" i="1403"/>
  <c r="BE22" i="1403"/>
  <c r="BE19" i="1403"/>
  <c r="BE36" i="1403"/>
  <c r="J13" i="1403"/>
  <c r="X14" i="1403"/>
  <c r="BE12" i="1403"/>
  <c r="BG19" i="1403"/>
  <c r="J14" i="1403" l="1"/>
  <c r="X15" i="1403"/>
  <c r="I44" i="1403"/>
  <c r="Q43" i="1403"/>
  <c r="K43" i="1403"/>
  <c r="X7" i="1404" a="1"/>
  <c r="J5" i="1404" a="1"/>
  <c r="J5" i="1404" l="1"/>
  <c r="I42" i="1404" s="1"/>
  <c r="I43" i="1404" s="1"/>
  <c r="X7" i="1404"/>
  <c r="X8" i="1404" s="1"/>
  <c r="J15" i="1403"/>
  <c r="X16" i="1403"/>
  <c r="J8" i="1404" l="1"/>
  <c r="X9" i="1404"/>
  <c r="K43" i="1404"/>
  <c r="I44" i="1404"/>
  <c r="Q43" i="1404"/>
  <c r="J16" i="1403"/>
  <c r="X17" i="1403"/>
  <c r="J5" i="1405" a="1"/>
  <c r="X7" i="1405" a="1"/>
  <c r="X7" i="1405" l="1"/>
  <c r="X8" i="1405" s="1"/>
  <c r="J5" i="1405"/>
  <c r="I42" i="1405" s="1"/>
  <c r="I43" i="1405" s="1"/>
  <c r="J9" i="1404"/>
  <c r="X10" i="1404"/>
  <c r="J17" i="1403"/>
  <c r="X18" i="1403"/>
  <c r="I44" i="1405" l="1"/>
  <c r="Q43" i="1405"/>
  <c r="K43" i="1405"/>
  <c r="J8" i="1405"/>
  <c r="X9" i="1405"/>
  <c r="J10" i="1404"/>
  <c r="X11" i="1404"/>
  <c r="J18" i="1403"/>
  <c r="X19" i="1403"/>
  <c r="X7" i="1406" a="1"/>
  <c r="J5" i="1406" a="1"/>
  <c r="J5" i="1406" l="1"/>
  <c r="I42" i="1406" s="1"/>
  <c r="I43" i="1406" s="1"/>
  <c r="X7" i="1406"/>
  <c r="X8" i="1406" s="1"/>
  <c r="J9" i="1405"/>
  <c r="X10" i="1405"/>
  <c r="J11" i="1404"/>
  <c r="X12" i="1404"/>
  <c r="J19" i="1403"/>
  <c r="X20" i="1403"/>
  <c r="J8" i="1406" l="1"/>
  <c r="X9" i="1406"/>
  <c r="K43" i="1406"/>
  <c r="I44" i="1406"/>
  <c r="Q43" i="1406"/>
  <c r="J10" i="1405"/>
  <c r="X11" i="1405"/>
  <c r="J12" i="1404"/>
  <c r="X13" i="1404"/>
  <c r="J20" i="1403"/>
  <c r="X21" i="1403"/>
  <c r="J5" i="1407" a="1"/>
  <c r="X7" i="1407" a="1"/>
  <c r="X7" i="1407" l="1"/>
  <c r="X8" i="1407" s="1"/>
  <c r="J5" i="1407"/>
  <c r="I42" i="1407" s="1"/>
  <c r="I43" i="1407" s="1"/>
  <c r="J9" i="1406"/>
  <c r="X10" i="1406"/>
  <c r="J11" i="1405"/>
  <c r="X12" i="1405"/>
  <c r="J13" i="1404"/>
  <c r="X14" i="1404"/>
  <c r="J21" i="1403"/>
  <c r="X22" i="1403"/>
  <c r="I44" i="1407" l="1"/>
  <c r="Q43" i="1407"/>
  <c r="K43" i="1407"/>
  <c r="J8" i="1407"/>
  <c r="X9" i="1407"/>
  <c r="J10" i="1406"/>
  <c r="X11" i="1406"/>
  <c r="J12" i="1405"/>
  <c r="X13" i="1405"/>
  <c r="J14" i="1404"/>
  <c r="X15" i="1404"/>
  <c r="J22" i="1403"/>
  <c r="X23" i="1403"/>
  <c r="X7" i="1408" a="1"/>
  <c r="J5" i="1408" a="1"/>
  <c r="J5" i="1408" l="1"/>
  <c r="I42" i="1408" s="1"/>
  <c r="I43" i="1408" s="1"/>
  <c r="X7" i="1408"/>
  <c r="X8" i="1408" s="1"/>
  <c r="J9" i="1407"/>
  <c r="X10" i="1407"/>
  <c r="J11" i="1406"/>
  <c r="X12" i="1406"/>
  <c r="J13" i="1405"/>
  <c r="X14" i="1405"/>
  <c r="J15" i="1404"/>
  <c r="X16" i="1404"/>
  <c r="J23" i="1403"/>
  <c r="X24" i="1403"/>
  <c r="J8" i="1408" l="1"/>
  <c r="X9" i="1408"/>
  <c r="I44" i="1408"/>
  <c r="Q43" i="1408"/>
  <c r="K43" i="1408"/>
  <c r="J10" i="1407"/>
  <c r="X11" i="1407"/>
  <c r="J12" i="1406"/>
  <c r="X13" i="1406"/>
  <c r="J14" i="1405"/>
  <c r="X15" i="1405"/>
  <c r="J16" i="1404"/>
  <c r="X17" i="1404"/>
  <c r="J24" i="1403"/>
  <c r="X25" i="1403"/>
  <c r="J5" i="1409" a="1"/>
  <c r="X7" i="1409" a="1"/>
  <c r="X7" i="1409" l="1"/>
  <c r="X8" i="1409" s="1"/>
  <c r="J5" i="1409"/>
  <c r="I42" i="1409" s="1"/>
  <c r="I43" i="1409" s="1"/>
  <c r="J9" i="1408"/>
  <c r="X10" i="1408"/>
  <c r="J11" i="1407"/>
  <c r="X12" i="1407"/>
  <c r="J13" i="1406"/>
  <c r="X14" i="1406"/>
  <c r="J15" i="1405"/>
  <c r="X16" i="1405"/>
  <c r="J17" i="1404"/>
  <c r="X18" i="1404"/>
  <c r="J25" i="1403"/>
  <c r="X26" i="1403"/>
  <c r="I44" i="1409" l="1"/>
  <c r="Q43" i="1409"/>
  <c r="K43" i="1409"/>
  <c r="J8" i="1409"/>
  <c r="X9" i="1409"/>
  <c r="J10" i="1408"/>
  <c r="X11" i="1408"/>
  <c r="J12" i="1407"/>
  <c r="X13" i="1407"/>
  <c r="J14" i="1406"/>
  <c r="X15" i="1406"/>
  <c r="J16" i="1405"/>
  <c r="X17" i="1405"/>
  <c r="J18" i="1404"/>
  <c r="X19" i="1404"/>
  <c r="J26" i="1403"/>
  <c r="X27" i="1403"/>
  <c r="X7" i="1410" a="1"/>
  <c r="J5" i="1410" a="1"/>
  <c r="J5" i="1410" l="1"/>
  <c r="I42" i="1410" s="1"/>
  <c r="I43" i="1410" s="1"/>
  <c r="X7" i="1410"/>
  <c r="X8" i="1410" s="1"/>
  <c r="J9" i="1409"/>
  <c r="X10" i="1409"/>
  <c r="J11" i="1408"/>
  <c r="X12" i="1408"/>
  <c r="J13" i="1407"/>
  <c r="X14" i="1407"/>
  <c r="J15" i="1406"/>
  <c r="X16" i="1406"/>
  <c r="J17" i="1405"/>
  <c r="X18" i="1405"/>
  <c r="J19" i="1404"/>
  <c r="X20" i="1404"/>
  <c r="J27" i="1403"/>
  <c r="X28" i="1403"/>
  <c r="J8" i="1410" l="1"/>
  <c r="X9" i="1410"/>
  <c r="K43" i="1410"/>
  <c r="I44" i="1410"/>
  <c r="Q43" i="1410"/>
  <c r="J10" i="1409"/>
  <c r="X11" i="1409"/>
  <c r="J12" i="1408"/>
  <c r="X13" i="1408"/>
  <c r="J14" i="1407"/>
  <c r="X15" i="1407"/>
  <c r="J16" i="1406"/>
  <c r="X17" i="1406"/>
  <c r="J18" i="1405"/>
  <c r="X19" i="1405"/>
  <c r="J20" i="1404"/>
  <c r="X21" i="1404"/>
  <c r="J28" i="1403"/>
  <c r="X29" i="1403"/>
  <c r="J5" i="1411" a="1"/>
  <c r="X7" i="1411" a="1"/>
  <c r="X7" i="1411" l="1"/>
  <c r="X8" i="1411" s="1"/>
  <c r="J5" i="1411"/>
  <c r="I42" i="1411" s="1"/>
  <c r="I43" i="1411" s="1"/>
  <c r="J9" i="1410"/>
  <c r="X10" i="1410"/>
  <c r="J11" i="1409"/>
  <c r="X12" i="1409"/>
  <c r="J13" i="1408"/>
  <c r="X14" i="1408"/>
  <c r="J15" i="1407"/>
  <c r="X16" i="1407"/>
  <c r="J17" i="1406"/>
  <c r="X18" i="1406"/>
  <c r="J19" i="1405"/>
  <c r="X20" i="1405"/>
  <c r="J21" i="1404"/>
  <c r="X22" i="1404"/>
  <c r="J29" i="1403"/>
  <c r="X30" i="1403"/>
  <c r="K43" i="1411" l="1"/>
  <c r="I44" i="1411"/>
  <c r="Q43" i="1411"/>
  <c r="J8" i="1411"/>
  <c r="X9" i="1411"/>
  <c r="J10" i="1410"/>
  <c r="X11" i="1410"/>
  <c r="J12" i="1409"/>
  <c r="X13" i="1409"/>
  <c r="J14" i="1408"/>
  <c r="X15" i="1408"/>
  <c r="J16" i="1407"/>
  <c r="X17" i="1407"/>
  <c r="J18" i="1406"/>
  <c r="X19" i="1406"/>
  <c r="J20" i="1405"/>
  <c r="X21" i="1405"/>
  <c r="J22" i="1404"/>
  <c r="X23" i="1404"/>
  <c r="J30" i="1403"/>
  <c r="X31" i="1403"/>
  <c r="X7" i="1412" a="1"/>
  <c r="J5" i="1412" a="1"/>
  <c r="J5" i="1412" l="1"/>
  <c r="I42" i="1412" s="1"/>
  <c r="I43" i="1412" s="1"/>
  <c r="X7" i="1412"/>
  <c r="X8" i="1412" s="1"/>
  <c r="J9" i="1411"/>
  <c r="X10" i="1411"/>
  <c r="J11" i="1410"/>
  <c r="X12" i="1410"/>
  <c r="J13" i="1409"/>
  <c r="X14" i="1409"/>
  <c r="J15" i="1408"/>
  <c r="X16" i="1408"/>
  <c r="J17" i="1407"/>
  <c r="X18" i="1407"/>
  <c r="J19" i="1406"/>
  <c r="X20" i="1406"/>
  <c r="J21" i="1405"/>
  <c r="X22" i="1405"/>
  <c r="J23" i="1404"/>
  <c r="X24" i="1404"/>
  <c r="J31" i="1403"/>
  <c r="X32" i="1403"/>
  <c r="J8" i="1412" l="1"/>
  <c r="X9" i="1412"/>
  <c r="K43" i="1412"/>
  <c r="I44" i="1412"/>
  <c r="Q43" i="1412"/>
  <c r="J10" i="1411"/>
  <c r="X11" i="1411"/>
  <c r="J12" i="1410"/>
  <c r="X13" i="1410"/>
  <c r="J14" i="1409"/>
  <c r="X15" i="1409"/>
  <c r="J16" i="1408"/>
  <c r="X17" i="1408"/>
  <c r="J18" i="1407"/>
  <c r="X19" i="1407"/>
  <c r="J20" i="1406"/>
  <c r="X21" i="1406"/>
  <c r="J22" i="1405"/>
  <c r="X23" i="1405"/>
  <c r="J24" i="1404"/>
  <c r="X25" i="1404"/>
  <c r="J32" i="1403"/>
  <c r="X33" i="1403"/>
  <c r="J5" i="1413" a="1"/>
  <c r="X7" i="1413" a="1"/>
  <c r="X7" i="1413" l="1"/>
  <c r="X8" i="1413" s="1"/>
  <c r="J5" i="1413"/>
  <c r="I42" i="1413" s="1"/>
  <c r="I43" i="1413" s="1"/>
  <c r="J9" i="1412"/>
  <c r="X10" i="1412"/>
  <c r="J11" i="1411"/>
  <c r="X12" i="1411"/>
  <c r="J13" i="1410"/>
  <c r="X14" i="1410"/>
  <c r="J15" i="1409"/>
  <c r="X16" i="1409"/>
  <c r="J17" i="1408"/>
  <c r="X18" i="1408"/>
  <c r="J19" i="1407"/>
  <c r="X20" i="1407"/>
  <c r="J21" i="1406"/>
  <c r="X22" i="1406"/>
  <c r="J23" i="1405"/>
  <c r="X24" i="1405"/>
  <c r="J25" i="1404"/>
  <c r="X26" i="1404"/>
  <c r="J33" i="1403"/>
  <c r="X34" i="1403"/>
  <c r="I44" i="1413" l="1"/>
  <c r="Q43" i="1413"/>
  <c r="K43" i="1413"/>
  <c r="J8" i="1413"/>
  <c r="X9" i="1413"/>
  <c r="J10" i="1412"/>
  <c r="X11" i="1412"/>
  <c r="J12" i="1411"/>
  <c r="X13" i="1411"/>
  <c r="J14" i="1410"/>
  <c r="X15" i="1410"/>
  <c r="J16" i="1409"/>
  <c r="X17" i="1409"/>
  <c r="J18" i="1408"/>
  <c r="X19" i="1408"/>
  <c r="J20" i="1407"/>
  <c r="X21" i="1407"/>
  <c r="J22" i="1406"/>
  <c r="X23" i="1406"/>
  <c r="J24" i="1405"/>
  <c r="X25" i="1405"/>
  <c r="J26" i="1404"/>
  <c r="X27" i="1404"/>
  <c r="J34" i="1403"/>
  <c r="X35" i="1403"/>
  <c r="J5" i="1414" a="1"/>
  <c r="X7" i="1414" a="1"/>
  <c r="X7" i="1414" l="1"/>
  <c r="X8" i="1414" s="1"/>
  <c r="J5" i="1414"/>
  <c r="I42" i="1414" s="1"/>
  <c r="I43" i="1414" s="1"/>
  <c r="J9" i="1413"/>
  <c r="X10" i="1413"/>
  <c r="J11" i="1412"/>
  <c r="X12" i="1412"/>
  <c r="J13" i="1411"/>
  <c r="X14" i="1411"/>
  <c r="J15" i="1410"/>
  <c r="X16" i="1410"/>
  <c r="J17" i="1409"/>
  <c r="X18" i="1409"/>
  <c r="J19" i="1408"/>
  <c r="X20" i="1408"/>
  <c r="J21" i="1407"/>
  <c r="X22" i="1407"/>
  <c r="J23" i="1406"/>
  <c r="X24" i="1406"/>
  <c r="J25" i="1405"/>
  <c r="X26" i="1405"/>
  <c r="J27" i="1404"/>
  <c r="X28" i="1404"/>
  <c r="J35" i="1403"/>
  <c r="X36" i="1403"/>
  <c r="I23" i="2" a="1"/>
  <c r="I23" i="2" l="1"/>
  <c r="I44" i="1414"/>
  <c r="Q43" i="1414"/>
  <c r="K43" i="1414"/>
  <c r="J8" i="1414"/>
  <c r="X9" i="1414"/>
  <c r="J10" i="1413"/>
  <c r="X11" i="1413"/>
  <c r="X13" i="1412"/>
  <c r="J12" i="1412"/>
  <c r="J14" i="1411"/>
  <c r="X15" i="1411"/>
  <c r="J16" i="1410"/>
  <c r="X17" i="1410"/>
  <c r="J18" i="1409"/>
  <c r="X19" i="1409"/>
  <c r="J20" i="1408"/>
  <c r="X21" i="1408"/>
  <c r="J22" i="1407"/>
  <c r="X23" i="1407"/>
  <c r="J24" i="1406"/>
  <c r="X25" i="1406"/>
  <c r="J26" i="1405"/>
  <c r="X27" i="1405"/>
  <c r="J28" i="1404"/>
  <c r="X29" i="1404"/>
  <c r="J36" i="1404"/>
  <c r="J36" i="1403"/>
  <c r="X37" i="1403"/>
  <c r="J9" i="1414" l="1"/>
  <c r="X10" i="1414"/>
  <c r="J11" i="1413"/>
  <c r="X12" i="1413"/>
  <c r="J13" i="1412"/>
  <c r="X14" i="1412"/>
  <c r="J15" i="1411"/>
  <c r="X16" i="1411"/>
  <c r="J17" i="1410"/>
  <c r="X18" i="1410"/>
  <c r="J19" i="1409"/>
  <c r="X20" i="1409"/>
  <c r="J21" i="1408"/>
  <c r="X22" i="1408"/>
  <c r="J23" i="1407"/>
  <c r="X24" i="1407"/>
  <c r="J25" i="1406"/>
  <c r="X26" i="1406"/>
  <c r="J27" i="1405"/>
  <c r="X28" i="1405"/>
  <c r="J29" i="1404"/>
  <c r="X30" i="1404"/>
  <c r="J37" i="1404"/>
  <c r="J37" i="1403"/>
  <c r="X38" i="1403"/>
  <c r="J38" i="1403" s="1"/>
  <c r="J10" i="1414" l="1"/>
  <c r="X11" i="1414"/>
  <c r="J12" i="1413"/>
  <c r="X13" i="1413"/>
  <c r="J14" i="1412"/>
  <c r="X15" i="1412"/>
  <c r="J16" i="1411"/>
  <c r="X17" i="1411"/>
  <c r="J18" i="1410"/>
  <c r="X19" i="1410"/>
  <c r="J20" i="1409"/>
  <c r="X21" i="1409"/>
  <c r="J22" i="1408"/>
  <c r="X23" i="1408"/>
  <c r="J24" i="1407"/>
  <c r="X25" i="1407"/>
  <c r="J26" i="1406"/>
  <c r="X27" i="1406"/>
  <c r="J28" i="1405"/>
  <c r="X29" i="1405"/>
  <c r="J30" i="1404"/>
  <c r="X31" i="1404"/>
  <c r="J11" i="1414" l="1"/>
  <c r="X12" i="1414"/>
  <c r="J13" i="1413"/>
  <c r="X14" i="1413"/>
  <c r="J15" i="1412"/>
  <c r="X16" i="1412"/>
  <c r="J17" i="1411"/>
  <c r="X18" i="1411"/>
  <c r="J19" i="1410"/>
  <c r="X20" i="1410"/>
  <c r="J21" i="1409"/>
  <c r="X22" i="1409"/>
  <c r="J23" i="1408"/>
  <c r="X24" i="1408"/>
  <c r="J25" i="1407"/>
  <c r="X26" i="1407"/>
  <c r="J27" i="1406"/>
  <c r="X28" i="1406"/>
  <c r="J29" i="1405"/>
  <c r="X30" i="1405"/>
  <c r="J31" i="1404"/>
  <c r="X32" i="1404"/>
  <c r="J12" i="1414" l="1"/>
  <c r="X13" i="1414"/>
  <c r="J14" i="1413"/>
  <c r="X15" i="1413"/>
  <c r="J16" i="1412"/>
  <c r="X17" i="1412"/>
  <c r="J18" i="1411"/>
  <c r="X19" i="1411"/>
  <c r="J20" i="1410"/>
  <c r="X21" i="1410"/>
  <c r="J22" i="1409"/>
  <c r="X23" i="1409"/>
  <c r="J24" i="1408"/>
  <c r="X25" i="1408"/>
  <c r="J26" i="1407"/>
  <c r="X27" i="1407"/>
  <c r="J28" i="1406"/>
  <c r="X29" i="1406"/>
  <c r="J30" i="1405"/>
  <c r="X31" i="1405"/>
  <c r="J32" i="1404"/>
  <c r="X33" i="1404"/>
  <c r="J13" i="1414" l="1"/>
  <c r="X14" i="1414"/>
  <c r="J15" i="1413"/>
  <c r="X16" i="1413"/>
  <c r="J17" i="1412"/>
  <c r="X18" i="1412"/>
  <c r="J19" i="1411"/>
  <c r="X20" i="1411"/>
  <c r="J21" i="1410"/>
  <c r="X22" i="1410"/>
  <c r="J23" i="1409"/>
  <c r="X24" i="1409"/>
  <c r="J25" i="1408"/>
  <c r="X26" i="1408"/>
  <c r="J27" i="1407"/>
  <c r="X28" i="1407"/>
  <c r="J29" i="1406"/>
  <c r="X30" i="1406"/>
  <c r="J31" i="1405"/>
  <c r="X32" i="1405"/>
  <c r="J33" i="1404"/>
  <c r="X34" i="1404"/>
  <c r="J14" i="1414" l="1"/>
  <c r="X15" i="1414"/>
  <c r="J16" i="1413"/>
  <c r="X17" i="1413"/>
  <c r="J18" i="1412"/>
  <c r="X19" i="1412"/>
  <c r="J20" i="1411"/>
  <c r="X21" i="1411"/>
  <c r="J22" i="1410"/>
  <c r="X23" i="1410"/>
  <c r="J24" i="1409"/>
  <c r="X25" i="1409"/>
  <c r="J26" i="1408"/>
  <c r="X27" i="1408"/>
  <c r="J28" i="1407"/>
  <c r="X29" i="1407"/>
  <c r="J30" i="1406"/>
  <c r="X31" i="1406"/>
  <c r="J32" i="1405"/>
  <c r="X33" i="1405"/>
  <c r="J34" i="1404"/>
  <c r="X35" i="1404"/>
  <c r="J15" i="1414" l="1"/>
  <c r="X16" i="1414"/>
  <c r="J17" i="1413"/>
  <c r="X18" i="1413"/>
  <c r="J19" i="1412"/>
  <c r="X20" i="1412"/>
  <c r="J21" i="1411"/>
  <c r="X22" i="1411"/>
  <c r="J23" i="1410"/>
  <c r="X24" i="1410"/>
  <c r="J25" i="1409"/>
  <c r="X26" i="1409"/>
  <c r="J27" i="1408"/>
  <c r="X28" i="1408"/>
  <c r="J29" i="1407"/>
  <c r="X30" i="1407"/>
  <c r="J31" i="1406"/>
  <c r="X32" i="1406"/>
  <c r="J33" i="1405"/>
  <c r="X34" i="1405"/>
  <c r="J35" i="1404"/>
  <c r="X36" i="1404"/>
  <c r="X37" i="1404" s="1"/>
  <c r="X38" i="1404" s="1"/>
  <c r="J38" i="1404" s="1"/>
  <c r="J16" i="1414" l="1"/>
  <c r="X17" i="1414"/>
  <c r="J18" i="1413"/>
  <c r="X19" i="1413"/>
  <c r="J20" i="1412"/>
  <c r="X21" i="1412"/>
  <c r="J22" i="1411"/>
  <c r="X23" i="1411"/>
  <c r="J24" i="1410"/>
  <c r="X25" i="1410"/>
  <c r="J26" i="1409"/>
  <c r="X27" i="1409"/>
  <c r="J28" i="1408"/>
  <c r="X29" i="1408"/>
  <c r="J30" i="1407"/>
  <c r="X31" i="1407"/>
  <c r="J32" i="1406"/>
  <c r="X33" i="1406"/>
  <c r="J34" i="1405"/>
  <c r="X35" i="1405"/>
  <c r="J17" i="1414" l="1"/>
  <c r="X18" i="1414"/>
  <c r="J19" i="1413"/>
  <c r="X20" i="1413"/>
  <c r="J21" i="1412"/>
  <c r="X22" i="1412"/>
  <c r="J23" i="1411"/>
  <c r="X24" i="1411"/>
  <c r="J25" i="1410"/>
  <c r="X26" i="1410"/>
  <c r="J27" i="1409"/>
  <c r="X28" i="1409"/>
  <c r="J29" i="1408"/>
  <c r="X30" i="1408"/>
  <c r="J31" i="1407"/>
  <c r="X32" i="1407"/>
  <c r="J33" i="1406"/>
  <c r="X34" i="1406"/>
  <c r="J35" i="1405"/>
  <c r="X36" i="1405"/>
  <c r="J18" i="1414" l="1"/>
  <c r="X19" i="1414"/>
  <c r="J20" i="1413"/>
  <c r="X21" i="1413"/>
  <c r="J22" i="1412"/>
  <c r="X23" i="1412"/>
  <c r="J24" i="1411"/>
  <c r="X25" i="1411"/>
  <c r="J26" i="1410"/>
  <c r="X27" i="1410"/>
  <c r="J28" i="1409"/>
  <c r="X29" i="1409"/>
  <c r="J30" i="1408"/>
  <c r="X31" i="1408"/>
  <c r="J32" i="1407"/>
  <c r="X33" i="1407"/>
  <c r="J34" i="1406"/>
  <c r="X35" i="1406"/>
  <c r="J36" i="1405"/>
  <c r="X37" i="1405"/>
  <c r="J19" i="1414" l="1"/>
  <c r="X20" i="1414"/>
  <c r="J21" i="1413"/>
  <c r="X22" i="1413"/>
  <c r="J23" i="1412"/>
  <c r="X24" i="1412"/>
  <c r="J25" i="1411"/>
  <c r="X26" i="1411"/>
  <c r="J27" i="1410"/>
  <c r="X28" i="1410"/>
  <c r="J29" i="1409"/>
  <c r="X30" i="1409"/>
  <c r="J31" i="1408"/>
  <c r="X32" i="1408"/>
  <c r="J33" i="1407"/>
  <c r="X34" i="1407"/>
  <c r="J35" i="1406"/>
  <c r="X36" i="1406"/>
  <c r="J37" i="1405"/>
  <c r="X38" i="1405"/>
  <c r="J38" i="1405" s="1"/>
  <c r="J20" i="1414" l="1"/>
  <c r="X21" i="1414"/>
  <c r="J22" i="1413"/>
  <c r="X23" i="1413"/>
  <c r="J24" i="1412"/>
  <c r="X25" i="1412"/>
  <c r="J26" i="1411"/>
  <c r="X27" i="1411"/>
  <c r="J28" i="1410"/>
  <c r="X29" i="1410"/>
  <c r="J30" i="1409"/>
  <c r="X31" i="1409"/>
  <c r="J32" i="1408"/>
  <c r="X33" i="1408"/>
  <c r="J34" i="1407"/>
  <c r="X35" i="1407"/>
  <c r="J36" i="1406"/>
  <c r="X37" i="1406"/>
  <c r="J21" i="1414" l="1"/>
  <c r="X22" i="1414"/>
  <c r="J23" i="1413"/>
  <c r="X24" i="1413"/>
  <c r="J25" i="1412"/>
  <c r="X26" i="1412"/>
  <c r="J27" i="1411"/>
  <c r="X28" i="1411"/>
  <c r="J29" i="1410"/>
  <c r="X30" i="1410"/>
  <c r="J31" i="1409"/>
  <c r="X32" i="1409"/>
  <c r="J33" i="1408"/>
  <c r="X34" i="1408"/>
  <c r="J35" i="1407"/>
  <c r="X36" i="1407"/>
  <c r="J37" i="1406"/>
  <c r="X38" i="1406"/>
  <c r="J38" i="1406" s="1"/>
  <c r="J22" i="1414" l="1"/>
  <c r="X23" i="1414"/>
  <c r="J24" i="1413"/>
  <c r="X25" i="1413"/>
  <c r="J26" i="1412"/>
  <c r="X27" i="1412"/>
  <c r="J28" i="1411"/>
  <c r="X29" i="1411"/>
  <c r="J30" i="1410"/>
  <c r="X31" i="1410"/>
  <c r="J32" i="1409"/>
  <c r="X33" i="1409"/>
  <c r="J34" i="1408"/>
  <c r="X35" i="1408"/>
  <c r="J36" i="1407"/>
  <c r="X37" i="1407"/>
  <c r="J23" i="1414" l="1"/>
  <c r="X24" i="1414"/>
  <c r="J25" i="1413"/>
  <c r="X26" i="1413"/>
  <c r="J27" i="1412"/>
  <c r="X28" i="1412"/>
  <c r="J29" i="1411"/>
  <c r="X30" i="1411"/>
  <c r="J31" i="1410"/>
  <c r="X32" i="1410"/>
  <c r="J33" i="1409"/>
  <c r="X34" i="1409"/>
  <c r="J35" i="1408"/>
  <c r="X36" i="1408"/>
  <c r="J37" i="1407"/>
  <c r="X38" i="1407"/>
  <c r="J38" i="1407" s="1"/>
  <c r="J24" i="1414" l="1"/>
  <c r="X25" i="1414"/>
  <c r="J26" i="1413"/>
  <c r="X27" i="1413"/>
  <c r="J28" i="1412"/>
  <c r="X29" i="1412"/>
  <c r="J30" i="1411"/>
  <c r="X31" i="1411"/>
  <c r="J32" i="1410"/>
  <c r="X33" i="1410"/>
  <c r="J34" i="1409"/>
  <c r="X35" i="1409"/>
  <c r="J36" i="1408"/>
  <c r="X37" i="1408"/>
  <c r="J25" i="1414" l="1"/>
  <c r="X26" i="1414"/>
  <c r="J27" i="1413"/>
  <c r="X28" i="1413"/>
  <c r="J29" i="1412"/>
  <c r="X30" i="1412"/>
  <c r="J31" i="1411"/>
  <c r="X32" i="1411"/>
  <c r="J33" i="1410"/>
  <c r="X34" i="1410"/>
  <c r="J35" i="1409"/>
  <c r="X36" i="1409"/>
  <c r="J37" i="1408"/>
  <c r="X38" i="1408"/>
  <c r="J38" i="1408" s="1"/>
  <c r="J26" i="1414" l="1"/>
  <c r="X27" i="1414"/>
  <c r="J28" i="1413"/>
  <c r="X29" i="1413"/>
  <c r="J30" i="1412"/>
  <c r="X31" i="1412"/>
  <c r="J32" i="1411"/>
  <c r="X33" i="1411"/>
  <c r="J34" i="1410"/>
  <c r="X35" i="1410"/>
  <c r="J36" i="1409"/>
  <c r="X37" i="1409"/>
  <c r="J27" i="1414" l="1"/>
  <c r="X28" i="1414"/>
  <c r="J29" i="1413"/>
  <c r="X30" i="1413"/>
  <c r="J31" i="1412"/>
  <c r="X32" i="1412"/>
  <c r="J33" i="1411"/>
  <c r="X34" i="1411"/>
  <c r="J35" i="1410"/>
  <c r="X36" i="1410"/>
  <c r="J37" i="1409"/>
  <c r="X38" i="1409"/>
  <c r="J38" i="1409" s="1"/>
  <c r="J28" i="1414" l="1"/>
  <c r="X29" i="1414"/>
  <c r="J30" i="1413"/>
  <c r="X31" i="1413"/>
  <c r="J32" i="1412"/>
  <c r="X33" i="1412"/>
  <c r="J34" i="1411"/>
  <c r="X35" i="1411"/>
  <c r="J36" i="1410"/>
  <c r="X37" i="1410"/>
  <c r="J29" i="1414" l="1"/>
  <c r="X30" i="1414"/>
  <c r="J31" i="1413"/>
  <c r="X32" i="1413"/>
  <c r="J33" i="1412"/>
  <c r="X34" i="1412"/>
  <c r="J35" i="1411"/>
  <c r="X36" i="1411"/>
  <c r="J37" i="1410"/>
  <c r="X38" i="1410"/>
  <c r="J38" i="1410" s="1"/>
  <c r="J30" i="1414" l="1"/>
  <c r="X31" i="1414"/>
  <c r="J32" i="1413"/>
  <c r="X33" i="1413"/>
  <c r="J34" i="1412"/>
  <c r="X35" i="1412"/>
  <c r="J36" i="1411"/>
  <c r="X37" i="1411"/>
  <c r="J31" i="1414" l="1"/>
  <c r="X32" i="1414"/>
  <c r="J33" i="1413"/>
  <c r="X34" i="1413"/>
  <c r="J35" i="1412"/>
  <c r="X36" i="1412"/>
  <c r="J37" i="1411"/>
  <c r="X38" i="1411"/>
  <c r="J38" i="1411" s="1"/>
  <c r="J32" i="1414" l="1"/>
  <c r="X33" i="1414"/>
  <c r="J34" i="1413"/>
  <c r="X35" i="1413"/>
  <c r="J36" i="1412"/>
  <c r="X37" i="1412"/>
  <c r="J33" i="1414" l="1"/>
  <c r="X34" i="1414"/>
  <c r="J35" i="1413"/>
  <c r="X36" i="1413"/>
  <c r="J37" i="1412"/>
  <c r="X38" i="1412"/>
  <c r="J38" i="1412" s="1"/>
  <c r="J34" i="1414" l="1"/>
  <c r="X35" i="1414"/>
  <c r="J36" i="1413"/>
  <c r="X37" i="1413"/>
  <c r="J35" i="1414" l="1"/>
  <c r="X36" i="1414"/>
  <c r="J37" i="1413"/>
  <c r="X38" i="1413"/>
  <c r="J38" i="1413" s="1"/>
  <c r="J36" i="1414" l="1"/>
  <c r="X37" i="1414"/>
  <c r="J37" i="1414" l="1"/>
  <c r="X38" i="1414"/>
  <c r="J38" i="141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<sst xmlns="http://schemas.openxmlformats.org/spreadsheetml/2006/main" count="1600" uniqueCount="306">
  <si>
    <t>Soll</t>
  </si>
  <si>
    <t>Von</t>
  </si>
  <si>
    <t>Bis</t>
  </si>
  <si>
    <t>Plus</t>
  </si>
  <si>
    <t>Minus</t>
  </si>
  <si>
    <t>WT</t>
  </si>
  <si>
    <t>Jahr</t>
  </si>
  <si>
    <t>Mo</t>
  </si>
  <si>
    <t>Di</t>
  </si>
  <si>
    <t>Mi</t>
  </si>
  <si>
    <t>Do</t>
  </si>
  <si>
    <t>Fr</t>
  </si>
  <si>
    <t>Wochentage</t>
  </si>
  <si>
    <t>Hintergrundberechnungen</t>
  </si>
  <si>
    <t>OS</t>
  </si>
  <si>
    <t>Neujahrstag</t>
  </si>
  <si>
    <t>Ostermontag</t>
  </si>
  <si>
    <t>Staatsfeiertag</t>
  </si>
  <si>
    <t>Pfingstmontag</t>
  </si>
  <si>
    <t>Fronleichnam</t>
  </si>
  <si>
    <t>Nationalfeiertag</t>
  </si>
  <si>
    <t>Allerheiligen</t>
  </si>
  <si>
    <t>Christtag</t>
  </si>
  <si>
    <t>Stefanitag</t>
  </si>
  <si>
    <t>Datum</t>
  </si>
  <si>
    <t>Feiertagsberechnung</t>
  </si>
  <si>
    <t>Hl. drei Könige</t>
  </si>
  <si>
    <t>Feiertage</t>
  </si>
  <si>
    <t>Frei</t>
  </si>
  <si>
    <t>Valentinstag</t>
  </si>
  <si>
    <t>Palmsonntag</t>
  </si>
  <si>
    <t>Karfreitag</t>
  </si>
  <si>
    <t>Muttertag</t>
  </si>
  <si>
    <t>Pfingsten</t>
  </si>
  <si>
    <t>Vatertag</t>
  </si>
  <si>
    <t>Allerseelen</t>
  </si>
  <si>
    <t>St. Leopold</t>
  </si>
  <si>
    <t>St. Nikolaus</t>
  </si>
  <si>
    <t>1. Advent</t>
  </si>
  <si>
    <t>3. Advent</t>
  </si>
  <si>
    <t>2. Advent</t>
  </si>
  <si>
    <t>4. Advent</t>
  </si>
  <si>
    <t>Silvester</t>
  </si>
  <si>
    <t>Nichtfreie Feiertage</t>
  </si>
  <si>
    <t>Freie Feiertage</t>
  </si>
  <si>
    <t>Hl. Abend</t>
  </si>
  <si>
    <t>U</t>
  </si>
  <si>
    <t>Z</t>
  </si>
  <si>
    <t>K</t>
  </si>
  <si>
    <t xml:space="preserve"> Datum</t>
  </si>
  <si>
    <t xml:space="preserve">Jahr: </t>
  </si>
  <si>
    <t>Abwesenheiten</t>
  </si>
  <si>
    <t>Urlaub</t>
  </si>
  <si>
    <t>Zeitausgleich</t>
  </si>
  <si>
    <t>Krank</t>
  </si>
  <si>
    <t>Freie Tage</t>
  </si>
  <si>
    <t>Urlaubstage</t>
  </si>
  <si>
    <t>ZA-Tage</t>
  </si>
  <si>
    <t>Zeitmodell:</t>
  </si>
  <si>
    <t>Monat</t>
  </si>
  <si>
    <t>Arbeitstage</t>
  </si>
  <si>
    <t>Zeiteingabe</t>
  </si>
  <si>
    <t>Soll-Std.</t>
  </si>
  <si>
    <t>Std.</t>
  </si>
  <si>
    <t>Std.-Soll = 0</t>
  </si>
  <si>
    <t>Std.-Soll &gt; 0</t>
  </si>
  <si>
    <t>Std.-Soll &lt; 0</t>
  </si>
  <si>
    <t>Zeitmodell Text</t>
  </si>
  <si>
    <t>Eingabebeprüfungen</t>
  </si>
  <si>
    <t>Aschermittwoch</t>
  </si>
  <si>
    <t>Gründonnerstag</t>
  </si>
  <si>
    <t>Christi Himmelfahrt</t>
  </si>
  <si>
    <t>Maria Himmelfahrt</t>
  </si>
  <si>
    <t>Maria Empfängnis</t>
  </si>
  <si>
    <t>Ostersonntag</t>
  </si>
  <si>
    <t xml:space="preserve"> Zeiterfassung für Allgemeines Personal</t>
  </si>
  <si>
    <t>Kernzeit</t>
  </si>
  <si>
    <t>Spalte</t>
  </si>
  <si>
    <t>Spaltenname</t>
  </si>
  <si>
    <t>GAZ-Zuordnung</t>
  </si>
  <si>
    <t>GAZ Wochentage</t>
  </si>
  <si>
    <t>GAZ Gleitzeitrahmen Von</t>
  </si>
  <si>
    <t>GAZ Normalarbeitszeit Von</t>
  </si>
  <si>
    <t>GAZ Kernzeit Von</t>
  </si>
  <si>
    <t>GAZ Kernzeit Bis</t>
  </si>
  <si>
    <t>GAZ Normalarbeitszeit Bis</t>
  </si>
  <si>
    <t>GAZ Gleitzeitrahmen Bis</t>
  </si>
  <si>
    <t>GAZ Normalarbeitszeitstunden</t>
  </si>
  <si>
    <t xml:space="preserve">Wochenarbeitszeit: </t>
  </si>
  <si>
    <t>Allgemein</t>
  </si>
  <si>
    <t xml:space="preserve">Arbeitszeitsaldo: </t>
  </si>
  <si>
    <t>&lt; Vor- und Nachname 
&lt; des Mitarbeiters</t>
  </si>
  <si>
    <t>&lt; Vor- und Nachname 
&lt; des Vorgesetzten</t>
  </si>
  <si>
    <t>Frei/
nicht Frei</t>
  </si>
  <si>
    <t>FF</t>
  </si>
  <si>
    <t>Ü-AT</t>
  </si>
  <si>
    <t>ÜA-Tage</t>
  </si>
  <si>
    <t>GAZ-Tabellenabbildung</t>
  </si>
  <si>
    <t>UZK-Eing.
erlaubt</t>
  </si>
  <si>
    <t>Monat OK</t>
  </si>
  <si>
    <t>Abwesenh.</t>
  </si>
  <si>
    <t>Normalstd.
eingegeben</t>
  </si>
  <si>
    <t>Überstd.
eingegeben</t>
  </si>
  <si>
    <t>Normalst. ein erlaubt</t>
  </si>
  <si>
    <t>Überstd. ein erlaubt</t>
  </si>
  <si>
    <t>Normal VON richtig</t>
  </si>
  <si>
    <t>Normal BIS richtig</t>
  </si>
  <si>
    <t>Normal VON möglich OG</t>
  </si>
  <si>
    <t>Normal VON möglich UG</t>
  </si>
  <si>
    <t>Normal BIS möglich OG</t>
  </si>
  <si>
    <t>Normal BIS möglich UG</t>
  </si>
  <si>
    <t>Über VON richtig</t>
  </si>
  <si>
    <t>Über BIS richtig</t>
  </si>
  <si>
    <t>Über VON Obergrenze</t>
  </si>
  <si>
    <t>Über VON Untergrenze</t>
  </si>
  <si>
    <t>Über BIS Obergrenze</t>
  </si>
  <si>
    <t>Über BIS Untergrenze</t>
  </si>
  <si>
    <t>Stundengrenzen</t>
  </si>
  <si>
    <t>NormalOG</t>
  </si>
  <si>
    <t>NormalUG</t>
  </si>
  <si>
    <t xml:space="preserve"> Vormonat Std.Saldo &gt; </t>
  </si>
  <si>
    <t xml:space="preserve"> Gesamt Std. Saldo &gt; </t>
  </si>
  <si>
    <t xml:space="preserve"> BOKU-Zeiterfassung für Allgemeines Personal</t>
  </si>
  <si>
    <t>Wochentag</t>
  </si>
  <si>
    <t>Arbeitszeit</t>
  </si>
  <si>
    <t>Normal VON
15min</t>
  </si>
  <si>
    <t>Normal BIS
15min</t>
  </si>
  <si>
    <t>Über VON
15min</t>
  </si>
  <si>
    <t>Überl BIS
15min</t>
  </si>
  <si>
    <t>Saldo</t>
  </si>
  <si>
    <t>akuell</t>
  </si>
  <si>
    <t>Dienstplan</t>
  </si>
  <si>
    <t>Normalstunden</t>
  </si>
  <si>
    <t>Normal-</t>
  </si>
  <si>
    <t xml:space="preserve"> Feiertage
 Wochenende
 Urlaub, ZA, Krank</t>
  </si>
  <si>
    <t>Übertrag</t>
  </si>
  <si>
    <t>Stunden berechnen</t>
  </si>
  <si>
    <t xml:space="preserve">Überstunden (~15min) &gt; </t>
  </si>
  <si>
    <t xml:space="preserve">Arbeitsstunden-Übertrag Vorjahr: </t>
  </si>
  <si>
    <t>NAZ-Definiton Standard</t>
  </si>
  <si>
    <t>NAZVon</t>
  </si>
  <si>
    <t>KZVon</t>
  </si>
  <si>
    <t>KZBis</t>
  </si>
  <si>
    <t>NAZBis</t>
  </si>
  <si>
    <t xml:space="preserve"> Unterschrift des
 Vorgesetzten</t>
  </si>
  <si>
    <t>Anmerkungen 
(z.B. Überstunden- notwendigkeit)</t>
  </si>
  <si>
    <t>NormalOGDez</t>
  </si>
  <si>
    <t>NormalUGDez</t>
  </si>
  <si>
    <t>Jänner</t>
  </si>
  <si>
    <t>Februar</t>
  </si>
  <si>
    <t>März</t>
  </si>
  <si>
    <t>Nr.</t>
  </si>
  <si>
    <t>Name</t>
  </si>
  <si>
    <t>April</t>
  </si>
  <si>
    <t>Mai</t>
  </si>
  <si>
    <t>Juni</t>
  </si>
  <si>
    <t>Juli</t>
  </si>
  <si>
    <t>August</t>
  </si>
  <si>
    <t>September</t>
  </si>
  <si>
    <t>Oktober</t>
  </si>
  <si>
    <t>Dezember</t>
  </si>
  <si>
    <t>Monats-Setup</t>
  </si>
  <si>
    <t>November</t>
  </si>
  <si>
    <t>Saldo aktuell</t>
  </si>
  <si>
    <t>ZA-Kern Von</t>
  </si>
  <si>
    <t>ZA-Kern Bis</t>
  </si>
  <si>
    <t>ZA-Kern</t>
  </si>
  <si>
    <t>UZK-Eing.
gültig</t>
  </si>
  <si>
    <t>ZK</t>
  </si>
  <si>
    <t>ZA-Kernzeit</t>
  </si>
  <si>
    <r>
      <t xml:space="preserve">[U]rlaub
[Z]A
</t>
    </r>
    <r>
      <rPr>
        <b/>
        <sz val="8"/>
        <color indexed="12"/>
        <rFont val="Arial"/>
        <family val="2"/>
      </rPr>
      <t>[ZK]</t>
    </r>
    <r>
      <rPr>
        <b/>
        <sz val="8"/>
        <color indexed="10"/>
        <rFont val="Arial"/>
        <family val="2"/>
      </rPr>
      <t xml:space="preserve">
[K]rank</t>
    </r>
  </si>
  <si>
    <t xml:space="preserve"> Übertrag Std. Saldo &gt; </t>
  </si>
  <si>
    <t>Gültigkeit ausbezahlt</t>
  </si>
  <si>
    <t>Übertrag Adresse</t>
  </si>
  <si>
    <t>Stunden-Saldo Grenzen</t>
  </si>
  <si>
    <t>ZK-Tage</t>
  </si>
  <si>
    <t>Jahressaldo</t>
  </si>
  <si>
    <t>&lt; aktueller Stand des Arbeiszeitstunden-Saldos
&lt; dieser Wert wird &lt; oder = -8 Std. und &gt; oder = 24 Std. Rot hinterlegt</t>
  </si>
  <si>
    <t>Kernzeit%</t>
  </si>
  <si>
    <t>GLZ-Std.</t>
  </si>
  <si>
    <t>NAZ-Std.</t>
  </si>
  <si>
    <t>Kernzeit-Std.</t>
  </si>
  <si>
    <t>NAZ gültig</t>
  </si>
  <si>
    <t>Gültigkeit Jahr und Übertrag</t>
  </si>
  <si>
    <t>Status Blatteingabe</t>
  </si>
  <si>
    <t>Vorgänger Übertrag</t>
  </si>
  <si>
    <t>Vorgänger Blatteingabe</t>
  </si>
  <si>
    <t>Blatteintrag Adresse</t>
  </si>
  <si>
    <t>Übertrags Adresse Blatteingabe</t>
  </si>
  <si>
    <t>Status Zeilen Eingabe</t>
  </si>
  <si>
    <t>Gesamtstundenberechnung</t>
  </si>
  <si>
    <t>Umrechnung auf 25-Minutenwerte</t>
  </si>
  <si>
    <t>Abzugswerte</t>
  </si>
  <si>
    <t>KZ% von NAZ</t>
  </si>
  <si>
    <t>NAZ25</t>
  </si>
  <si>
    <t>KernZeit25</t>
  </si>
  <si>
    <t>(NAZ-KZ)/2</t>
  </si>
  <si>
    <t>NAZ-Von25</t>
  </si>
  <si>
    <t>Kern-Von25</t>
  </si>
  <si>
    <t>Kern-Bis25</t>
  </si>
  <si>
    <t>NAZ-Bis25</t>
  </si>
  <si>
    <t>Text bei Vollzeit</t>
  </si>
  <si>
    <t>Text bei Teilzeit</t>
  </si>
  <si>
    <t>KZOK</t>
  </si>
  <si>
    <t>WAZOK</t>
  </si>
  <si>
    <t>WAZVZOK</t>
  </si>
  <si>
    <t>WAZTZOK</t>
  </si>
  <si>
    <t>&lt; Arbeitszeit pro Woche berechnet aus der Normalzeiteingabe von Mo.-Fr.</t>
  </si>
  <si>
    <t>NAZ Vollzeit gültig</t>
  </si>
  <si>
    <t>NAZ Teilzeit gültig</t>
  </si>
  <si>
    <t>Statustext</t>
  </si>
  <si>
    <t>FehlerMldg</t>
  </si>
  <si>
    <t xml:space="preserve">Eingabestatus: </t>
  </si>
  <si>
    <t>KonfigOK</t>
  </si>
  <si>
    <t>Tages
Einträge</t>
  </si>
  <si>
    <t>Adresse
Tages Einträge</t>
  </si>
  <si>
    <t>Text bei VZ Gesperrt</t>
  </si>
  <si>
    <t>Text bei TZ Gesperrt</t>
  </si>
  <si>
    <t>Momentan ist der Vollzeitmodus aktiviert. 
Der Zeitmodus kann nicht verändert werden, da in 
den Monatsblättern 
Einträge vorhanden sind.</t>
  </si>
  <si>
    <t>Momentan ist der Teilzeitmodus aktiviert. 
Der Zeitmodus kann nicht verändert werden, da in 
den Monatsblättern 
Einträge vorhanden sind.</t>
  </si>
  <si>
    <t>75%NAZ</t>
  </si>
  <si>
    <t>KZSR</t>
  </si>
  <si>
    <t>KZSL</t>
  </si>
  <si>
    <t>KZShift-Status</t>
  </si>
  <si>
    <t>KZSL-Tabelle</t>
  </si>
  <si>
    <t>Nummer</t>
  </si>
  <si>
    <t>KZSL-Adr</t>
  </si>
  <si>
    <t>KZSR-Adr</t>
  </si>
  <si>
    <t>KZSZeile</t>
  </si>
  <si>
    <t>Offset Toleranz</t>
  </si>
  <si>
    <t>Offset 
KZ-Beginn</t>
  </si>
  <si>
    <t>Offset Teilzeit Standard</t>
  </si>
  <si>
    <t>MacroTest</t>
  </si>
  <si>
    <t>AktivesSheet</t>
  </si>
  <si>
    <r>
      <t xml:space="preserve"> Beschreibung der Eingabe- und Berechnungsfelder 
</t>
    </r>
    <r>
      <rPr>
        <sz val="16"/>
        <color indexed="63"/>
        <rFont val="Arial"/>
        <family val="2"/>
      </rPr>
      <t xml:space="preserve"> </t>
    </r>
  </si>
  <si>
    <t>TAZ</t>
  </si>
  <si>
    <t>Tages Arbeitszeit</t>
  </si>
  <si>
    <t>KernzeitText bei TZ</t>
  </si>
  <si>
    <t xml:space="preserve">  Achtung: Die Kernzeit ist im Vollzeitmodus vorgegeben und kann hier nicht verändert werden.</t>
  </si>
  <si>
    <t>KernzeitText bei VZ</t>
  </si>
  <si>
    <t>Konfig</t>
  </si>
  <si>
    <t>Momentan ist der Vollzeitmodus aktiviert. Klicken Sie mit der linken Maustaste auf die Schaltfläche darunter für Teilzeitmodus</t>
  </si>
  <si>
    <t>Momentan ist der Teilzeitmodus aktiviert. Klicken Sie mit der linken Maustaste auf die Schaltfläche darunter für Vollzeitmodus</t>
  </si>
  <si>
    <t>Prozent von NAZ</t>
  </si>
  <si>
    <t>Kernzeit Von</t>
  </si>
  <si>
    <t>Kernzeit Bis</t>
  </si>
  <si>
    <t>Gleitzeit Von</t>
  </si>
  <si>
    <t>Normal AZ Von</t>
  </si>
  <si>
    <t>Normal AZ Bis</t>
  </si>
  <si>
    <t>Gleitzeit Bis</t>
  </si>
  <si>
    <t>TagOG</t>
  </si>
  <si>
    <t>TagUG</t>
  </si>
  <si>
    <t xml:space="preserve"> Die Kernzeit berechnet sich im Teilzeitmodus automatisch. Mit den Schaltflächen "15min" darf
 die Kernzeit für jeden Tag in 15min-Schritten innerhalb der Normalarbeitszeit verschoben werden.</t>
  </si>
  <si>
    <t>Offset KZ-Beginn + Offset Teilzeit Standard</t>
  </si>
  <si>
    <t>Sa</t>
  </si>
  <si>
    <t>So</t>
  </si>
  <si>
    <t>Osterdienstag</t>
  </si>
  <si>
    <t>Überstundenberechnung</t>
  </si>
  <si>
    <t>ÜS1:2</t>
  </si>
  <si>
    <t xml:space="preserve"> Überstundenberechnung</t>
  </si>
  <si>
    <t>Jänner!$S$2</t>
  </si>
  <si>
    <t>Dezember!$S$3</t>
  </si>
  <si>
    <t xml:space="preserve">Mitarbeiter/in: </t>
  </si>
  <si>
    <t xml:space="preserve">Vorgesetze/r: </t>
  </si>
  <si>
    <t>Vorgesetzte/r:</t>
  </si>
  <si>
    <t>Tagesinformationen</t>
  </si>
  <si>
    <t>Unterschrift  Vorgesetzte/r</t>
  </si>
  <si>
    <r>
      <t xml:space="preserve">Normalstunden </t>
    </r>
    <r>
      <rPr>
        <b/>
        <sz val="12"/>
        <color indexed="10"/>
        <rFont val="Arial"/>
        <family val="2"/>
      </rPr>
      <t>Feiertag-ÜS1:2</t>
    </r>
  </si>
  <si>
    <t xml:space="preserve"> &lt; 1:2 Stunden berechnen</t>
  </si>
  <si>
    <t xml:space="preserve"> &lt; ÜS1:2</t>
  </si>
  <si>
    <t xml:space="preserve"> Saldo Gesamt &gt; </t>
  </si>
  <si>
    <t xml:space="preserve"> Saldo Vormonat &gt; </t>
  </si>
  <si>
    <t xml:space="preserve">Saldo 1:2 (~15min) &gt; </t>
  </si>
  <si>
    <t xml:space="preserve"> Saldo Übertrag &gt; </t>
  </si>
  <si>
    <t xml:space="preserve"> &lt; 1:2    Stunden berechnen</t>
  </si>
  <si>
    <t>Teilzeit</t>
  </si>
  <si>
    <t xml:space="preserve">Zeitmodus: </t>
  </si>
  <si>
    <t xml:space="preserve">Zeitmodell: </t>
  </si>
  <si>
    <r>
      <t xml:space="preserve">&lt; Hier den </t>
    </r>
    <r>
      <rPr>
        <b/>
        <sz val="10"/>
        <color indexed="63"/>
        <rFont val="Arial"/>
        <family val="2"/>
      </rPr>
      <t>Übertrag</t>
    </r>
    <r>
      <rPr>
        <sz val="10"/>
        <color indexed="63"/>
        <rFont val="Arial"/>
        <family val="2"/>
      </rPr>
      <t xml:space="preserve"> der </t>
    </r>
    <r>
      <rPr>
        <b/>
        <sz val="10"/>
        <color indexed="63"/>
        <rFont val="Arial"/>
        <family val="2"/>
      </rPr>
      <t>Arbeitsstunden</t>
    </r>
    <r>
      <rPr>
        <sz val="10"/>
        <color indexed="63"/>
        <rFont val="Arial"/>
        <family val="2"/>
      </rPr>
      <t xml:space="preserve"> des</t>
    </r>
    <r>
      <rPr>
        <b/>
        <sz val="10"/>
        <color indexed="63"/>
        <rFont val="Arial"/>
        <family val="2"/>
      </rPr>
      <t xml:space="preserve"> Vorjahres</t>
    </r>
    <r>
      <rPr>
        <sz val="10"/>
        <color indexed="63"/>
        <rFont val="Arial"/>
        <family val="2"/>
      </rPr>
      <t xml:space="preserve"> eingeben</t>
    </r>
  </si>
  <si>
    <r>
      <t xml:space="preserve">&lt; Hier das </t>
    </r>
    <r>
      <rPr>
        <b/>
        <sz val="10"/>
        <color indexed="63"/>
        <rFont val="Arial"/>
        <family val="2"/>
      </rPr>
      <t>Jahr</t>
    </r>
    <r>
      <rPr>
        <sz val="10"/>
        <color indexed="63"/>
        <rFont val="Arial"/>
        <family val="2"/>
      </rPr>
      <t xml:space="preserve"> eingeben (</t>
    </r>
    <r>
      <rPr>
        <b/>
        <sz val="10"/>
        <color indexed="63"/>
        <rFont val="Arial"/>
        <family val="2"/>
      </rPr>
      <t xml:space="preserve">Achtung: </t>
    </r>
    <r>
      <rPr>
        <sz val="10"/>
        <color indexed="63"/>
        <rFont val="Arial"/>
        <family val="2"/>
      </rPr>
      <t>Bei der Eingabe einer neuen Jahreszahl werden alle
&lt; Monatsblätter gelöscht, und diese danach mit leeren Eingabefeldern wieder neu erstellt.)</t>
    </r>
  </si>
  <si>
    <t>Vollzeit</t>
  </si>
  <si>
    <t>Zeitmodell</t>
  </si>
  <si>
    <t>Zeitmodus</t>
  </si>
  <si>
    <t>Gleitzeit</t>
  </si>
  <si>
    <t>keine GZ</t>
  </si>
  <si>
    <r>
      <t xml:space="preserve">&lt; Hier </t>
    </r>
    <r>
      <rPr>
        <b/>
        <sz val="10"/>
        <color indexed="63"/>
        <rFont val="Arial"/>
        <family val="2"/>
      </rPr>
      <t>über Auswahl-Liste</t>
    </r>
    <r>
      <rPr>
        <sz val="10"/>
        <color indexed="63"/>
        <rFont val="Arial"/>
        <family val="2"/>
      </rPr>
      <t xml:space="preserve"> den</t>
    </r>
    <r>
      <rPr>
        <b/>
        <sz val="10"/>
        <color indexed="63"/>
        <rFont val="Arial"/>
        <family val="2"/>
      </rPr>
      <t xml:space="preserve"> Zeitmodus </t>
    </r>
    <r>
      <rPr>
        <sz val="10"/>
        <color indexed="63"/>
        <rFont val="Arial"/>
        <family val="2"/>
      </rPr>
      <t xml:space="preserve">für </t>
    </r>
    <r>
      <rPr>
        <b/>
        <sz val="10"/>
        <color indexed="63"/>
        <rFont val="Arial"/>
        <family val="2"/>
      </rPr>
      <t>Gleitzeit</t>
    </r>
    <r>
      <rPr>
        <sz val="10"/>
        <color indexed="63"/>
        <rFont val="Arial"/>
        <family val="2"/>
      </rPr>
      <t xml:space="preserve"> oder </t>
    </r>
    <r>
      <rPr>
        <b/>
        <sz val="10"/>
        <color indexed="63"/>
        <rFont val="Arial"/>
        <family val="2"/>
      </rPr>
      <t>keine GZ</t>
    </r>
    <r>
      <rPr>
        <sz val="10"/>
        <color indexed="63"/>
        <rFont val="Arial"/>
        <family val="2"/>
      </rPr>
      <t xml:space="preserve"> (keine Gleitzeit) wählen</t>
    </r>
  </si>
  <si>
    <r>
      <t xml:space="preserve">&lt; Hier </t>
    </r>
    <r>
      <rPr>
        <b/>
        <sz val="10"/>
        <color indexed="63"/>
        <rFont val="Arial"/>
        <family val="2"/>
      </rPr>
      <t>über Auswahl-Liste</t>
    </r>
    <r>
      <rPr>
        <sz val="10"/>
        <color indexed="63"/>
        <rFont val="Arial"/>
        <family val="2"/>
      </rPr>
      <t xml:space="preserve"> das</t>
    </r>
    <r>
      <rPr>
        <b/>
        <sz val="10"/>
        <color indexed="63"/>
        <rFont val="Arial"/>
        <family val="2"/>
      </rPr>
      <t xml:space="preserve"> Zeitmodell</t>
    </r>
    <r>
      <rPr>
        <sz val="10"/>
        <color indexed="63"/>
        <rFont val="Arial"/>
        <family val="2"/>
      </rPr>
      <t xml:space="preserve"> für </t>
    </r>
    <r>
      <rPr>
        <b/>
        <sz val="10"/>
        <color indexed="62"/>
        <rFont val="Arial"/>
        <family val="2"/>
      </rPr>
      <t>Vollzeit</t>
    </r>
    <r>
      <rPr>
        <sz val="10"/>
        <color indexed="63"/>
        <rFont val="Arial"/>
        <family val="2"/>
      </rPr>
      <t xml:space="preserve"> oder</t>
    </r>
    <r>
      <rPr>
        <sz val="10"/>
        <color indexed="26"/>
        <rFont val="Arial"/>
        <family val="2"/>
      </rPr>
      <t xml:space="preserve"> </t>
    </r>
    <r>
      <rPr>
        <b/>
        <sz val="10"/>
        <color indexed="17"/>
        <rFont val="Arial"/>
        <family val="2"/>
      </rPr>
      <t>Teilzeit</t>
    </r>
    <r>
      <rPr>
        <sz val="10"/>
        <color indexed="26"/>
        <rFont val="Arial"/>
        <family val="2"/>
      </rPr>
      <t xml:space="preserve"> </t>
    </r>
    <r>
      <rPr>
        <sz val="10"/>
        <color indexed="63"/>
        <rFont val="Arial"/>
        <family val="2"/>
      </rPr>
      <t>wählen</t>
    </r>
  </si>
  <si>
    <r>
      <t xml:space="preserve">Normalstunden </t>
    </r>
    <r>
      <rPr>
        <b/>
        <sz val="12"/>
        <color indexed="10"/>
        <rFont val="Arial"/>
        <family val="2"/>
      </rPr>
      <t>Feiertag-ÜS1:2</t>
    </r>
  </si>
  <si>
    <t>$AH21</t>
  </si>
  <si>
    <t>$AI21</t>
  </si>
  <si>
    <r>
      <t xml:space="preserve"> Stunden 1:1, </t>
    </r>
    <r>
      <rPr>
        <b/>
        <sz val="11"/>
        <color indexed="10"/>
        <rFont val="Arial"/>
        <family val="2"/>
      </rPr>
      <t>ÜS1:2</t>
    </r>
  </si>
  <si>
    <t>Modus:</t>
  </si>
  <si>
    <t>I3:I9</t>
  </si>
  <si>
    <t>C14</t>
  </si>
  <si>
    <t>AG17:AG21</t>
  </si>
  <si>
    <t>C17:C21</t>
  </si>
  <si>
    <t>G17:G21</t>
  </si>
  <si>
    <t>D8:D38</t>
  </si>
  <si>
    <t>G8:H38</t>
  </si>
  <si>
    <t>L8:M38</t>
  </si>
  <si>
    <t>P8:P38</t>
  </si>
  <si>
    <t>J43</t>
  </si>
  <si>
    <t>Vorname Nachname</t>
  </si>
  <si>
    <r>
      <t xml:space="preserve">&lt; Hier die </t>
    </r>
    <r>
      <rPr>
        <b/>
        <sz val="10"/>
        <color indexed="63"/>
        <rFont val="Arial"/>
        <family val="2"/>
      </rPr>
      <t xml:space="preserve">Organisationseinheit </t>
    </r>
    <r>
      <rPr>
        <sz val="10"/>
        <color indexed="63"/>
        <rFont val="Arial"/>
        <family val="2"/>
      </rPr>
      <t>eingeben</t>
    </r>
  </si>
  <si>
    <t>xxxxx</t>
  </si>
  <si>
    <t xml:space="preserve">ORGEH: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</si>
</sst>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yyyy\-mm\-dd"/>
    <numFmt numFmtId="165" formatCode="[h]:mm"/>
    <numFmt numFmtId="166" formatCode="ddd"/>
    <numFmt numFmtId="167" formatCode="dd/mm/yyyy;@"/>
    <numFmt numFmtId="168" formatCode="0.0000000000000000"/>
    <numFmt numFmtId="169" formatCode="[hh]:mm"/>
    <numFmt numFmtId="170" formatCode="0.00_ ;[Red]\-0.00\ "/>
    <numFmt numFmtId="171" formatCode="0.00000000000000000_ ;[Red]\-0.00000000000000000\ "/>
    <numFmt numFmtId="172" formatCode="0.000000000000000"/>
  </numFmts>
  <fonts count="73" x14ac:knownFonts="1">
    <font>
      <sz val="10"/>
      <name val="MS Sans Serif"/>
    </font>
    <font>
      <b/>
      <sz val="10"/>
      <name val="MS Sans Serif"/>
      <family val="2"/>
    </font>
    <font>
      <sz val="10"/>
      <name val="MS Sans Serif"/>
      <family val="2"/>
    </font>
    <font>
      <sz val="10"/>
      <color indexed="16"/>
      <name val="Arial"/>
      <family val="2"/>
    </font>
    <font>
      <sz val="8"/>
      <color indexed="16"/>
      <name val="Arial"/>
      <family val="2"/>
    </font>
    <font>
      <sz val="12"/>
      <color indexed="16"/>
      <name val="Arial"/>
      <family val="2"/>
    </font>
    <font>
      <b/>
      <sz val="8"/>
      <color indexed="16"/>
      <name val="Arial"/>
      <family val="2"/>
    </font>
    <font>
      <b/>
      <sz val="12"/>
      <color indexed="8"/>
      <name val="Arial"/>
      <family val="2"/>
    </font>
    <font>
      <sz val="10"/>
      <color indexed="8"/>
      <name val="Arial"/>
      <family val="2"/>
    </font>
    <font>
      <sz val="8"/>
      <color indexed="8"/>
      <name val="Arial"/>
      <family val="2"/>
    </font>
    <font>
      <sz val="12"/>
      <color indexed="8"/>
      <name val="Arial"/>
      <family val="2"/>
    </font>
    <font>
      <b/>
      <sz val="8"/>
      <color indexed="8"/>
      <name val="Arial"/>
      <family val="2"/>
    </font>
    <font>
      <b/>
      <sz val="12"/>
      <name val="Arial"/>
      <family val="2"/>
    </font>
    <font>
      <sz val="8"/>
      <name val="MS Sans Serif"/>
      <family val="2"/>
    </font>
    <font>
      <sz val="12"/>
      <name val="Arial"/>
      <family val="2"/>
    </font>
    <font>
      <b/>
      <sz val="8"/>
      <name val="Arial"/>
      <family val="2"/>
    </font>
    <font>
      <sz val="8"/>
      <name val="Arial"/>
      <family val="2"/>
    </font>
    <font>
      <sz val="10"/>
      <name val="Arial"/>
      <family val="2"/>
    </font>
    <font>
      <b/>
      <sz val="14"/>
      <name val="Arial"/>
      <family val="2"/>
    </font>
    <font>
      <b/>
      <sz val="10"/>
      <name val="Arial"/>
      <family val="2"/>
    </font>
    <font>
      <b/>
      <sz val="10"/>
      <color indexed="8"/>
      <name val="Arial"/>
      <family val="2"/>
    </font>
    <font>
      <b/>
      <sz val="10"/>
      <name val="MS Sans Serif"/>
      <family val="2"/>
    </font>
    <font>
      <b/>
      <sz val="10"/>
      <color indexed="12"/>
      <name val="Arial"/>
      <family val="2"/>
    </font>
    <font>
      <b/>
      <sz val="10"/>
      <color indexed="10"/>
      <name val="Arial"/>
      <family val="2"/>
    </font>
    <font>
      <sz val="11"/>
      <color indexed="8"/>
      <name val="Arial"/>
      <family val="2"/>
    </font>
    <font>
      <b/>
      <sz val="20"/>
      <color indexed="23"/>
      <name val="Arial"/>
      <family val="2"/>
    </font>
    <font>
      <b/>
      <sz val="11"/>
      <color indexed="8"/>
      <name val="Arial"/>
      <family val="2"/>
    </font>
    <font>
      <b/>
      <sz val="11"/>
      <name val="Arial"/>
      <family val="2"/>
    </font>
    <font>
      <sz val="11"/>
      <name val="Arial"/>
      <family val="2"/>
    </font>
    <font>
      <b/>
      <sz val="8.5"/>
      <name val="MS Sans Serif"/>
      <family val="2"/>
    </font>
    <font>
      <b/>
      <sz val="8"/>
      <name val="MS Sans Serif"/>
      <family val="2"/>
    </font>
    <font>
      <u/>
      <sz val="10"/>
      <name val="Arial"/>
      <family val="2"/>
    </font>
    <font>
      <sz val="10"/>
      <color indexed="17"/>
      <name val="Arial"/>
      <family val="2"/>
    </font>
    <font>
      <b/>
      <sz val="11"/>
      <color indexed="12"/>
      <name val="Arial"/>
      <family val="2"/>
    </font>
    <font>
      <b/>
      <sz val="8"/>
      <color indexed="10"/>
      <name val="Arial"/>
      <family val="2"/>
    </font>
    <font>
      <b/>
      <sz val="20"/>
      <color indexed="63"/>
      <name val="Arial"/>
      <family val="2"/>
    </font>
    <font>
      <b/>
      <sz val="12"/>
      <color indexed="10"/>
      <name val="Arial"/>
      <family val="2"/>
    </font>
    <font>
      <b/>
      <sz val="12"/>
      <color indexed="12"/>
      <name val="Arial"/>
      <family val="2"/>
    </font>
    <font>
      <b/>
      <sz val="16"/>
      <color indexed="63"/>
      <name val="Arial"/>
      <family val="2"/>
    </font>
    <font>
      <b/>
      <sz val="8"/>
      <color indexed="12"/>
      <name val="Arial"/>
      <family val="2"/>
    </font>
    <font>
      <b/>
      <sz val="12"/>
      <name val="Arial Narrow"/>
      <family val="2"/>
    </font>
    <font>
      <sz val="10"/>
      <color indexed="17"/>
      <name val="MS Sans Serif"/>
      <family val="2"/>
    </font>
    <font>
      <b/>
      <sz val="10"/>
      <color indexed="9"/>
      <name val="Arial"/>
      <family val="2"/>
    </font>
    <font>
      <b/>
      <sz val="11"/>
      <color indexed="9"/>
      <name val="Arial"/>
      <family val="2"/>
    </font>
    <font>
      <b/>
      <sz val="14"/>
      <color indexed="63"/>
      <name val="Arial"/>
      <family val="2"/>
    </font>
    <font>
      <b/>
      <sz val="28"/>
      <color indexed="63"/>
      <name val="Arial"/>
      <family val="2"/>
    </font>
    <font>
      <b/>
      <sz val="12"/>
      <color indexed="63"/>
      <name val="Arial"/>
      <family val="2"/>
    </font>
    <font>
      <sz val="10"/>
      <color indexed="63"/>
      <name val="Arial"/>
      <family val="2"/>
    </font>
    <font>
      <b/>
      <sz val="11"/>
      <color indexed="63"/>
      <name val="Arial"/>
      <family val="2"/>
    </font>
    <font>
      <b/>
      <sz val="10"/>
      <color indexed="63"/>
      <name val="Arial"/>
      <family val="2"/>
    </font>
    <font>
      <b/>
      <sz val="24"/>
      <color indexed="63"/>
      <name val="Arial"/>
      <family val="2"/>
    </font>
    <font>
      <b/>
      <sz val="12"/>
      <color indexed="34"/>
      <name val="Arial"/>
      <family val="2"/>
    </font>
    <font>
      <b/>
      <sz val="11"/>
      <color indexed="34"/>
      <name val="Arial"/>
      <family val="2"/>
    </font>
    <font>
      <b/>
      <sz val="18"/>
      <color indexed="34"/>
      <name val="Arial"/>
      <family val="2"/>
    </font>
    <font>
      <b/>
      <sz val="10"/>
      <color indexed="34"/>
      <name val="Arial"/>
      <family val="2"/>
    </font>
    <font>
      <sz val="16"/>
      <color indexed="63"/>
      <name val="Arial"/>
      <family val="2"/>
    </font>
    <font>
      <sz val="10"/>
      <name val="MS Sans Serif"/>
      <family val="2"/>
    </font>
    <font>
      <b/>
      <sz val="10"/>
      <color indexed="62"/>
      <name val="Arial"/>
      <family val="2"/>
    </font>
    <font>
      <sz val="10"/>
      <color indexed="26"/>
      <name val="Arial"/>
      <family val="2"/>
    </font>
    <font>
      <b/>
      <sz val="10"/>
      <color indexed="17"/>
      <name val="Arial"/>
      <family val="2"/>
    </font>
    <font>
      <b/>
      <sz val="11"/>
      <color indexed="10"/>
      <name val="Arial"/>
      <family val="2"/>
    </font>
    <font>
      <b/>
      <sz val="11"/>
      <color theme="9" tint="-0.24994659260841701"/>
      <name val="Arial"/>
      <family val="2"/>
    </font>
    <font>
      <b/>
      <sz val="11"/>
      <color theme="4" tint="-0.24994659260841701"/>
      <name val="Arial"/>
      <family val="2"/>
    </font>
    <font>
      <b/>
      <sz val="12"/>
      <color theme="4" tint="-0.24994659260841701"/>
      <name val="Arial"/>
      <family val="2"/>
    </font>
    <font>
      <b/>
      <sz val="11"/>
      <color rgb="FFFF5050"/>
      <name val="Arial"/>
      <family val="2"/>
    </font>
    <font>
      <b/>
      <sz val="10"/>
      <color rgb="FFFF0000"/>
      <name val="Arial"/>
      <family val="2"/>
    </font>
    <font>
      <sz val="10"/>
      <color theme="0" tint="-0.499984740745262"/>
      <name val="Arial"/>
      <family val="2"/>
    </font>
    <font>
      <b/>
      <sz val="12"/>
      <color rgb="FF333399"/>
      <name val="Arial"/>
      <family val="2"/>
    </font>
    <font>
      <sz val="12"/>
      <color rgb="FF333399"/>
      <name val="Arial"/>
      <family val="2"/>
    </font>
    <font>
      <b/>
      <sz val="11"/>
      <color rgb="FF333399"/>
      <name val="Arial"/>
      <family val="2"/>
    </font>
    <font>
      <b/>
      <sz val="12"/>
      <color theme="9" tint="-0.24994659260841701"/>
      <name val="Arial"/>
      <family val="2"/>
    </font>
    <font>
      <b/>
      <sz val="14"/>
      <color indexed="34"/>
      <name val="Arial"/>
      <family val="2"/>
    </font>
    <font>
      <sz val="10"/>
      <color rgb="FF000000"/>
      <name val="MS Sans Serif"/>
    </font>
  </fonts>
  <fills count="14">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32"/>
        <bgColor indexed="64"/>
      </patternFill>
    </fill>
    <fill>
      <patternFill patternType="solid">
        <fgColor indexed="33"/>
        <bgColor indexed="64"/>
      </patternFill>
    </fill>
    <fill>
      <patternFill patternType="solid">
        <fgColor indexed="34"/>
        <bgColor indexed="64"/>
      </patternFill>
    </fill>
    <fill>
      <patternFill patternType="solid">
        <fgColor indexed="22"/>
        <bgColor indexed="64"/>
      </patternFill>
    </fill>
    <fill>
      <patternFill patternType="solid">
        <fgColor indexed="50"/>
        <bgColor indexed="64"/>
      </patternFill>
    </fill>
    <fill>
      <patternFill patternType="solid">
        <fgColor indexed="10"/>
        <bgColor indexed="64"/>
      </patternFill>
    </fill>
    <fill>
      <patternFill patternType="solid">
        <fgColor indexed="39"/>
        <bgColor indexed="64"/>
      </patternFill>
    </fill>
    <fill>
      <patternFill patternType="solid">
        <fgColor indexed="38"/>
        <bgColor indexed="64"/>
      </patternFill>
    </fill>
    <fill>
      <patternFill patternType="solid">
        <fgColor theme="0"/>
        <bgColor indexed="64"/>
      </patternFill>
    </fill>
    <fill>
      <patternFill patternType="solid">
        <fgColor rgb="FFCEDCDC"/>
        <bgColor indexed="64"/>
      </patternFill>
    </fill>
  </fills>
  <borders count="197">
    <border>
      <left/>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style="thick">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double">
        <color indexed="64"/>
      </top>
      <bottom style="thin">
        <color indexed="64"/>
      </bottom>
      <diagonal/>
    </border>
    <border>
      <left style="thick">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n">
        <color indexed="64"/>
      </left>
      <right style="thin">
        <color indexed="64"/>
      </right>
      <top/>
      <bottom style="thin">
        <color indexed="64"/>
      </bottom>
      <diagonal/>
    </border>
    <border>
      <left style="thick">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double">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right/>
      <top style="thick">
        <color indexed="64"/>
      </top>
      <bottom style="double">
        <color indexed="64"/>
      </bottom>
      <diagonal/>
    </border>
    <border>
      <left/>
      <right style="thin">
        <color indexed="64"/>
      </right>
      <top/>
      <bottom style="thin">
        <color indexed="64"/>
      </bottom>
      <diagonal/>
    </border>
    <border>
      <left style="thick">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ck">
        <color indexed="64"/>
      </right>
      <top style="double">
        <color indexed="64"/>
      </top>
      <bottom/>
      <diagonal/>
    </border>
    <border>
      <left/>
      <right style="medium">
        <color indexed="64"/>
      </right>
      <top/>
      <bottom style="thin">
        <color indexed="64"/>
      </bottom>
      <diagonal/>
    </border>
    <border>
      <left/>
      <right/>
      <top style="thick">
        <color indexed="64"/>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ck">
        <color indexed="64"/>
      </bottom>
      <diagonal/>
    </border>
    <border>
      <left style="thin">
        <color indexed="64"/>
      </left>
      <right style="thick">
        <color indexed="64"/>
      </right>
      <top style="thin">
        <color indexed="64"/>
      </top>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double">
        <color indexed="64"/>
      </top>
      <bottom style="medium">
        <color indexed="64"/>
      </bottom>
      <diagonal/>
    </border>
    <border>
      <left style="thin">
        <color indexed="64"/>
      </left>
      <right style="thick">
        <color indexed="64"/>
      </right>
      <top style="double">
        <color indexed="64"/>
      </top>
      <bottom style="medium">
        <color indexed="64"/>
      </bottom>
      <diagonal/>
    </border>
    <border>
      <left style="thick">
        <color indexed="64"/>
      </left>
      <right/>
      <top/>
      <bottom/>
      <diagonal/>
    </border>
    <border>
      <left style="thick">
        <color indexed="64"/>
      </left>
      <right style="thick">
        <color indexed="64"/>
      </right>
      <top style="thick">
        <color indexed="64"/>
      </top>
      <bottom style="double">
        <color indexed="64"/>
      </bottom>
      <diagonal/>
    </border>
    <border>
      <left/>
      <right style="thin">
        <color indexed="64"/>
      </right>
      <top style="double">
        <color indexed="64"/>
      </top>
      <bottom style="medium">
        <color indexed="64"/>
      </bottom>
      <diagonal/>
    </border>
    <border>
      <left style="thick">
        <color indexed="64"/>
      </left>
      <right style="thick">
        <color indexed="64"/>
      </right>
      <top style="thin">
        <color indexed="64"/>
      </top>
      <bottom/>
      <diagonal/>
    </border>
    <border>
      <left style="thick">
        <color indexed="64"/>
      </left>
      <right style="thick">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right/>
      <top/>
      <bottom style="thick">
        <color indexed="64"/>
      </bottom>
      <diagonal/>
    </border>
    <border>
      <left style="thick">
        <color indexed="64"/>
      </left>
      <right style="thin">
        <color indexed="64"/>
      </right>
      <top/>
      <bottom style="thick">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n">
        <color indexed="64"/>
      </left>
      <right/>
      <top style="thick">
        <color indexed="64"/>
      </top>
      <bottom style="thin">
        <color indexed="64"/>
      </bottom>
      <diagonal/>
    </border>
    <border>
      <left style="double">
        <color indexed="64"/>
      </left>
      <right style="thin">
        <color indexed="64"/>
      </right>
      <top/>
      <bottom style="thick">
        <color indexed="64"/>
      </bottom>
      <diagonal/>
    </border>
    <border>
      <left/>
      <right style="thick">
        <color indexed="64"/>
      </right>
      <top/>
      <bottom style="thin">
        <color indexed="64"/>
      </bottom>
      <diagonal/>
    </border>
    <border>
      <left style="thick">
        <color indexed="64"/>
      </left>
      <right style="thick">
        <color indexed="64"/>
      </right>
      <top/>
      <bottom/>
      <diagonal/>
    </border>
    <border>
      <left style="thick">
        <color indexed="64"/>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n">
        <color indexed="64"/>
      </right>
      <top style="double">
        <color indexed="64"/>
      </top>
      <bottom style="thick">
        <color indexed="64"/>
      </bottom>
      <diagonal/>
    </border>
    <border>
      <left style="thin">
        <color indexed="64"/>
      </left>
      <right style="thin">
        <color indexed="64"/>
      </right>
      <top style="double">
        <color indexed="64"/>
      </top>
      <bottom style="thick">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right style="thick">
        <color indexed="64"/>
      </right>
      <top style="thick">
        <color indexed="64"/>
      </top>
      <bottom style="double">
        <color indexed="64"/>
      </bottom>
      <diagonal/>
    </border>
    <border>
      <left/>
      <right style="thin">
        <color indexed="64"/>
      </right>
      <top style="double">
        <color indexed="64"/>
      </top>
      <bottom style="thick">
        <color indexed="64"/>
      </bottom>
      <diagonal/>
    </border>
    <border>
      <left style="thick">
        <color indexed="64"/>
      </left>
      <right style="thick">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ck">
        <color indexed="64"/>
      </right>
      <top style="double">
        <color indexed="64"/>
      </top>
      <bottom style="thick">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n">
        <color indexed="64"/>
      </right>
      <top/>
      <bottom style="thick">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ck">
        <color indexed="64"/>
      </bottom>
      <diagonal/>
    </border>
    <border>
      <left style="medium">
        <color indexed="64"/>
      </left>
      <right style="thin">
        <color indexed="64"/>
      </right>
      <top/>
      <bottom style="thin">
        <color indexed="64"/>
      </bottom>
      <diagonal/>
    </border>
    <border>
      <left style="thin">
        <color indexed="64"/>
      </left>
      <right style="thick">
        <color indexed="64"/>
      </right>
      <top/>
      <bottom style="thick">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double">
        <color indexed="64"/>
      </bottom>
      <diagonal/>
    </border>
    <border>
      <left/>
      <right style="thick">
        <color indexed="64"/>
      </right>
      <top/>
      <bottom style="double">
        <color indexed="64"/>
      </bottom>
      <diagonal/>
    </border>
    <border>
      <left/>
      <right/>
      <top/>
      <bottom style="double">
        <color indexed="64"/>
      </bottom>
      <diagonal/>
    </border>
    <border>
      <left/>
      <right style="thick">
        <color indexed="64"/>
      </right>
      <top style="thick">
        <color indexed="64"/>
      </top>
      <bottom/>
      <diagonal/>
    </border>
    <border>
      <left style="thick">
        <color indexed="64"/>
      </left>
      <right/>
      <top style="thick">
        <color indexed="64"/>
      </top>
      <bottom style="double">
        <color indexed="64"/>
      </bottom>
      <diagonal/>
    </border>
    <border>
      <left style="thick">
        <color indexed="64"/>
      </left>
      <right style="thin">
        <color indexed="64"/>
      </right>
      <top/>
      <bottom/>
      <diagonal/>
    </border>
    <border>
      <left/>
      <right style="thick">
        <color indexed="64"/>
      </right>
      <top/>
      <bottom/>
      <diagonal/>
    </border>
    <border>
      <left/>
      <right style="double">
        <color indexed="64"/>
      </right>
      <top style="double">
        <color indexed="64"/>
      </top>
      <bottom style="double">
        <color indexed="64"/>
      </bottom>
      <diagonal/>
    </border>
    <border>
      <left style="double">
        <color indexed="64"/>
      </left>
      <right style="thin">
        <color indexed="64"/>
      </right>
      <top/>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style="thick">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right style="thick">
        <color indexed="64"/>
      </right>
      <top style="thin">
        <color indexed="64"/>
      </top>
      <bottom style="thick">
        <color indexed="64"/>
      </bottom>
      <diagonal/>
    </border>
    <border>
      <left style="medium">
        <color indexed="64"/>
      </left>
      <right style="thin">
        <color indexed="64"/>
      </right>
      <top style="medium">
        <color indexed="64"/>
      </top>
      <bottom/>
      <diagonal/>
    </border>
    <border>
      <left/>
      <right/>
      <top/>
      <bottom style="thin">
        <color indexed="64"/>
      </bottom>
      <diagonal/>
    </border>
    <border>
      <left/>
      <right/>
      <top style="thin">
        <color indexed="64"/>
      </top>
      <bottom style="double">
        <color indexed="64"/>
      </bottom>
      <diagonal/>
    </border>
    <border>
      <left style="medium">
        <color indexed="64"/>
      </left>
      <right style="medium">
        <color indexed="64"/>
      </right>
      <top/>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thick">
        <color indexed="64"/>
      </left>
      <right/>
      <top style="thick">
        <color indexed="64"/>
      </top>
      <bottom/>
      <diagonal/>
    </border>
    <border>
      <left style="thin">
        <color indexed="64"/>
      </left>
      <right/>
      <top/>
      <bottom style="thick">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thick">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style="thin">
        <color indexed="64"/>
      </bottom>
      <diagonal/>
    </border>
    <border>
      <left style="thin">
        <color indexed="64"/>
      </left>
      <right style="medium">
        <color indexed="64"/>
      </right>
      <top/>
      <bottom style="thick">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medium">
        <color indexed="64"/>
      </left>
      <right style="double">
        <color indexed="64"/>
      </right>
      <top/>
      <bottom style="thick">
        <color indexed="64"/>
      </bottom>
      <diagonal/>
    </border>
    <border>
      <left style="double">
        <color indexed="64"/>
      </left>
      <right/>
      <top style="double">
        <color indexed="64"/>
      </top>
      <bottom style="thin">
        <color indexed="64"/>
      </bottom>
      <diagonal/>
    </border>
    <border>
      <left/>
      <right/>
      <top style="thin">
        <color indexed="64"/>
      </top>
      <bottom style="thick">
        <color indexed="64"/>
      </bottom>
      <diagonal/>
    </border>
    <border>
      <left/>
      <right/>
      <top style="double">
        <color indexed="64"/>
      </top>
      <bottom style="thick">
        <color indexed="64"/>
      </bottom>
      <diagonal/>
    </border>
    <border>
      <left/>
      <right style="thick">
        <color indexed="64"/>
      </right>
      <top style="double">
        <color indexed="64"/>
      </top>
      <bottom style="thick">
        <color indexed="64"/>
      </bottom>
      <diagonal/>
    </border>
    <border>
      <left/>
      <right/>
      <top style="thin">
        <color indexed="64"/>
      </top>
      <bottom/>
      <diagonal/>
    </border>
    <border>
      <left/>
      <right/>
      <top style="thin">
        <color indexed="64"/>
      </top>
      <bottom style="medium">
        <color indexed="64"/>
      </bottom>
      <diagonal/>
    </border>
    <border>
      <left style="thick">
        <color indexed="64"/>
      </left>
      <right/>
      <top style="thin">
        <color indexed="64"/>
      </top>
      <bottom/>
      <diagonal/>
    </border>
    <border>
      <left/>
      <right style="thick">
        <color indexed="64"/>
      </right>
      <top style="double">
        <color indexed="64"/>
      </top>
      <bottom style="thin">
        <color indexed="64"/>
      </bottom>
      <diagonal/>
    </border>
    <border>
      <left/>
      <right style="thick">
        <color indexed="64"/>
      </right>
      <top/>
      <bottom style="thick">
        <color indexed="64"/>
      </bottom>
      <diagonal/>
    </border>
    <border>
      <left/>
      <right style="thick">
        <color indexed="64"/>
      </right>
      <top style="thin">
        <color indexed="64"/>
      </top>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double">
        <color indexed="64"/>
      </bottom>
      <diagonal/>
    </border>
    <border>
      <left style="thin">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right style="medium">
        <color indexed="64"/>
      </right>
      <top style="thick">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n">
        <color indexed="64"/>
      </left>
      <right style="thin">
        <color indexed="64"/>
      </right>
      <top style="thick">
        <color indexed="64"/>
      </top>
      <bottom/>
      <diagonal/>
    </border>
    <border>
      <left style="thick">
        <color indexed="64"/>
      </left>
      <right/>
      <top/>
      <bottom style="double">
        <color indexed="64"/>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style="thick">
        <color indexed="64"/>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bottom style="medium">
        <color indexed="64"/>
      </bottom>
      <diagonal/>
    </border>
    <border>
      <left style="thin">
        <color indexed="64"/>
      </left>
      <right/>
      <top style="thin">
        <color indexed="64"/>
      </top>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style="thick">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right style="thick">
        <color indexed="64"/>
      </right>
      <top style="thin">
        <color indexed="64"/>
      </top>
      <bottom style="double">
        <color indexed="64"/>
      </bottom>
      <diagonal/>
    </border>
    <border>
      <left style="thick">
        <color indexed="64"/>
      </left>
      <right/>
      <top/>
      <bottom style="thick">
        <color indexed="64"/>
      </bottom>
      <diagonal/>
    </border>
    <border>
      <left style="thick">
        <color indexed="64"/>
      </left>
      <right/>
      <top style="double">
        <color indexed="64"/>
      </top>
      <bottom style="thick">
        <color indexed="64"/>
      </bottom>
      <diagonal/>
    </border>
    <border>
      <left style="thick">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ck">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thick">
        <color indexed="64"/>
      </right>
      <top style="double">
        <color indexed="64"/>
      </top>
      <bottom/>
      <diagonal/>
    </border>
    <border>
      <left style="thin">
        <color indexed="64"/>
      </left>
      <right style="thin">
        <color indexed="64"/>
      </right>
      <top/>
      <bottom/>
      <diagonal/>
    </border>
    <border>
      <left style="medium">
        <color indexed="64"/>
      </left>
      <right style="thin">
        <color indexed="64"/>
      </right>
      <top style="thick">
        <color indexed="64"/>
      </top>
      <bottom style="double">
        <color indexed="64"/>
      </bottom>
      <diagonal/>
    </border>
    <border>
      <left style="thin">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style="thin">
        <color indexed="64"/>
      </left>
      <right/>
      <top style="thick">
        <color indexed="64"/>
      </top>
      <bottom style="double">
        <color indexed="64"/>
      </bottom>
      <diagonal/>
    </border>
    <border>
      <left/>
      <right style="double">
        <color indexed="64"/>
      </right>
      <top style="thin">
        <color indexed="64"/>
      </top>
      <bottom/>
      <diagonal/>
    </border>
    <border>
      <left style="thin">
        <color indexed="64"/>
      </left>
      <right style="thick">
        <color indexed="64"/>
      </right>
      <top/>
      <bottom/>
      <diagonal/>
    </border>
  </borders>
  <cellStyleXfs count="1">
    <xf numFmtId="0" fontId="0" fillId="0" borderId="0"/>
  </cellStyleXfs>
  <cellXfs count="744">
    <xf numFmtId="0" fontId="0" fillId="0" borderId="0" xfId="0"/>
    <xf numFmtId="164" fontId="6" fillId="0" borderId="0" xfId="0" applyNumberFormat="1" applyFont="1" applyAlignment="1">
      <alignment horizontal="center"/>
    </xf>
    <xf numFmtId="20" fontId="4" fillId="0" borderId="0" xfId="0" applyNumberFormat="1" applyFont="1"/>
    <xf numFmtId="0" fontId="16" fillId="2" borderId="0" xfId="0" applyFont="1" applyFill="1"/>
    <xf numFmtId="164" fontId="11" fillId="2" borderId="0" xfId="0" applyNumberFormat="1" applyFont="1" applyFill="1" applyAlignment="1">
      <alignment horizontal="center"/>
    </xf>
    <xf numFmtId="20" fontId="9" fillId="2" borderId="0" xfId="0" applyNumberFormat="1" applyFont="1" applyFill="1"/>
    <xf numFmtId="164" fontId="6" fillId="2" borderId="0" xfId="0" applyNumberFormat="1" applyFont="1" applyFill="1" applyAlignment="1">
      <alignment horizontal="center"/>
    </xf>
    <xf numFmtId="20" fontId="4" fillId="2" borderId="0" xfId="0" applyNumberFormat="1" applyFont="1" applyFill="1"/>
    <xf numFmtId="0" fontId="0" fillId="2" borderId="0" xfId="0" applyFill="1"/>
    <xf numFmtId="164" fontId="7" fillId="2" borderId="0" xfId="0" applyNumberFormat="1" applyFont="1" applyFill="1"/>
    <xf numFmtId="0" fontId="3" fillId="2" borderId="0" xfId="0" applyFont="1" applyFill="1" applyAlignment="1">
      <alignment horizontal="center" vertical="center"/>
    </xf>
    <xf numFmtId="0" fontId="4" fillId="2" borderId="0" xfId="0" applyFont="1" applyFill="1" applyAlignment="1">
      <alignment horizontal="center" vertical="center"/>
    </xf>
    <xf numFmtId="0" fontId="20" fillId="2" borderId="0" xfId="0" applyFont="1" applyFill="1"/>
    <xf numFmtId="0" fontId="12" fillId="0" borderId="0" xfId="0" applyFont="1" applyAlignment="1">
      <alignment horizontal="center" vertical="center" wrapText="1"/>
    </xf>
    <xf numFmtId="0" fontId="0" fillId="2" borderId="0" xfId="0" applyFill="1" applyAlignment="1">
      <alignment horizontal="center" vertical="center"/>
    </xf>
    <xf numFmtId="2" fontId="18" fillId="0" borderId="0" xfId="0" applyNumberFormat="1" applyFont="1"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2" xfId="0" applyBorder="1" applyAlignment="1">
      <alignment vertical="center"/>
    </xf>
    <xf numFmtId="0" fontId="21" fillId="0" borderId="3" xfId="0" applyFont="1" applyBorder="1" applyAlignment="1">
      <alignment vertical="center"/>
    </xf>
    <xf numFmtId="14" fontId="0" fillId="0" borderId="0" xfId="0" applyNumberFormat="1" applyAlignment="1">
      <alignment horizontal="center" vertical="center"/>
    </xf>
    <xf numFmtId="0" fontId="21" fillId="0" borderId="4" xfId="0" applyFont="1" applyBorder="1" applyAlignment="1">
      <alignment horizontal="center" vertical="center"/>
    </xf>
    <xf numFmtId="0" fontId="0" fillId="0" borderId="0" xfId="0" applyAlignment="1">
      <alignment horizontal="center" vertical="center"/>
    </xf>
    <xf numFmtId="14" fontId="16" fillId="2" borderId="0" xfId="0" applyNumberFormat="1" applyFont="1" applyFill="1" applyAlignment="1">
      <alignment horizontal="center" vertical="center"/>
    </xf>
    <xf numFmtId="14" fontId="20" fillId="2" borderId="0" xfId="0" applyNumberFormat="1" applyFont="1" applyFill="1" applyAlignment="1">
      <alignment horizontal="center" vertical="center"/>
    </xf>
    <xf numFmtId="0" fontId="16"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14" fontId="16" fillId="0" borderId="0" xfId="0" applyNumberFormat="1" applyFont="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14" fontId="0" fillId="0" borderId="1" xfId="0" applyNumberFormat="1" applyBorder="1" applyAlignment="1">
      <alignment horizontal="center" vertical="center"/>
    </xf>
    <xf numFmtId="14" fontId="0" fillId="0" borderId="8" xfId="0" applyNumberFormat="1" applyBorder="1" applyAlignment="1">
      <alignment horizontal="center" vertical="center"/>
    </xf>
    <xf numFmtId="14" fontId="0" fillId="0" borderId="2" xfId="0" applyNumberFormat="1" applyBorder="1" applyAlignment="1">
      <alignment horizontal="center" vertical="center"/>
    </xf>
    <xf numFmtId="14" fontId="21" fillId="0" borderId="9" xfId="0" applyNumberFormat="1" applyFont="1" applyBorder="1" applyAlignment="1">
      <alignment horizontal="center" vertical="center"/>
    </xf>
    <xf numFmtId="0" fontId="0" fillId="0" borderId="6" xfId="0" applyBorder="1" applyAlignment="1">
      <alignment vertical="center"/>
    </xf>
    <xf numFmtId="0" fontId="0" fillId="0" borderId="7" xfId="0" applyBorder="1" applyAlignment="1">
      <alignment vertical="center"/>
    </xf>
    <xf numFmtId="0" fontId="21" fillId="0" borderId="10" xfId="0" applyFont="1" applyBorder="1" applyAlignment="1">
      <alignment horizontal="center" vertical="center"/>
    </xf>
    <xf numFmtId="14" fontId="0" fillId="0" borderId="5" xfId="0" applyNumberFormat="1" applyBorder="1" applyAlignment="1">
      <alignment vertical="center"/>
    </xf>
    <xf numFmtId="14" fontId="0" fillId="0" borderId="11" xfId="0" applyNumberFormat="1" applyBorder="1" applyAlignment="1">
      <alignment vertical="center"/>
    </xf>
    <xf numFmtId="14" fontId="21" fillId="0" borderId="12" xfId="0" applyNumberFormat="1"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0" fillId="0" borderId="14" xfId="0" applyBorder="1" applyAlignment="1">
      <alignment vertical="center"/>
    </xf>
    <xf numFmtId="0" fontId="21" fillId="0" borderId="15" xfId="0" applyFont="1" applyBorder="1" applyAlignment="1">
      <alignment vertical="center"/>
    </xf>
    <xf numFmtId="0" fontId="0" fillId="0" borderId="16" xfId="0" applyBorder="1" applyAlignment="1">
      <alignment vertical="center"/>
    </xf>
    <xf numFmtId="14" fontId="0" fillId="0" borderId="17" xfId="0" applyNumberFormat="1" applyBorder="1" applyAlignment="1">
      <alignment horizontal="center" vertical="center"/>
    </xf>
    <xf numFmtId="14" fontId="0" fillId="0" borderId="15" xfId="0" applyNumberFormat="1"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1"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vertical="center"/>
    </xf>
    <xf numFmtId="0" fontId="0" fillId="0" borderId="22" xfId="0" applyBorder="1" applyAlignment="1">
      <alignment vertical="center"/>
    </xf>
    <xf numFmtId="164" fontId="20" fillId="2" borderId="0" xfId="0" applyNumberFormat="1" applyFont="1" applyFill="1"/>
    <xf numFmtId="1" fontId="20" fillId="3" borderId="23" xfId="0" applyNumberFormat="1" applyFont="1" applyFill="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12" fillId="3" borderId="24" xfId="0" applyFont="1" applyFill="1" applyBorder="1" applyAlignment="1">
      <alignment vertical="center"/>
    </xf>
    <xf numFmtId="14" fontId="14" fillId="2" borderId="25" xfId="0" applyNumberFormat="1" applyFont="1" applyFill="1" applyBorder="1" applyAlignment="1">
      <alignment horizontal="center" vertical="center"/>
    </xf>
    <xf numFmtId="14" fontId="14" fillId="2" borderId="26" xfId="0" applyNumberFormat="1" applyFont="1" applyFill="1" applyBorder="1" applyAlignment="1">
      <alignment horizontal="center" vertical="center"/>
    </xf>
    <xf numFmtId="0" fontId="0" fillId="0" borderId="0" xfId="0" applyAlignment="1">
      <alignment horizontal="center"/>
    </xf>
    <xf numFmtId="0" fontId="19" fillId="3" borderId="6" xfId="0" applyFont="1" applyFill="1" applyBorder="1" applyAlignment="1">
      <alignment horizontal="center" vertical="center"/>
    </xf>
    <xf numFmtId="0" fontId="29" fillId="0" borderId="27" xfId="0" applyFont="1" applyBorder="1" applyAlignment="1">
      <alignment horizontal="center" vertical="center" wrapText="1"/>
    </xf>
    <xf numFmtId="14" fontId="0" fillId="0" borderId="28" xfId="0" applyNumberFormat="1" applyBorder="1" applyAlignment="1">
      <alignment horizontal="center" vertical="center"/>
    </xf>
    <xf numFmtId="0" fontId="0" fillId="0" borderId="25" xfId="0" applyBorder="1" applyAlignment="1">
      <alignment horizontal="center" vertical="center"/>
    </xf>
    <xf numFmtId="0" fontId="0" fillId="0" borderId="21" xfId="0" applyBorder="1" applyAlignment="1">
      <alignment horizontal="center" vertical="center"/>
    </xf>
    <xf numFmtId="14" fontId="0" fillId="0" borderId="29" xfId="0" applyNumberFormat="1" applyBorder="1" applyAlignment="1">
      <alignment horizontal="center" vertical="center"/>
    </xf>
    <xf numFmtId="0" fontId="0" fillId="0" borderId="30" xfId="0" applyBorder="1" applyAlignment="1">
      <alignment vertical="center"/>
    </xf>
    <xf numFmtId="0" fontId="0" fillId="0" borderId="30" xfId="0" applyBorder="1" applyAlignment="1">
      <alignment vertical="center" wrapText="1"/>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6" xfId="0" applyBorder="1" applyAlignment="1">
      <alignment vertical="center" wrapText="1"/>
    </xf>
    <xf numFmtId="0" fontId="30" fillId="0" borderId="4" xfId="0" applyFont="1" applyBorder="1" applyAlignment="1">
      <alignment horizontal="center" vertical="center" wrapText="1"/>
    </xf>
    <xf numFmtId="0" fontId="20" fillId="3" borderId="33" xfId="0" applyFont="1" applyFill="1" applyBorder="1" applyAlignment="1">
      <alignment vertical="center"/>
    </xf>
    <xf numFmtId="167" fontId="26" fillId="3" borderId="11" xfId="0" applyNumberFormat="1" applyFont="1" applyFill="1" applyBorder="1" applyAlignment="1">
      <alignment horizontal="center" vertical="center" wrapText="1"/>
    </xf>
    <xf numFmtId="20" fontId="17" fillId="4" borderId="1" xfId="0" applyNumberFormat="1" applyFont="1" applyFill="1" applyBorder="1" applyAlignment="1">
      <alignment horizontal="center" vertical="center"/>
    </xf>
    <xf numFmtId="20" fontId="17" fillId="4" borderId="2" xfId="0" applyNumberFormat="1" applyFont="1" applyFill="1" applyBorder="1" applyAlignment="1">
      <alignment horizontal="center" vertical="center"/>
    </xf>
    <xf numFmtId="0" fontId="19" fillId="4" borderId="1" xfId="0" applyFont="1" applyFill="1" applyBorder="1" applyAlignment="1">
      <alignment horizontal="center" vertical="center"/>
    </xf>
    <xf numFmtId="0" fontId="19" fillId="4" borderId="25" xfId="0" applyFont="1" applyFill="1" applyBorder="1" applyAlignment="1">
      <alignment horizontal="center" vertical="center"/>
    </xf>
    <xf numFmtId="20" fontId="17" fillId="4" borderId="25" xfId="0" applyNumberFormat="1" applyFont="1" applyFill="1" applyBorder="1" applyAlignment="1">
      <alignment horizontal="center" vertical="center"/>
    </xf>
    <xf numFmtId="20" fontId="17" fillId="4" borderId="26" xfId="0" applyNumberFormat="1" applyFont="1" applyFill="1" applyBorder="1" applyAlignment="1">
      <alignment horizontal="center" vertical="center"/>
    </xf>
    <xf numFmtId="0" fontId="19" fillId="5" borderId="25" xfId="0" applyFont="1" applyFill="1" applyBorder="1" applyAlignment="1">
      <alignment horizontal="center" vertical="center"/>
    </xf>
    <xf numFmtId="20" fontId="17" fillId="5" borderId="25" xfId="0" applyNumberFormat="1" applyFont="1" applyFill="1" applyBorder="1" applyAlignment="1">
      <alignment horizontal="center" vertical="center"/>
    </xf>
    <xf numFmtId="20" fontId="17" fillId="5" borderId="26" xfId="0" applyNumberFormat="1" applyFont="1" applyFill="1" applyBorder="1" applyAlignment="1">
      <alignment horizontal="center" vertical="center"/>
    </xf>
    <xf numFmtId="0" fontId="19" fillId="6" borderId="25" xfId="0" applyFont="1" applyFill="1" applyBorder="1" applyAlignment="1">
      <alignment horizontal="center" vertical="center"/>
    </xf>
    <xf numFmtId="20" fontId="17" fillId="6" borderId="25" xfId="0" applyNumberFormat="1" applyFont="1" applyFill="1" applyBorder="1" applyAlignment="1">
      <alignment horizontal="center" vertical="center"/>
    </xf>
    <xf numFmtId="20" fontId="17" fillId="6" borderId="26" xfId="0" applyNumberFormat="1" applyFont="1" applyFill="1" applyBorder="1" applyAlignment="1">
      <alignment horizontal="center" vertical="center"/>
    </xf>
    <xf numFmtId="14" fontId="19" fillId="3" borderId="25" xfId="0" applyNumberFormat="1" applyFont="1" applyFill="1" applyBorder="1" applyAlignment="1">
      <alignment horizontal="center" vertical="center" wrapText="1"/>
    </xf>
    <xf numFmtId="14" fontId="19" fillId="3" borderId="6" xfId="0" applyNumberFormat="1" applyFont="1" applyFill="1" applyBorder="1" applyAlignment="1">
      <alignment horizontal="center" vertical="center" wrapText="1"/>
    </xf>
    <xf numFmtId="0" fontId="20" fillId="3" borderId="28" xfId="0" applyFont="1" applyFill="1" applyBorder="1" applyAlignment="1">
      <alignment horizontal="center" vertical="center"/>
    </xf>
    <xf numFmtId="0" fontId="20" fillId="3" borderId="6" xfId="0" applyFont="1" applyFill="1" applyBorder="1" applyAlignment="1">
      <alignment horizontal="center" vertical="center"/>
    </xf>
    <xf numFmtId="20" fontId="31" fillId="0" borderId="34" xfId="0" applyNumberFormat="1" applyFont="1" applyBorder="1"/>
    <xf numFmtId="0" fontId="20" fillId="0" borderId="0" xfId="0" applyFont="1"/>
    <xf numFmtId="2" fontId="8" fillId="0" borderId="25" xfId="0" applyNumberFormat="1" applyFont="1" applyBorder="1" applyAlignment="1">
      <alignment horizontal="center" vertical="center"/>
    </xf>
    <xf numFmtId="2" fontId="8" fillId="0" borderId="26" xfId="0" applyNumberFormat="1" applyFont="1" applyBorder="1" applyAlignment="1">
      <alignment horizontal="center" vertical="center"/>
    </xf>
    <xf numFmtId="20" fontId="8" fillId="2" borderId="0" xfId="0" applyNumberFormat="1" applyFont="1" applyFill="1"/>
    <xf numFmtId="20" fontId="3" fillId="2" borderId="0" xfId="0" applyNumberFormat="1" applyFont="1" applyFill="1"/>
    <xf numFmtId="20" fontId="3" fillId="0" borderId="0" xfId="0" applyNumberFormat="1" applyFont="1"/>
    <xf numFmtId="0" fontId="19" fillId="0" borderId="0" xfId="0" applyFont="1" applyAlignment="1">
      <alignment horizontal="center" vertical="center" wrapText="1"/>
    </xf>
    <xf numFmtId="0" fontId="17" fillId="0" borderId="0" xfId="0" applyFont="1" applyAlignment="1">
      <alignment horizontal="center" vertical="center"/>
    </xf>
    <xf numFmtId="2" fontId="19" fillId="0" borderId="0" xfId="0" applyNumberFormat="1" applyFont="1" applyAlignment="1">
      <alignment horizontal="center" vertical="center"/>
    </xf>
    <xf numFmtId="0" fontId="17" fillId="0" borderId="0" xfId="0" applyFont="1" applyAlignment="1">
      <alignment vertical="center"/>
    </xf>
    <xf numFmtId="0" fontId="3" fillId="0" borderId="0" xfId="0" applyFont="1" applyAlignment="1">
      <alignment vertical="center"/>
    </xf>
    <xf numFmtId="0" fontId="19" fillId="3" borderId="24" xfId="0" applyFont="1" applyFill="1" applyBorder="1" applyAlignment="1">
      <alignment vertical="center"/>
    </xf>
    <xf numFmtId="14" fontId="19" fillId="3" borderId="25" xfId="0" applyNumberFormat="1" applyFont="1" applyFill="1" applyBorder="1" applyAlignment="1">
      <alignment horizontal="center" vertical="center"/>
    </xf>
    <xf numFmtId="14" fontId="17" fillId="2" borderId="1" xfId="0" applyNumberFormat="1" applyFont="1" applyFill="1" applyBorder="1" applyAlignment="1">
      <alignment horizontal="center" vertical="center"/>
    </xf>
    <xf numFmtId="14" fontId="17" fillId="2" borderId="25" xfId="0" applyNumberFormat="1" applyFont="1" applyFill="1" applyBorder="1" applyAlignment="1">
      <alignment horizontal="center" vertical="center"/>
    </xf>
    <xf numFmtId="14" fontId="17" fillId="2" borderId="2" xfId="0" applyNumberFormat="1" applyFont="1" applyFill="1" applyBorder="1" applyAlignment="1">
      <alignment horizontal="center" vertical="center"/>
    </xf>
    <xf numFmtId="14" fontId="17" fillId="2" borderId="26" xfId="0" applyNumberFormat="1" applyFont="1" applyFill="1" applyBorder="1" applyAlignment="1">
      <alignment horizontal="center" vertical="center"/>
    </xf>
    <xf numFmtId="14" fontId="17" fillId="2" borderId="0" xfId="0" applyNumberFormat="1" applyFont="1" applyFill="1" applyAlignment="1">
      <alignment horizontal="center" vertical="center"/>
    </xf>
    <xf numFmtId="20" fontId="17" fillId="0" borderId="6" xfId="0" applyNumberFormat="1" applyFont="1" applyBorder="1" applyAlignment="1">
      <alignment horizontal="center" vertical="center"/>
    </xf>
    <xf numFmtId="20" fontId="17" fillId="0" borderId="7" xfId="0" applyNumberFormat="1" applyFont="1" applyBorder="1" applyAlignment="1">
      <alignment horizontal="center" vertical="center"/>
    </xf>
    <xf numFmtId="0" fontId="32" fillId="0" borderId="25" xfId="0" applyFont="1" applyBorder="1" applyAlignment="1">
      <alignment horizontal="center" vertical="center"/>
    </xf>
    <xf numFmtId="0" fontId="32" fillId="0" borderId="26" xfId="0" applyFont="1" applyBorder="1" applyAlignment="1">
      <alignment horizontal="center" vertical="center"/>
    </xf>
    <xf numFmtId="14" fontId="15" fillId="7" borderId="35" xfId="0" applyNumberFormat="1" applyFont="1" applyFill="1" applyBorder="1" applyAlignment="1">
      <alignment horizontal="center" vertical="center" wrapText="1"/>
    </xf>
    <xf numFmtId="0" fontId="15" fillId="3" borderId="6"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25" xfId="0" applyFont="1" applyFill="1" applyBorder="1" applyAlignment="1">
      <alignment horizontal="center" vertical="center"/>
    </xf>
    <xf numFmtId="0" fontId="7" fillId="3" borderId="36" xfId="0" applyFont="1" applyFill="1" applyBorder="1" applyAlignment="1">
      <alignment vertical="center"/>
    </xf>
    <xf numFmtId="0" fontId="7" fillId="3" borderId="24" xfId="0" applyFont="1" applyFill="1" applyBorder="1" applyAlignment="1">
      <alignment vertical="center"/>
    </xf>
    <xf numFmtId="0" fontId="15" fillId="3" borderId="25" xfId="0" applyFont="1" applyFill="1" applyBorder="1" applyAlignment="1">
      <alignment horizontal="center" vertical="center" wrapText="1"/>
    </xf>
    <xf numFmtId="1" fontId="23" fillId="3" borderId="21" xfId="0" applyNumberFormat="1" applyFont="1" applyFill="1" applyBorder="1" applyAlignment="1">
      <alignment horizontal="center" vertical="center"/>
    </xf>
    <xf numFmtId="20" fontId="26" fillId="3" borderId="37" xfId="0" applyNumberFormat="1" applyFont="1" applyFill="1" applyBorder="1" applyAlignment="1">
      <alignment horizontal="center" vertical="center"/>
    </xf>
    <xf numFmtId="20" fontId="24" fillId="3" borderId="38" xfId="0" applyNumberFormat="1" applyFont="1" applyFill="1" applyBorder="1" applyAlignment="1" applyProtection="1">
      <alignment horizontal="center" vertical="center"/>
      <protection locked="0"/>
    </xf>
    <xf numFmtId="20" fontId="26" fillId="3" borderId="39" xfId="0" applyNumberFormat="1" applyFont="1" applyFill="1" applyBorder="1" applyAlignment="1">
      <alignment horizontal="center" vertical="center"/>
    </xf>
    <xf numFmtId="14" fontId="8" fillId="0" borderId="0" xfId="0" applyNumberFormat="1" applyFont="1" applyAlignment="1">
      <alignment horizontal="left" vertical="center" wrapText="1"/>
    </xf>
    <xf numFmtId="170" fontId="19" fillId="0" borderId="0" xfId="0" applyNumberFormat="1" applyFont="1" applyAlignment="1">
      <alignment horizontal="right" vertical="center"/>
    </xf>
    <xf numFmtId="1" fontId="23" fillId="3" borderId="40" xfId="0" applyNumberFormat="1" applyFont="1" applyFill="1" applyBorder="1" applyAlignment="1">
      <alignment horizontal="center" vertical="center"/>
    </xf>
    <xf numFmtId="164" fontId="23" fillId="2" borderId="34" xfId="0" applyNumberFormat="1" applyFont="1" applyFill="1" applyBorder="1" applyAlignment="1">
      <alignment vertical="center"/>
    </xf>
    <xf numFmtId="1" fontId="23" fillId="2" borderId="34" xfId="0" applyNumberFormat="1" applyFont="1" applyFill="1" applyBorder="1" applyAlignment="1">
      <alignment horizontal="center" vertical="center"/>
    </xf>
    <xf numFmtId="170" fontId="19" fillId="2" borderId="34" xfId="0" applyNumberFormat="1" applyFont="1" applyFill="1" applyBorder="1" applyAlignment="1">
      <alignment horizontal="right" vertical="center"/>
    </xf>
    <xf numFmtId="170" fontId="12" fillId="2" borderId="34" xfId="0" applyNumberFormat="1" applyFont="1" applyFill="1" applyBorder="1" applyAlignment="1">
      <alignment vertical="center"/>
    </xf>
    <xf numFmtId="0" fontId="7" fillId="0" borderId="0" xfId="0" applyFont="1" applyAlignment="1">
      <alignment vertical="center"/>
    </xf>
    <xf numFmtId="0" fontId="12" fillId="0" borderId="0" xfId="0" applyFont="1" applyAlignment="1">
      <alignment vertical="center"/>
    </xf>
    <xf numFmtId="0" fontId="19" fillId="0" borderId="0" xfId="0" applyFont="1" applyAlignment="1">
      <alignment vertical="center"/>
    </xf>
    <xf numFmtId="0" fontId="19" fillId="3" borderId="41" xfId="0" applyFont="1" applyFill="1" applyBorder="1" applyAlignment="1">
      <alignment vertical="center"/>
    </xf>
    <xf numFmtId="0" fontId="15" fillId="3" borderId="21" xfId="0" applyFont="1" applyFill="1" applyBorder="1" applyAlignment="1">
      <alignment horizontal="center" vertical="center" wrapText="1"/>
    </xf>
    <xf numFmtId="0" fontId="32" fillId="0" borderId="42" xfId="0" applyFont="1" applyBorder="1" applyAlignment="1">
      <alignment horizontal="center" vertical="center"/>
    </xf>
    <xf numFmtId="169" fontId="0" fillId="2" borderId="0" xfId="0" applyNumberFormat="1" applyFill="1"/>
    <xf numFmtId="0" fontId="0" fillId="0" borderId="22" xfId="0" applyBorder="1" applyAlignment="1">
      <alignment horizontal="center" vertical="center"/>
    </xf>
    <xf numFmtId="2" fontId="0" fillId="0" borderId="20" xfId="0" applyNumberFormat="1" applyBorder="1" applyAlignment="1">
      <alignment vertical="center"/>
    </xf>
    <xf numFmtId="0" fontId="0" fillId="0" borderId="43" xfId="0" applyBorder="1"/>
    <xf numFmtId="0" fontId="0" fillId="0" borderId="2" xfId="0" applyBorder="1"/>
    <xf numFmtId="0" fontId="0" fillId="0" borderId="3" xfId="0" applyBorder="1" applyAlignment="1">
      <alignment vertical="center"/>
    </xf>
    <xf numFmtId="2" fontId="0" fillId="0" borderId="15" xfId="0" applyNumberFormat="1" applyBorder="1" applyAlignment="1">
      <alignment vertical="center"/>
    </xf>
    <xf numFmtId="0" fontId="0" fillId="0" borderId="44" xfId="0" applyBorder="1" applyAlignment="1">
      <alignment horizontal="center" vertical="center"/>
    </xf>
    <xf numFmtId="0" fontId="19" fillId="7" borderId="45" xfId="0" applyFont="1" applyFill="1" applyBorder="1" applyAlignment="1">
      <alignment vertical="center"/>
    </xf>
    <xf numFmtId="0" fontId="19" fillId="7" borderId="46" xfId="0" applyFont="1" applyFill="1" applyBorder="1" applyAlignment="1">
      <alignment horizontal="center" vertical="center"/>
    </xf>
    <xf numFmtId="1" fontId="17" fillId="0" borderId="47" xfId="0" applyNumberFormat="1" applyFont="1" applyBorder="1" applyAlignment="1">
      <alignment horizontal="center" vertical="center"/>
    </xf>
    <xf numFmtId="14" fontId="19" fillId="3" borderId="48" xfId="0" applyNumberFormat="1" applyFont="1" applyFill="1" applyBorder="1" applyAlignment="1">
      <alignment horizontal="center" vertical="center"/>
    </xf>
    <xf numFmtId="0" fontId="21" fillId="7" borderId="49" xfId="0" applyFont="1" applyFill="1"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xf>
    <xf numFmtId="0" fontId="17" fillId="0" borderId="50" xfId="0" applyFont="1" applyBorder="1" applyAlignment="1">
      <alignment horizontal="center" vertical="center"/>
    </xf>
    <xf numFmtId="0" fontId="8" fillId="0" borderId="51" xfId="0" applyFont="1" applyBorder="1" applyAlignment="1">
      <alignment horizontal="center" vertical="center"/>
    </xf>
    <xf numFmtId="0" fontId="8" fillId="0" borderId="50" xfId="0" applyFont="1" applyBorder="1" applyAlignment="1">
      <alignment horizontal="center" vertical="center"/>
    </xf>
    <xf numFmtId="2" fontId="20" fillId="3" borderId="6" xfId="0" applyNumberFormat="1" applyFont="1" applyFill="1" applyBorder="1" applyAlignment="1">
      <alignment horizontal="center" vertical="center"/>
    </xf>
    <xf numFmtId="2" fontId="9" fillId="0" borderId="25" xfId="0" applyNumberFormat="1" applyFont="1" applyBorder="1" applyAlignment="1">
      <alignment horizontal="center" vertical="center"/>
    </xf>
    <xf numFmtId="2" fontId="9" fillId="0" borderId="26" xfId="0" applyNumberFormat="1" applyFont="1" applyBorder="1" applyAlignment="1">
      <alignment horizontal="center" vertical="center"/>
    </xf>
    <xf numFmtId="0" fontId="20" fillId="3" borderId="52" xfId="0" applyFont="1" applyFill="1" applyBorder="1" applyAlignment="1">
      <alignment vertical="center"/>
    </xf>
    <xf numFmtId="0" fontId="7" fillId="0" borderId="53" xfId="0" applyFont="1" applyBorder="1" applyAlignment="1">
      <alignment vertical="center"/>
    </xf>
    <xf numFmtId="0" fontId="0" fillId="0" borderId="54" xfId="0" applyBorder="1" applyAlignment="1">
      <alignment horizontal="center" vertical="center"/>
    </xf>
    <xf numFmtId="0" fontId="0" fillId="0" borderId="1" xfId="0" applyBorder="1" applyAlignment="1">
      <alignment horizontal="center" vertical="center"/>
    </xf>
    <xf numFmtId="166" fontId="40" fillId="3" borderId="37" xfId="0" applyNumberFormat="1" applyFont="1" applyFill="1" applyBorder="1" applyAlignment="1" applyProtection="1">
      <alignment horizontal="center" vertical="center"/>
      <protection locked="0"/>
    </xf>
    <xf numFmtId="0" fontId="0" fillId="6" borderId="55" xfId="0" applyFill="1" applyBorder="1" applyAlignment="1">
      <alignment horizontal="center" vertical="center"/>
    </xf>
    <xf numFmtId="169" fontId="17" fillId="6" borderId="56" xfId="0" applyNumberFormat="1" applyFont="1" applyFill="1" applyBorder="1" applyAlignment="1">
      <alignment horizontal="center" vertical="center"/>
    </xf>
    <xf numFmtId="169" fontId="17" fillId="6" borderId="57" xfId="0" applyNumberFormat="1" applyFont="1" applyFill="1" applyBorder="1" applyAlignment="1">
      <alignment horizontal="center" vertical="center"/>
    </xf>
    <xf numFmtId="169" fontId="17" fillId="6" borderId="58" xfId="0" applyNumberFormat="1" applyFont="1" applyFill="1" applyBorder="1" applyAlignment="1">
      <alignment horizontal="center" vertical="center"/>
    </xf>
    <xf numFmtId="2" fontId="0" fillId="0" borderId="59" xfId="0" applyNumberFormat="1" applyBorder="1"/>
    <xf numFmtId="2" fontId="0" fillId="0" borderId="20" xfId="0" applyNumberFormat="1" applyBorder="1"/>
    <xf numFmtId="0" fontId="0" fillId="0" borderId="28" xfId="0" applyBorder="1" applyAlignment="1">
      <alignment vertical="center"/>
    </xf>
    <xf numFmtId="0" fontId="0" fillId="0" borderId="25" xfId="0" applyBorder="1" applyAlignment="1">
      <alignment vertical="center"/>
    </xf>
    <xf numFmtId="0" fontId="0" fillId="5" borderId="55" xfId="0" applyFill="1" applyBorder="1" applyAlignment="1">
      <alignment horizontal="center" vertical="center"/>
    </xf>
    <xf numFmtId="169" fontId="17" fillId="5" borderId="56" xfId="0" applyNumberFormat="1" applyFont="1" applyFill="1" applyBorder="1" applyAlignment="1">
      <alignment horizontal="center" vertical="center"/>
    </xf>
    <xf numFmtId="169" fontId="17" fillId="5" borderId="57" xfId="0" applyNumberFormat="1" applyFont="1" applyFill="1" applyBorder="1" applyAlignment="1">
      <alignment horizontal="center" vertical="center"/>
    </xf>
    <xf numFmtId="169" fontId="17" fillId="5" borderId="58" xfId="0" applyNumberFormat="1" applyFont="1" applyFill="1" applyBorder="1" applyAlignment="1">
      <alignment horizontal="center" vertical="center"/>
    </xf>
    <xf numFmtId="20" fontId="24" fillId="3" borderId="38" xfId="0" applyNumberFormat="1" applyFont="1" applyFill="1" applyBorder="1" applyAlignment="1">
      <alignment horizontal="center" vertical="center"/>
    </xf>
    <xf numFmtId="166" fontId="40" fillId="3" borderId="37" xfId="0" applyNumberFormat="1" applyFont="1" applyFill="1" applyBorder="1" applyAlignment="1">
      <alignment horizontal="center" vertical="center"/>
    </xf>
    <xf numFmtId="0" fontId="17" fillId="2" borderId="61" xfId="0" applyFont="1" applyFill="1" applyBorder="1" applyAlignment="1" applyProtection="1">
      <alignment vertical="center" wrapText="1"/>
      <protection locked="0"/>
    </xf>
    <xf numFmtId="2" fontId="17" fillId="2" borderId="61" xfId="0" applyNumberFormat="1" applyFont="1" applyFill="1" applyBorder="1" applyAlignment="1" applyProtection="1">
      <alignment vertical="center" wrapText="1"/>
      <protection locked="0"/>
    </xf>
    <xf numFmtId="14" fontId="8" fillId="0" borderId="62" xfId="0" applyNumberFormat="1" applyFont="1" applyBorder="1" applyAlignment="1">
      <alignment horizontal="left" vertical="center" wrapText="1"/>
    </xf>
    <xf numFmtId="14" fontId="11" fillId="7" borderId="63" xfId="0" applyNumberFormat="1" applyFont="1" applyFill="1" applyBorder="1" applyAlignment="1">
      <alignment horizontal="center" vertical="center" wrapText="1"/>
    </xf>
    <xf numFmtId="14" fontId="8" fillId="0" borderId="51" xfId="0" applyNumberFormat="1" applyFont="1" applyBorder="1" applyAlignment="1">
      <alignment horizontal="center" vertical="center" wrapText="1"/>
    </xf>
    <xf numFmtId="20" fontId="19" fillId="3" borderId="48" xfId="0" applyNumberFormat="1" applyFont="1" applyFill="1" applyBorder="1" applyAlignment="1">
      <alignment horizontal="center" vertical="center" wrapText="1"/>
    </xf>
    <xf numFmtId="1" fontId="22" fillId="3" borderId="44" xfId="0" applyNumberFormat="1" applyFont="1" applyFill="1" applyBorder="1" applyAlignment="1">
      <alignment horizontal="center" vertical="center"/>
    </xf>
    <xf numFmtId="20" fontId="24" fillId="3" borderId="60" xfId="0" applyNumberFormat="1" applyFont="1" applyFill="1" applyBorder="1" applyAlignment="1" applyProtection="1">
      <alignment horizontal="center" vertical="center"/>
      <protection locked="0"/>
    </xf>
    <xf numFmtId="0" fontId="0" fillId="2" borderId="64" xfId="0" applyFill="1" applyBorder="1" applyAlignment="1">
      <alignment horizontal="center" vertical="center" wrapText="1"/>
    </xf>
    <xf numFmtId="169" fontId="0" fillId="2" borderId="3" xfId="0" applyNumberFormat="1" applyFill="1" applyBorder="1" applyAlignment="1">
      <alignment horizontal="center" vertical="center" wrapText="1"/>
    </xf>
    <xf numFmtId="169" fontId="0" fillId="2" borderId="11" xfId="0" applyNumberFormat="1" applyFill="1" applyBorder="1" applyAlignment="1">
      <alignment horizontal="center" vertical="center" wrapText="1"/>
    </xf>
    <xf numFmtId="169" fontId="0" fillId="2" borderId="1" xfId="0" applyNumberFormat="1" applyFill="1" applyBorder="1" applyAlignment="1">
      <alignment horizontal="center" vertical="center" wrapText="1"/>
    </xf>
    <xf numFmtId="169" fontId="0" fillId="2" borderId="6" xfId="0" applyNumberFormat="1" applyFill="1" applyBorder="1" applyAlignment="1">
      <alignment horizontal="center" vertical="center" wrapText="1"/>
    </xf>
    <xf numFmtId="169" fontId="21" fillId="2" borderId="65" xfId="0" applyNumberFormat="1" applyFont="1" applyFill="1" applyBorder="1" applyAlignment="1">
      <alignment horizontal="center" vertical="center" wrapText="1"/>
    </xf>
    <xf numFmtId="169" fontId="21" fillId="2" borderId="66" xfId="0" applyNumberFormat="1" applyFont="1" applyFill="1" applyBorder="1" applyAlignment="1">
      <alignment horizontal="center" vertical="center" wrapText="1"/>
    </xf>
    <xf numFmtId="0" fontId="0" fillId="7" borderId="67"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68" xfId="0" applyFill="1" applyBorder="1" applyAlignment="1">
      <alignment horizontal="center" vertical="center" wrapText="1"/>
    </xf>
    <xf numFmtId="0" fontId="0" fillId="2" borderId="0" xfId="0" applyFill="1" applyAlignment="1">
      <alignment horizontal="center" vertical="center" wrapText="1"/>
    </xf>
    <xf numFmtId="0" fontId="41" fillId="0" borderId="69"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70" xfId="0" applyFont="1" applyBorder="1" applyAlignment="1">
      <alignment horizontal="center" vertical="center" wrapText="1"/>
    </xf>
    <xf numFmtId="0" fontId="41" fillId="0" borderId="71" xfId="0" applyFont="1" applyBorder="1" applyAlignment="1">
      <alignment horizontal="center" vertical="center" wrapText="1"/>
    </xf>
    <xf numFmtId="0" fontId="29" fillId="7" borderId="63" xfId="0" applyFont="1" applyFill="1" applyBorder="1" applyAlignment="1">
      <alignment horizontal="center" vertical="center" wrapText="1"/>
    </xf>
    <xf numFmtId="0" fontId="0" fillId="2" borderId="72" xfId="0" applyFill="1" applyBorder="1" applyAlignment="1">
      <alignment horizontal="center" vertical="center"/>
    </xf>
    <xf numFmtId="0" fontId="32" fillId="0" borderId="22" xfId="0" applyFont="1" applyBorder="1" applyAlignment="1">
      <alignment horizontal="center" vertical="center"/>
    </xf>
    <xf numFmtId="20" fontId="19" fillId="3" borderId="63" xfId="0" applyNumberFormat="1" applyFont="1" applyFill="1" applyBorder="1" applyAlignment="1">
      <alignment horizontal="center" vertical="center" wrapText="1"/>
    </xf>
    <xf numFmtId="0" fontId="19" fillId="8" borderId="72" xfId="0" applyFont="1" applyFill="1" applyBorder="1" applyAlignment="1">
      <alignment horizontal="center" vertical="center"/>
    </xf>
    <xf numFmtId="0" fontId="0" fillId="0" borderId="11" xfId="0" applyBorder="1" applyAlignment="1">
      <alignment vertical="center"/>
    </xf>
    <xf numFmtId="0" fontId="29" fillId="7" borderId="73" xfId="0" applyFont="1" applyFill="1" applyBorder="1" applyAlignment="1">
      <alignment horizontal="center" vertical="center"/>
    </xf>
    <xf numFmtId="0" fontId="21" fillId="7" borderId="74" xfId="0" applyFont="1" applyFill="1" applyBorder="1" applyAlignment="1">
      <alignment horizontal="center" vertical="center" wrapText="1"/>
    </xf>
    <xf numFmtId="0" fontId="21" fillId="7" borderId="9" xfId="0" applyFont="1" applyFill="1" applyBorder="1" applyAlignment="1">
      <alignment horizontal="center" vertical="center" wrapText="1"/>
    </xf>
    <xf numFmtId="0" fontId="0" fillId="0" borderId="75" xfId="0" applyBorder="1" applyAlignment="1">
      <alignment horizontal="center" vertical="center"/>
    </xf>
    <xf numFmtId="0" fontId="29" fillId="7" borderId="46" xfId="0" applyFont="1" applyFill="1" applyBorder="1" applyAlignment="1">
      <alignment horizontal="center" vertical="center"/>
    </xf>
    <xf numFmtId="0" fontId="19" fillId="8" borderId="50" xfId="0" applyFont="1" applyFill="1" applyBorder="1" applyAlignment="1">
      <alignment horizontal="center" vertical="center"/>
    </xf>
    <xf numFmtId="2" fontId="17" fillId="9" borderId="76" xfId="0" applyNumberFormat="1" applyFont="1" applyFill="1" applyBorder="1" applyAlignment="1">
      <alignment horizontal="center" vertical="center"/>
    </xf>
    <xf numFmtId="2" fontId="17" fillId="9" borderId="51" xfId="0" applyNumberFormat="1" applyFont="1" applyFill="1" applyBorder="1" applyAlignment="1">
      <alignment horizontal="center" vertical="center"/>
    </xf>
    <xf numFmtId="0" fontId="15" fillId="3" borderId="72" xfId="0" applyFont="1" applyFill="1" applyBorder="1" applyAlignment="1">
      <alignment horizontal="center" vertical="center" wrapText="1"/>
    </xf>
    <xf numFmtId="0" fontId="21" fillId="7" borderId="12" xfId="0" applyFont="1" applyFill="1" applyBorder="1" applyAlignment="1">
      <alignment horizontal="center" vertical="center" wrapText="1"/>
    </xf>
    <xf numFmtId="0" fontId="21" fillId="7" borderId="13" xfId="0" applyFont="1" applyFill="1" applyBorder="1" applyAlignment="1">
      <alignment horizontal="center" vertical="center" wrapText="1"/>
    </xf>
    <xf numFmtId="0" fontId="21" fillId="7" borderId="68"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25" xfId="0" applyFont="1" applyBorder="1" applyAlignment="1">
      <alignment horizontal="center" vertical="center" wrapText="1"/>
    </xf>
    <xf numFmtId="0" fontId="41" fillId="0" borderId="26" xfId="0" applyFont="1" applyBorder="1" applyAlignment="1">
      <alignment horizontal="center" vertical="center" wrapText="1"/>
    </xf>
    <xf numFmtId="169" fontId="21" fillId="2" borderId="78" xfId="0" applyNumberFormat="1" applyFont="1" applyFill="1" applyBorder="1" applyAlignment="1">
      <alignment horizontal="center" vertical="center" wrapText="1"/>
    </xf>
    <xf numFmtId="169" fontId="0" fillId="2" borderId="79" xfId="0" applyNumberFormat="1" applyFill="1" applyBorder="1" applyAlignment="1">
      <alignment horizontal="center" vertical="center" wrapText="1"/>
    </xf>
    <xf numFmtId="169" fontId="0" fillId="2" borderId="80" xfId="0" applyNumberFormat="1" applyFill="1" applyBorder="1" applyAlignment="1">
      <alignment horizontal="center" vertical="center" wrapText="1"/>
    </xf>
    <xf numFmtId="169" fontId="0" fillId="2" borderId="17" xfId="0" applyNumberFormat="1" applyFill="1" applyBorder="1" applyAlignment="1">
      <alignment horizontal="center" vertical="center" wrapText="1"/>
    </xf>
    <xf numFmtId="169" fontId="0" fillId="2" borderId="14" xfId="0" applyNumberFormat="1" applyFill="1" applyBorder="1" applyAlignment="1">
      <alignment horizontal="center" vertical="center" wrapText="1"/>
    </xf>
    <xf numFmtId="169" fontId="0" fillId="2" borderId="81" xfId="0" applyNumberFormat="1" applyFill="1" applyBorder="1" applyAlignment="1">
      <alignment horizontal="center" vertical="center" wrapText="1"/>
    </xf>
    <xf numFmtId="2" fontId="0" fillId="2" borderId="11" xfId="0" applyNumberFormat="1" applyFill="1" applyBorder="1" applyAlignment="1">
      <alignment horizontal="center" vertical="center" wrapText="1"/>
    </xf>
    <xf numFmtId="2" fontId="0" fillId="0" borderId="11" xfId="0" applyNumberFormat="1" applyBorder="1" applyAlignment="1">
      <alignment horizontal="center" vertical="center" wrapText="1"/>
    </xf>
    <xf numFmtId="2" fontId="0" fillId="2" borderId="6" xfId="0" applyNumberFormat="1" applyFill="1" applyBorder="1" applyAlignment="1">
      <alignment horizontal="center" vertical="center" wrapText="1"/>
    </xf>
    <xf numFmtId="2" fontId="0" fillId="0" borderId="6" xfId="0" applyNumberFormat="1" applyBorder="1" applyAlignment="1">
      <alignment horizontal="center" vertical="center" wrapText="1"/>
    </xf>
    <xf numFmtId="2" fontId="0" fillId="0" borderId="79" xfId="0" applyNumberFormat="1" applyBorder="1" applyAlignment="1">
      <alignment horizontal="center" vertical="center" wrapText="1"/>
    </xf>
    <xf numFmtId="2" fontId="0" fillId="0" borderId="80" xfId="0" applyNumberFormat="1" applyBorder="1" applyAlignment="1">
      <alignment horizontal="center" vertical="center" wrapText="1"/>
    </xf>
    <xf numFmtId="2" fontId="0" fillId="2" borderId="28" xfId="0" applyNumberFormat="1" applyFill="1" applyBorder="1" applyAlignment="1">
      <alignment horizontal="center" vertical="center" wrapText="1"/>
    </xf>
    <xf numFmtId="2" fontId="0" fillId="2" borderId="25" xfId="0" applyNumberFormat="1" applyFill="1" applyBorder="1" applyAlignment="1">
      <alignment horizontal="center" vertical="center" wrapText="1"/>
    </xf>
    <xf numFmtId="0" fontId="0" fillId="7" borderId="82" xfId="0" applyFill="1" applyBorder="1" applyAlignment="1">
      <alignment horizontal="center" vertical="center" wrapText="1"/>
    </xf>
    <xf numFmtId="0" fontId="0" fillId="7" borderId="83" xfId="0" applyFill="1" applyBorder="1" applyAlignment="1">
      <alignment horizontal="center" vertical="center" wrapText="1"/>
    </xf>
    <xf numFmtId="2" fontId="0" fillId="0" borderId="71" xfId="0" applyNumberFormat="1" applyBorder="1" applyAlignment="1">
      <alignment horizontal="center" vertical="center" wrapText="1"/>
    </xf>
    <xf numFmtId="2" fontId="0" fillId="0" borderId="28" xfId="0" applyNumberFormat="1" applyBorder="1" applyAlignment="1">
      <alignment horizontal="center" vertical="center" wrapText="1"/>
    </xf>
    <xf numFmtId="2" fontId="0" fillId="0" borderId="25" xfId="0" applyNumberFormat="1" applyBorder="1" applyAlignment="1">
      <alignment horizontal="center" vertical="center" wrapText="1"/>
    </xf>
    <xf numFmtId="0" fontId="21" fillId="7" borderId="84" xfId="0" applyFont="1" applyFill="1" applyBorder="1" applyAlignment="1">
      <alignment vertical="center"/>
    </xf>
    <xf numFmtId="0" fontId="21" fillId="7" borderId="85" xfId="0" applyFont="1" applyFill="1" applyBorder="1" applyAlignment="1">
      <alignment vertical="center"/>
    </xf>
    <xf numFmtId="10" fontId="0" fillId="0" borderId="28" xfId="0" applyNumberFormat="1" applyBorder="1" applyAlignment="1">
      <alignment horizontal="center" vertical="center" wrapText="1"/>
    </xf>
    <xf numFmtId="10" fontId="0" fillId="0" borderId="25" xfId="0" applyNumberFormat="1" applyBorder="1" applyAlignment="1">
      <alignment horizontal="center" vertical="center" wrapText="1"/>
    </xf>
    <xf numFmtId="0" fontId="21" fillId="7" borderId="24" xfId="0" applyFont="1" applyFill="1" applyBorder="1" applyAlignment="1">
      <alignment vertical="center"/>
    </xf>
    <xf numFmtId="0" fontId="13" fillId="7" borderId="67" xfId="0" applyFont="1" applyFill="1" applyBorder="1" applyAlignment="1">
      <alignment horizontal="center" vertical="center" wrapText="1"/>
    </xf>
    <xf numFmtId="10" fontId="0" fillId="0" borderId="14" xfId="0" applyNumberFormat="1" applyBorder="1" applyAlignment="1">
      <alignment horizontal="center" vertical="center" wrapText="1"/>
    </xf>
    <xf numFmtId="2" fontId="0" fillId="2" borderId="0" xfId="0" applyNumberFormat="1" applyFill="1"/>
    <xf numFmtId="2" fontId="0" fillId="0" borderId="86" xfId="0" applyNumberFormat="1" applyBorder="1" applyAlignment="1">
      <alignment horizontal="center" vertical="center" wrapText="1"/>
    </xf>
    <xf numFmtId="2" fontId="0" fillId="2" borderId="14" xfId="0" applyNumberFormat="1" applyFill="1" applyBorder="1" applyAlignment="1">
      <alignment horizontal="center" vertical="center" wrapText="1"/>
    </xf>
    <xf numFmtId="2" fontId="0" fillId="0" borderId="14" xfId="0" applyNumberFormat="1" applyBorder="1" applyAlignment="1">
      <alignment horizontal="center" vertical="center" wrapText="1"/>
    </xf>
    <xf numFmtId="2" fontId="0" fillId="0" borderId="81" xfId="0" applyNumberFormat="1" applyBorder="1" applyAlignment="1">
      <alignment horizontal="center" vertical="center" wrapText="1"/>
    </xf>
    <xf numFmtId="2" fontId="0" fillId="0" borderId="83" xfId="0" applyNumberFormat="1" applyBorder="1" applyAlignment="1">
      <alignment horizontal="center" vertical="center" wrapText="1"/>
    </xf>
    <xf numFmtId="2" fontId="0" fillId="0" borderId="87" xfId="0" applyNumberFormat="1" applyBorder="1" applyAlignment="1">
      <alignment horizontal="center" vertical="center" wrapText="1"/>
    </xf>
    <xf numFmtId="0" fontId="0" fillId="7" borderId="87" xfId="0" applyFill="1" applyBorder="1" applyAlignment="1">
      <alignment horizontal="center" vertical="center" wrapText="1"/>
    </xf>
    <xf numFmtId="10" fontId="0" fillId="0" borderId="5" xfId="0" applyNumberFormat="1" applyBorder="1" applyAlignment="1">
      <alignment horizontal="center" vertical="center" wrapText="1"/>
    </xf>
    <xf numFmtId="10" fontId="0" fillId="0" borderId="6" xfId="0" applyNumberFormat="1" applyBorder="1" applyAlignment="1">
      <alignment horizontal="center" vertical="center" wrapText="1"/>
    </xf>
    <xf numFmtId="10" fontId="0" fillId="0" borderId="88" xfId="0" applyNumberFormat="1" applyBorder="1" applyAlignment="1">
      <alignment horizontal="center" vertical="center"/>
    </xf>
    <xf numFmtId="2" fontId="0" fillId="0" borderId="70" xfId="0" applyNumberFormat="1" applyBorder="1" applyAlignment="1">
      <alignment horizontal="center" vertical="center" wrapText="1"/>
    </xf>
    <xf numFmtId="10" fontId="0" fillId="0" borderId="66" xfId="0" applyNumberFormat="1" applyBorder="1" applyAlignment="1">
      <alignment horizontal="center" vertical="center"/>
    </xf>
    <xf numFmtId="20" fontId="0" fillId="0" borderId="28" xfId="0" applyNumberFormat="1" applyBorder="1" applyAlignment="1">
      <alignment horizontal="center" vertical="center" wrapText="1"/>
    </xf>
    <xf numFmtId="20" fontId="0" fillId="0" borderId="25" xfId="0" applyNumberFormat="1" applyBorder="1" applyAlignment="1">
      <alignment horizontal="center" vertical="center" wrapText="1"/>
    </xf>
    <xf numFmtId="20" fontId="0" fillId="0" borderId="87" xfId="0" applyNumberFormat="1" applyBorder="1" applyAlignment="1">
      <alignment horizontal="center" vertical="center" wrapText="1"/>
    </xf>
    <xf numFmtId="20" fontId="0" fillId="0" borderId="14" xfId="0" applyNumberFormat="1" applyBorder="1" applyAlignment="1">
      <alignment horizontal="center" vertical="center" wrapText="1"/>
    </xf>
    <xf numFmtId="20" fontId="43" fillId="6" borderId="89" xfId="0" applyNumberFormat="1" applyFont="1" applyFill="1" applyBorder="1" applyAlignment="1">
      <alignment horizontal="center" vertical="center"/>
    </xf>
    <xf numFmtId="20" fontId="43" fillId="6" borderId="79" xfId="0" applyNumberFormat="1" applyFont="1" applyFill="1" applyBorder="1" applyAlignment="1">
      <alignment horizontal="center" vertical="center"/>
    </xf>
    <xf numFmtId="0" fontId="41" fillId="2" borderId="7" xfId="0" applyFont="1" applyFill="1" applyBorder="1" applyAlignment="1">
      <alignment vertical="center"/>
    </xf>
    <xf numFmtId="0" fontId="41" fillId="2" borderId="26" xfId="0" applyFont="1" applyFill="1" applyBorder="1" applyAlignment="1">
      <alignment vertical="center"/>
    </xf>
    <xf numFmtId="10" fontId="21" fillId="2" borderId="7" xfId="0" applyNumberFormat="1" applyFont="1" applyFill="1" applyBorder="1" applyAlignment="1">
      <alignment horizontal="center" vertical="center"/>
    </xf>
    <xf numFmtId="0" fontId="0" fillId="2" borderId="50" xfId="0" applyFill="1" applyBorder="1" applyAlignment="1">
      <alignment horizontal="center" vertical="center"/>
    </xf>
    <xf numFmtId="0" fontId="21" fillId="7" borderId="10" xfId="0" applyFont="1" applyFill="1" applyBorder="1" applyAlignment="1">
      <alignment horizontal="center" vertical="center" wrapText="1"/>
    </xf>
    <xf numFmtId="0" fontId="16" fillId="2" borderId="54" xfId="0" applyFont="1" applyFill="1" applyBorder="1" applyAlignment="1">
      <alignment horizontal="left" vertical="center" wrapText="1"/>
    </xf>
    <xf numFmtId="0" fontId="16" fillId="2" borderId="90" xfId="0" applyFont="1" applyFill="1" applyBorder="1" applyAlignment="1">
      <alignment horizontal="left" vertical="center" wrapText="1"/>
    </xf>
    <xf numFmtId="0" fontId="47" fillId="10" borderId="44" xfId="0" applyFont="1" applyFill="1" applyBorder="1" applyAlignment="1">
      <alignment wrapText="1"/>
    </xf>
    <xf numFmtId="0" fontId="47" fillId="10" borderId="21" xfId="0" applyFont="1" applyFill="1" applyBorder="1" applyAlignment="1">
      <alignment horizontal="left" wrapText="1"/>
    </xf>
    <xf numFmtId="0" fontId="46" fillId="10" borderId="91" xfId="0" applyFont="1" applyFill="1" applyBorder="1" applyAlignment="1">
      <alignment horizontal="center" vertical="center"/>
    </xf>
    <xf numFmtId="0" fontId="46" fillId="10" borderId="92" xfId="0" applyFont="1" applyFill="1" applyBorder="1" applyAlignment="1">
      <alignment horizontal="center" vertical="center"/>
    </xf>
    <xf numFmtId="0" fontId="46" fillId="10" borderId="93" xfId="0" applyFont="1" applyFill="1" applyBorder="1" applyAlignment="1">
      <alignment horizontal="center" vertical="center"/>
    </xf>
    <xf numFmtId="20" fontId="43" fillId="6" borderId="83" xfId="0" applyNumberFormat="1" applyFont="1" applyFill="1" applyBorder="1" applyAlignment="1">
      <alignment horizontal="center" vertical="center"/>
    </xf>
    <xf numFmtId="20" fontId="43" fillId="6" borderId="81" xfId="0" applyNumberFormat="1" applyFont="1" applyFill="1" applyBorder="1" applyAlignment="1">
      <alignment horizontal="center" vertical="center"/>
    </xf>
    <xf numFmtId="170" fontId="12" fillId="3" borderId="83" xfId="0" applyNumberFormat="1" applyFont="1" applyFill="1" applyBorder="1" applyAlignment="1">
      <alignment horizontal="center" vertical="center"/>
    </xf>
    <xf numFmtId="0" fontId="19" fillId="7" borderId="36" xfId="0" applyFont="1" applyFill="1" applyBorder="1" applyAlignment="1">
      <alignment horizontal="center" vertical="center" wrapText="1"/>
    </xf>
    <xf numFmtId="0" fontId="19" fillId="7" borderId="52" xfId="0" applyFont="1" applyFill="1" applyBorder="1" applyAlignment="1">
      <alignment horizontal="center" vertical="center" wrapText="1"/>
    </xf>
    <xf numFmtId="0" fontId="19" fillId="7" borderId="85" xfId="0" applyFont="1" applyFill="1" applyBorder="1" applyAlignment="1">
      <alignment horizontal="center" vertical="center" wrapText="1"/>
    </xf>
    <xf numFmtId="164" fontId="38" fillId="11" borderId="94" xfId="0" applyNumberFormat="1" applyFont="1" applyFill="1" applyBorder="1" applyAlignment="1">
      <alignment vertical="top"/>
    </xf>
    <xf numFmtId="164" fontId="46" fillId="11" borderId="95" xfId="0" applyNumberFormat="1" applyFont="1" applyFill="1" applyBorder="1" applyAlignment="1">
      <alignment horizontal="left" vertical="center"/>
    </xf>
    <xf numFmtId="164" fontId="38" fillId="11" borderId="95" xfId="0" applyNumberFormat="1" applyFont="1" applyFill="1" applyBorder="1" applyAlignment="1">
      <alignment horizontal="left" vertical="center"/>
    </xf>
    <xf numFmtId="2" fontId="0" fillId="2" borderId="34" xfId="0" applyNumberFormat="1" applyFill="1" applyBorder="1" applyAlignment="1">
      <alignment horizontal="center" vertical="center" wrapText="1"/>
    </xf>
    <xf numFmtId="2" fontId="0" fillId="2" borderId="96" xfId="0" applyNumberFormat="1" applyFill="1" applyBorder="1" applyAlignment="1">
      <alignment horizontal="center" vertical="center" wrapText="1"/>
    </xf>
    <xf numFmtId="0" fontId="1" fillId="7" borderId="63" xfId="0" applyFont="1" applyFill="1" applyBorder="1" applyAlignment="1">
      <alignment horizontal="center" vertical="center" wrapText="1"/>
    </xf>
    <xf numFmtId="0" fontId="0" fillId="2" borderId="51" xfId="0" applyFill="1" applyBorder="1"/>
    <xf numFmtId="0" fontId="2" fillId="2" borderId="26" xfId="0" applyFont="1" applyFill="1" applyBorder="1" applyAlignment="1">
      <alignment horizontal="center" vertical="center"/>
    </xf>
    <xf numFmtId="0" fontId="42" fillId="2" borderId="34" xfId="0" applyFont="1" applyFill="1" applyBorder="1" applyAlignment="1">
      <alignment horizontal="center" vertical="center"/>
    </xf>
    <xf numFmtId="164" fontId="35" fillId="11" borderId="97" xfId="0" applyNumberFormat="1" applyFont="1" applyFill="1" applyBorder="1" applyAlignment="1">
      <alignment vertical="center"/>
    </xf>
    <xf numFmtId="164" fontId="25" fillId="11" borderId="27" xfId="0" applyNumberFormat="1" applyFont="1" applyFill="1" applyBorder="1" applyAlignment="1">
      <alignment vertical="center"/>
    </xf>
    <xf numFmtId="164" fontId="25" fillId="11" borderId="74" xfId="0" applyNumberFormat="1" applyFont="1" applyFill="1" applyBorder="1" applyAlignment="1">
      <alignment vertical="center"/>
    </xf>
    <xf numFmtId="0" fontId="7" fillId="11" borderId="98" xfId="0" applyFont="1" applyFill="1" applyBorder="1" applyAlignment="1">
      <alignment vertical="center"/>
    </xf>
    <xf numFmtId="0" fontId="20" fillId="11" borderId="0" xfId="0" applyFont="1" applyFill="1" applyAlignment="1">
      <alignment vertical="center"/>
    </xf>
    <xf numFmtId="0" fontId="7" fillId="11" borderId="0" xfId="0" applyFont="1" applyFill="1" applyAlignment="1">
      <alignment vertical="center"/>
    </xf>
    <xf numFmtId="0" fontId="7" fillId="11" borderId="99" xfId="0" applyFont="1" applyFill="1" applyBorder="1" applyAlignment="1">
      <alignment vertical="center"/>
    </xf>
    <xf numFmtId="0" fontId="12" fillId="11" borderId="12" xfId="0" applyFont="1" applyFill="1" applyBorder="1" applyAlignment="1">
      <alignment vertical="center"/>
    </xf>
    <xf numFmtId="0" fontId="19" fillId="11" borderId="95" xfId="0" applyFont="1" applyFill="1" applyBorder="1" applyAlignment="1">
      <alignment vertical="center"/>
    </xf>
    <xf numFmtId="0" fontId="12" fillId="11" borderId="95" xfId="0" applyFont="1" applyFill="1" applyBorder="1" applyAlignment="1">
      <alignment vertical="center"/>
    </xf>
    <xf numFmtId="0" fontId="12" fillId="11" borderId="94" xfId="0" applyFont="1" applyFill="1" applyBorder="1" applyAlignment="1">
      <alignment vertical="center"/>
    </xf>
    <xf numFmtId="0" fontId="16" fillId="11" borderId="62" xfId="0" applyFont="1" applyFill="1" applyBorder="1" applyAlignment="1">
      <alignment horizontal="center"/>
    </xf>
    <xf numFmtId="0" fontId="12" fillId="10" borderId="100" xfId="0" applyFont="1" applyFill="1" applyBorder="1" applyAlignment="1">
      <alignment horizontal="center" vertical="center" wrapText="1"/>
    </xf>
    <xf numFmtId="2" fontId="12" fillId="10" borderId="101" xfId="0" applyNumberFormat="1" applyFont="1" applyFill="1" applyBorder="1" applyAlignment="1">
      <alignment horizontal="center" wrapText="1"/>
    </xf>
    <xf numFmtId="0" fontId="12" fillId="10" borderId="102" xfId="0" applyFont="1" applyFill="1" applyBorder="1" applyAlignment="1">
      <alignment horizontal="center" wrapText="1"/>
    </xf>
    <xf numFmtId="2" fontId="12" fillId="10" borderId="38" xfId="0" applyNumberFormat="1" applyFont="1" applyFill="1" applyBorder="1" applyAlignment="1">
      <alignment horizontal="center" vertical="top" wrapText="1"/>
    </xf>
    <xf numFmtId="0" fontId="12" fillId="10" borderId="103" xfId="0" applyFont="1" applyFill="1" applyBorder="1" applyAlignment="1">
      <alignment horizontal="center" vertical="top" wrapText="1"/>
    </xf>
    <xf numFmtId="164" fontId="20" fillId="10" borderId="43" xfId="0" applyNumberFormat="1" applyFont="1" applyFill="1" applyBorder="1" applyAlignment="1">
      <alignment vertical="center"/>
    </xf>
    <xf numFmtId="164" fontId="22" fillId="10" borderId="3" xfId="0" applyNumberFormat="1" applyFont="1" applyFill="1" applyBorder="1" applyAlignment="1">
      <alignment vertical="center"/>
    </xf>
    <xf numFmtId="164" fontId="23" fillId="10" borderId="1" xfId="0" applyNumberFormat="1" applyFont="1" applyFill="1" applyBorder="1" applyAlignment="1">
      <alignment vertical="center"/>
    </xf>
    <xf numFmtId="164" fontId="23" fillId="10" borderId="104" xfId="0" applyNumberFormat="1" applyFont="1" applyFill="1" applyBorder="1" applyAlignment="1">
      <alignment vertical="center"/>
    </xf>
    <xf numFmtId="0" fontId="51" fillId="11" borderId="0" xfId="0" applyFont="1" applyFill="1" applyAlignment="1">
      <alignment vertical="center"/>
    </xf>
    <xf numFmtId="20" fontId="48" fillId="4" borderId="33" xfId="0" applyNumberFormat="1" applyFont="1" applyFill="1" applyBorder="1" applyAlignment="1">
      <alignment horizontal="center" vertical="center"/>
    </xf>
    <xf numFmtId="20" fontId="48" fillId="4" borderId="105" xfId="0" applyNumberFormat="1" applyFont="1" applyFill="1" applyBorder="1" applyAlignment="1">
      <alignment horizontal="center" vertical="center"/>
    </xf>
    <xf numFmtId="20" fontId="48" fillId="4" borderId="106" xfId="0" applyNumberFormat="1" applyFont="1" applyFill="1" applyBorder="1" applyAlignment="1">
      <alignment horizontal="center" vertical="center"/>
    </xf>
    <xf numFmtId="20" fontId="48" fillId="4" borderId="107" xfId="0" applyNumberFormat="1" applyFont="1" applyFill="1" applyBorder="1" applyAlignment="1">
      <alignment horizontal="center" vertical="center"/>
    </xf>
    <xf numFmtId="20" fontId="48" fillId="4" borderId="108" xfId="0" applyNumberFormat="1" applyFont="1" applyFill="1" applyBorder="1" applyAlignment="1">
      <alignment horizontal="center" vertical="center"/>
    </xf>
    <xf numFmtId="20" fontId="48" fillId="4" borderId="109" xfId="0" applyNumberFormat="1" applyFont="1" applyFill="1" applyBorder="1" applyAlignment="1">
      <alignment horizontal="center" vertical="center"/>
    </xf>
    <xf numFmtId="0" fontId="19" fillId="7" borderId="24"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0" borderId="6" xfId="0" applyBorder="1" applyAlignment="1">
      <alignment horizontal="center" vertical="center"/>
    </xf>
    <xf numFmtId="0" fontId="41" fillId="0" borderId="11" xfId="0" applyFont="1" applyBorder="1" applyAlignment="1">
      <alignment horizontal="center" vertical="center" wrapText="1"/>
    </xf>
    <xf numFmtId="0" fontId="41" fillId="0" borderId="28" xfId="0" applyFont="1" applyBorder="1" applyAlignment="1">
      <alignment horizontal="center" vertical="center" wrapText="1"/>
    </xf>
    <xf numFmtId="0" fontId="0" fillId="7" borderId="6" xfId="0" applyFill="1" applyBorder="1" applyAlignment="1">
      <alignment horizontal="center" vertical="center" wrapText="1"/>
    </xf>
    <xf numFmtId="0" fontId="0" fillId="7" borderId="25" xfId="0" applyFill="1" applyBorder="1" applyAlignment="1">
      <alignment horizontal="center" vertical="center" wrapText="1"/>
    </xf>
    <xf numFmtId="0" fontId="19" fillId="7" borderId="41" xfId="0" applyFont="1" applyFill="1" applyBorder="1" applyAlignment="1">
      <alignment horizontal="center" vertical="center" wrapText="1"/>
    </xf>
    <xf numFmtId="0" fontId="19" fillId="7" borderId="43" xfId="0" applyFont="1" applyFill="1" applyBorder="1" applyAlignment="1">
      <alignment horizontal="center" vertical="center" wrapText="1"/>
    </xf>
    <xf numFmtId="0" fontId="0" fillId="0" borderId="2" xfId="0" applyBorder="1" applyAlignment="1">
      <alignment horizontal="center" vertical="center"/>
    </xf>
    <xf numFmtId="0" fontId="17" fillId="0" borderId="51" xfId="0" applyFont="1" applyBorder="1" applyAlignment="1">
      <alignment horizontal="center" vertical="center"/>
    </xf>
    <xf numFmtId="0" fontId="28" fillId="2" borderId="16" xfId="0" applyFont="1" applyFill="1" applyBorder="1" applyAlignment="1" applyProtection="1">
      <alignment horizontal="center" vertical="center"/>
      <protection locked="0"/>
    </xf>
    <xf numFmtId="0" fontId="44" fillId="10" borderId="111" xfId="0" applyFont="1" applyFill="1" applyBorder="1" applyAlignment="1">
      <alignment horizontal="center" vertical="center" wrapText="1"/>
    </xf>
    <xf numFmtId="10" fontId="42" fillId="6" borderId="112" xfId="0" applyNumberFormat="1" applyFont="1" applyFill="1" applyBorder="1" applyAlignment="1">
      <alignment horizontal="center" vertical="center"/>
    </xf>
    <xf numFmtId="10" fontId="42" fillId="6" borderId="113" xfId="0" applyNumberFormat="1" applyFont="1" applyFill="1" applyBorder="1" applyAlignment="1">
      <alignment horizontal="center" vertical="center"/>
    </xf>
    <xf numFmtId="0" fontId="19" fillId="5" borderId="114" xfId="0" applyFont="1" applyFill="1" applyBorder="1" applyAlignment="1">
      <alignment vertical="center"/>
    </xf>
    <xf numFmtId="0" fontId="42" fillId="6" borderId="115" xfId="0" applyFont="1" applyFill="1" applyBorder="1" applyAlignment="1">
      <alignment horizontal="center" vertical="center" wrapText="1"/>
    </xf>
    <xf numFmtId="0" fontId="42" fillId="6" borderId="116" xfId="0" applyFont="1" applyFill="1" applyBorder="1" applyAlignment="1">
      <alignment horizontal="center" vertical="center" wrapText="1"/>
    </xf>
    <xf numFmtId="0" fontId="42" fillId="6" borderId="117" xfId="0" applyFont="1" applyFill="1" applyBorder="1" applyAlignment="1">
      <alignment horizontal="center" vertical="center" wrapText="1"/>
    </xf>
    <xf numFmtId="0" fontId="18" fillId="4" borderId="114" xfId="0" applyFont="1" applyFill="1" applyBorder="1" applyAlignment="1">
      <alignment vertical="center"/>
    </xf>
    <xf numFmtId="0" fontId="49" fillId="4" borderId="118" xfId="0" applyFont="1" applyFill="1" applyBorder="1" applyAlignment="1">
      <alignment horizontal="center" vertical="center" wrapText="1"/>
    </xf>
    <xf numFmtId="0" fontId="54" fillId="5" borderId="118" xfId="0" applyFont="1" applyFill="1" applyBorder="1" applyAlignment="1">
      <alignment horizontal="center" vertical="center" wrapText="1"/>
    </xf>
    <xf numFmtId="20" fontId="0" fillId="0" borderId="59" xfId="0" applyNumberFormat="1" applyBorder="1"/>
    <xf numFmtId="20" fontId="0" fillId="0" borderId="20" xfId="0" applyNumberFormat="1" applyBorder="1"/>
    <xf numFmtId="0" fontId="0" fillId="0" borderId="2" xfId="0" applyBorder="1" applyAlignment="1">
      <alignment vertical="center" wrapText="1"/>
    </xf>
    <xf numFmtId="0" fontId="48" fillId="10" borderId="115" xfId="0" applyFont="1" applyFill="1" applyBorder="1" applyAlignment="1">
      <alignment horizontal="center" vertical="center" wrapText="1"/>
    </xf>
    <xf numFmtId="0" fontId="14" fillId="2" borderId="0" xfId="0" applyFont="1" applyFill="1" applyAlignment="1">
      <alignment vertical="center"/>
    </xf>
    <xf numFmtId="0" fontId="5" fillId="2" borderId="0" xfId="0" applyFont="1" applyFill="1" applyAlignment="1">
      <alignment vertical="center"/>
    </xf>
    <xf numFmtId="0" fontId="3" fillId="2" borderId="0" xfId="0" applyFont="1" applyFill="1"/>
    <xf numFmtId="168" fontId="14" fillId="2" borderId="0" xfId="0" applyNumberFormat="1" applyFont="1" applyFill="1" applyAlignment="1">
      <alignment vertical="center"/>
    </xf>
    <xf numFmtId="0" fontId="5" fillId="2" borderId="0" xfId="0" applyFont="1" applyFill="1"/>
    <xf numFmtId="169" fontId="14" fillId="2" borderId="0" xfId="0" applyNumberFormat="1" applyFont="1" applyFill="1" applyAlignment="1">
      <alignment vertical="center"/>
    </xf>
    <xf numFmtId="20" fontId="14" fillId="2" borderId="0" xfId="0" applyNumberFormat="1" applyFont="1" applyFill="1" applyAlignment="1">
      <alignment vertical="center"/>
    </xf>
    <xf numFmtId="0" fontId="5" fillId="2" borderId="0" xfId="0" applyFont="1" applyFill="1" applyAlignment="1">
      <alignment horizontal="center"/>
    </xf>
    <xf numFmtId="2" fontId="14" fillId="2" borderId="0" xfId="0" applyNumberFormat="1" applyFont="1" applyFill="1" applyAlignment="1">
      <alignment vertical="center"/>
    </xf>
    <xf numFmtId="0" fontId="4" fillId="2" borderId="0" xfId="0" applyFont="1" applyFill="1"/>
    <xf numFmtId="0" fontId="15" fillId="2" borderId="119" xfId="0" applyFont="1" applyFill="1" applyBorder="1" applyAlignment="1">
      <alignment horizontal="center" vertical="center" wrapText="1"/>
    </xf>
    <xf numFmtId="0" fontId="15" fillId="2" borderId="34" xfId="0" applyFont="1" applyFill="1" applyBorder="1" applyAlignment="1">
      <alignment horizontal="center" vertical="center" wrapText="1"/>
    </xf>
    <xf numFmtId="14" fontId="19" fillId="2" borderId="34" xfId="0" applyNumberFormat="1" applyFont="1" applyFill="1" applyBorder="1" applyAlignment="1">
      <alignment horizontal="center" vertical="center"/>
    </xf>
    <xf numFmtId="14" fontId="19" fillId="2" borderId="0" xfId="0" applyNumberFormat="1" applyFont="1" applyFill="1" applyAlignment="1">
      <alignment horizontal="center" vertical="center"/>
    </xf>
    <xf numFmtId="0" fontId="9" fillId="2" borderId="0" xfId="0" applyFont="1" applyFill="1" applyAlignment="1">
      <alignment horizontal="center" vertical="center"/>
    </xf>
    <xf numFmtId="0" fontId="8" fillId="2" borderId="0" xfId="0" applyFont="1" applyFill="1" applyAlignment="1">
      <alignment horizontal="center" vertical="center"/>
    </xf>
    <xf numFmtId="0" fontId="5" fillId="2" borderId="0" xfId="0" applyFont="1" applyFill="1" applyAlignment="1">
      <alignment horizontal="center" vertical="center"/>
    </xf>
    <xf numFmtId="2" fontId="3" fillId="2" borderId="0" xfId="0" applyNumberFormat="1" applyFont="1" applyFill="1" applyAlignment="1">
      <alignment vertical="center"/>
    </xf>
    <xf numFmtId="0" fontId="17" fillId="2" borderId="0" xfId="0" applyFont="1" applyFill="1" applyAlignment="1">
      <alignment vertical="center"/>
    </xf>
    <xf numFmtId="171" fontId="16" fillId="2" borderId="47" xfId="0" applyNumberFormat="1" applyFont="1" applyFill="1" applyBorder="1" applyAlignment="1">
      <alignment horizontal="center" vertical="center"/>
    </xf>
    <xf numFmtId="171" fontId="16" fillId="2" borderId="0" xfId="0" applyNumberFormat="1" applyFont="1" applyFill="1" applyAlignment="1">
      <alignment horizontal="center" vertical="center"/>
    </xf>
    <xf numFmtId="2" fontId="8" fillId="2" borderId="0" xfId="0" applyNumberFormat="1" applyFont="1" applyFill="1" applyAlignment="1">
      <alignment horizontal="center" vertical="center" wrapText="1"/>
    </xf>
    <xf numFmtId="14" fontId="8" fillId="2" borderId="0" xfId="0" applyNumberFormat="1" applyFont="1" applyFill="1" applyAlignment="1">
      <alignment horizontal="center" vertical="center" wrapText="1"/>
    </xf>
    <xf numFmtId="0" fontId="8" fillId="2" borderId="0" xfId="0" applyFont="1" applyFill="1" applyAlignment="1">
      <alignment horizontal="center"/>
    </xf>
    <xf numFmtId="0" fontId="10" fillId="2" borderId="0" xfId="0" applyFont="1" applyFill="1" applyAlignment="1">
      <alignment horizontal="center" vertical="center"/>
    </xf>
    <xf numFmtId="20" fontId="3" fillId="2" borderId="0" xfId="0" applyNumberFormat="1" applyFont="1" applyFill="1" applyAlignment="1">
      <alignment horizontal="center" vertical="center"/>
    </xf>
    <xf numFmtId="20" fontId="5" fillId="2" borderId="0" xfId="0" applyNumberFormat="1" applyFont="1" applyFill="1" applyAlignment="1">
      <alignment horizontal="center" vertical="center"/>
    </xf>
    <xf numFmtId="0" fontId="3" fillId="2" borderId="0" xfId="0" applyFont="1" applyFill="1" applyAlignment="1">
      <alignment vertical="center"/>
    </xf>
    <xf numFmtId="171" fontId="9" fillId="2" borderId="47" xfId="0" applyNumberFormat="1" applyFont="1" applyFill="1" applyBorder="1" applyAlignment="1">
      <alignment horizontal="center" vertical="center" wrapText="1"/>
    </xf>
    <xf numFmtId="171" fontId="9" fillId="2" borderId="0" xfId="0" applyNumberFormat="1" applyFont="1" applyFill="1" applyAlignment="1">
      <alignment horizontal="center" vertical="center" wrapText="1"/>
    </xf>
    <xf numFmtId="0" fontId="9" fillId="2" borderId="47" xfId="0" applyFont="1" applyFill="1" applyBorder="1" applyAlignment="1">
      <alignment horizontal="center" vertical="center" wrapText="1"/>
    </xf>
    <xf numFmtId="166" fontId="3" fillId="2" borderId="0" xfId="0" applyNumberFormat="1" applyFont="1" applyFill="1" applyAlignment="1">
      <alignment horizontal="center" vertical="center"/>
    </xf>
    <xf numFmtId="14" fontId="8" fillId="2" borderId="119" xfId="0" applyNumberFormat="1" applyFont="1" applyFill="1" applyBorder="1" applyAlignment="1">
      <alignment horizontal="left" vertical="center" wrapText="1"/>
    </xf>
    <xf numFmtId="169" fontId="20" fillId="2" borderId="34" xfId="0" applyNumberFormat="1" applyFont="1" applyFill="1" applyBorder="1" applyAlignment="1">
      <alignment horizontal="center" vertical="center"/>
    </xf>
    <xf numFmtId="0" fontId="0" fillId="2" borderId="0" xfId="0" applyFill="1" applyProtection="1">
      <protection locked="0"/>
    </xf>
    <xf numFmtId="20" fontId="28" fillId="3" borderId="38" xfId="0" applyNumberFormat="1" applyFont="1" applyFill="1" applyBorder="1" applyAlignment="1">
      <alignment horizontal="center" vertical="center" wrapText="1"/>
    </xf>
    <xf numFmtId="20" fontId="0" fillId="0" borderId="0" xfId="0" applyNumberFormat="1" applyAlignment="1">
      <alignment horizontal="center" vertical="center"/>
    </xf>
    <xf numFmtId="20" fontId="0" fillId="0" borderId="0" xfId="0" applyNumberFormat="1" applyAlignment="1">
      <alignment horizontal="center" vertical="center" wrapText="1"/>
    </xf>
    <xf numFmtId="0" fontId="0" fillId="0" borderId="15" xfId="0" applyBorder="1" applyAlignment="1">
      <alignment vertical="center"/>
    </xf>
    <xf numFmtId="0" fontId="0" fillId="0" borderId="120" xfId="0" applyBorder="1" applyAlignment="1">
      <alignment vertical="center"/>
    </xf>
    <xf numFmtId="0" fontId="0" fillId="0" borderId="3" xfId="0" applyBorder="1" applyAlignment="1">
      <alignment horizontal="center" vertical="center"/>
    </xf>
    <xf numFmtId="14" fontId="26" fillId="3" borderId="3" xfId="0" applyNumberFormat="1" applyFont="1" applyFill="1" applyBorder="1" applyAlignment="1">
      <alignment horizontal="center" vertical="center" wrapText="1"/>
    </xf>
    <xf numFmtId="164" fontId="20" fillId="0" borderId="0" xfId="0" applyNumberFormat="1" applyFont="1"/>
    <xf numFmtId="47" fontId="51" fillId="10" borderId="121" xfId="0" applyNumberFormat="1" applyFont="1" applyFill="1" applyBorder="1" applyAlignment="1">
      <alignment vertical="center"/>
    </xf>
    <xf numFmtId="47" fontId="51" fillId="10" borderId="122" xfId="0" applyNumberFormat="1" applyFont="1" applyFill="1" applyBorder="1" applyAlignment="1">
      <alignment vertical="center"/>
    </xf>
    <xf numFmtId="0" fontId="12" fillId="10" borderId="123" xfId="0" applyFont="1" applyFill="1" applyBorder="1" applyAlignment="1">
      <alignment horizontal="center" vertical="center" wrapText="1"/>
    </xf>
    <xf numFmtId="170" fontId="27" fillId="10" borderId="103" xfId="0" applyNumberFormat="1" applyFont="1" applyFill="1" applyBorder="1" applyAlignment="1">
      <alignment vertical="center"/>
    </xf>
    <xf numFmtId="170" fontId="33" fillId="3" borderId="103" xfId="0" applyNumberFormat="1" applyFont="1" applyFill="1" applyBorder="1" applyAlignment="1">
      <alignment vertical="center"/>
    </xf>
    <xf numFmtId="170" fontId="33" fillId="3" borderId="124" xfId="0" applyNumberFormat="1" applyFont="1" applyFill="1" applyBorder="1" applyAlignment="1">
      <alignment vertical="center"/>
    </xf>
    <xf numFmtId="47" fontId="12" fillId="10" borderId="125" xfId="0" applyNumberFormat="1" applyFont="1" applyFill="1" applyBorder="1" applyAlignment="1">
      <alignment vertical="center"/>
    </xf>
    <xf numFmtId="165" fontId="17" fillId="0" borderId="61" xfId="0" applyNumberFormat="1" applyFont="1" applyBorder="1" applyAlignment="1">
      <alignment horizontal="center" vertical="center"/>
    </xf>
    <xf numFmtId="0" fontId="54" fillId="10" borderId="126" xfId="0" applyFont="1" applyFill="1" applyBorder="1" applyAlignment="1">
      <alignment horizontal="center" vertical="center"/>
    </xf>
    <xf numFmtId="47" fontId="51" fillId="10" borderId="100" xfId="0" applyNumberFormat="1" applyFont="1" applyFill="1" applyBorder="1" applyAlignment="1">
      <alignment vertical="center"/>
    </xf>
    <xf numFmtId="20" fontId="9" fillId="2" borderId="112" xfId="0" applyNumberFormat="1" applyFont="1" applyFill="1" applyBorder="1"/>
    <xf numFmtId="0" fontId="61" fillId="10" borderId="127" xfId="0" applyFont="1" applyFill="1" applyBorder="1" applyAlignment="1">
      <alignment horizontal="center" vertical="center"/>
    </xf>
    <xf numFmtId="170" fontId="61" fillId="3" borderId="37" xfId="0" applyNumberFormat="1" applyFont="1" applyFill="1" applyBorder="1" applyAlignment="1">
      <alignment vertical="center"/>
    </xf>
    <xf numFmtId="170" fontId="61" fillId="3" borderId="39" xfId="0" applyNumberFormat="1" applyFont="1" applyFill="1" applyBorder="1" applyAlignment="1">
      <alignment vertical="center"/>
    </xf>
    <xf numFmtId="170" fontId="27" fillId="10" borderId="127" xfId="0" applyNumberFormat="1" applyFont="1" applyFill="1" applyBorder="1" applyAlignment="1">
      <alignment vertical="center"/>
    </xf>
    <xf numFmtId="20" fontId="24" fillId="3" borderId="128" xfId="0" applyNumberFormat="1" applyFont="1" applyFill="1" applyBorder="1" applyAlignment="1" applyProtection="1">
      <alignment horizontal="center" vertical="center"/>
      <protection locked="0"/>
    </xf>
    <xf numFmtId="47" fontId="54" fillId="10" borderId="129" xfId="0" applyNumberFormat="1" applyFont="1" applyFill="1" applyBorder="1" applyAlignment="1">
      <alignment vertical="center"/>
    </xf>
    <xf numFmtId="0" fontId="61" fillId="10" borderId="126" xfId="0" applyFont="1" applyFill="1" applyBorder="1" applyAlignment="1">
      <alignment horizontal="center" vertical="center"/>
    </xf>
    <xf numFmtId="20" fontId="24" fillId="3" borderId="79" xfId="0" applyNumberFormat="1" applyFont="1" applyFill="1" applyBorder="1" applyAlignment="1">
      <alignment horizontal="center" vertical="center"/>
    </xf>
    <xf numFmtId="20" fontId="24" fillId="3" borderId="130" xfId="0" applyNumberFormat="1" applyFont="1" applyFill="1" applyBorder="1" applyAlignment="1">
      <alignment horizontal="center" vertical="center"/>
    </xf>
    <xf numFmtId="170" fontId="19" fillId="12" borderId="0" xfId="0" applyNumberFormat="1" applyFont="1" applyFill="1" applyAlignment="1">
      <alignment horizontal="right" vertical="center"/>
    </xf>
    <xf numFmtId="20" fontId="24" fillId="3" borderId="79" xfId="0" applyNumberFormat="1" applyFont="1" applyFill="1" applyBorder="1" applyAlignment="1" applyProtection="1">
      <alignment horizontal="center" vertical="center"/>
      <protection locked="0"/>
    </xf>
    <xf numFmtId="20" fontId="24" fillId="3" borderId="16" xfId="0" applyNumberFormat="1" applyFont="1" applyFill="1" applyBorder="1" applyAlignment="1" applyProtection="1">
      <alignment horizontal="center" vertical="center"/>
      <protection locked="0"/>
    </xf>
    <xf numFmtId="20" fontId="24" fillId="3" borderId="15" xfId="0" applyNumberFormat="1" applyFont="1" applyFill="1" applyBorder="1" applyAlignment="1" applyProtection="1">
      <alignment horizontal="center" vertical="center"/>
      <protection locked="0"/>
    </xf>
    <xf numFmtId="20" fontId="24" fillId="3" borderId="120" xfId="0" applyNumberFormat="1" applyFont="1" applyFill="1" applyBorder="1" applyAlignment="1" applyProtection="1">
      <alignment horizontal="center" vertical="center"/>
      <protection locked="0"/>
    </xf>
    <xf numFmtId="20" fontId="37" fillId="10" borderId="131" xfId="0" applyNumberFormat="1" applyFont="1" applyFill="1" applyBorder="1" applyAlignment="1">
      <alignment horizontal="center" wrapText="1"/>
    </xf>
    <xf numFmtId="20" fontId="36" fillId="10" borderId="132" xfId="0" applyNumberFormat="1" applyFont="1" applyFill="1" applyBorder="1" applyAlignment="1">
      <alignment horizontal="center" vertical="top" wrapText="1"/>
    </xf>
    <xf numFmtId="170" fontId="28" fillId="3" borderId="132" xfId="0" applyNumberFormat="1" applyFont="1" applyFill="1" applyBorder="1" applyAlignment="1">
      <alignment vertical="center"/>
    </xf>
    <xf numFmtId="170" fontId="28" fillId="3" borderId="133" xfId="0" applyNumberFormat="1" applyFont="1" applyFill="1" applyBorder="1" applyAlignment="1">
      <alignment vertical="center"/>
    </xf>
    <xf numFmtId="170" fontId="62" fillId="3" borderId="37" xfId="0" applyNumberFormat="1" applyFont="1" applyFill="1" applyBorder="1" applyAlignment="1">
      <alignment vertical="center"/>
    </xf>
    <xf numFmtId="170" fontId="62" fillId="3" borderId="39" xfId="0" applyNumberFormat="1" applyFont="1" applyFill="1" applyBorder="1" applyAlignment="1">
      <alignment vertical="center"/>
    </xf>
    <xf numFmtId="47" fontId="62" fillId="10" borderId="134" xfId="0" applyNumberFormat="1" applyFont="1" applyFill="1" applyBorder="1" applyAlignment="1">
      <alignment vertical="center"/>
    </xf>
    <xf numFmtId="0" fontId="56" fillId="0" borderId="44" xfId="0" applyFont="1" applyBorder="1" applyAlignment="1">
      <alignment vertical="center"/>
    </xf>
    <xf numFmtId="0" fontId="56" fillId="2" borderId="135" xfId="0" applyFont="1" applyFill="1" applyBorder="1" applyAlignment="1">
      <alignment horizontal="center" vertical="center"/>
    </xf>
    <xf numFmtId="0" fontId="63" fillId="11" borderId="0" xfId="0" applyFont="1" applyFill="1" applyAlignment="1">
      <alignment vertical="center"/>
    </xf>
    <xf numFmtId="170" fontId="27" fillId="10" borderId="24" xfId="0" applyNumberFormat="1" applyFont="1" applyFill="1" applyBorder="1" applyAlignment="1">
      <alignment horizontal="left" vertical="center"/>
    </xf>
    <xf numFmtId="170" fontId="27" fillId="3" borderId="136" xfId="0" applyNumberFormat="1" applyFont="1" applyFill="1" applyBorder="1" applyAlignment="1">
      <alignment horizontal="right" vertical="center"/>
    </xf>
    <xf numFmtId="170" fontId="27" fillId="3" borderId="24" xfId="0" applyNumberFormat="1" applyFont="1" applyFill="1" applyBorder="1" applyAlignment="1">
      <alignment horizontal="right" vertical="center"/>
    </xf>
    <xf numFmtId="170" fontId="61" fillId="3" borderId="24" xfId="0" applyNumberFormat="1" applyFont="1" applyFill="1" applyBorder="1" applyAlignment="1">
      <alignment horizontal="right" vertical="center"/>
    </xf>
    <xf numFmtId="170" fontId="62" fillId="3" borderId="24" xfId="0" applyNumberFormat="1" applyFont="1" applyFill="1" applyBorder="1" applyAlignment="1">
      <alignment horizontal="right" vertical="center"/>
    </xf>
    <xf numFmtId="170" fontId="12" fillId="10" borderId="136" xfId="0" applyNumberFormat="1" applyFont="1" applyFill="1" applyBorder="1" applyAlignment="1">
      <alignment vertical="center"/>
    </xf>
    <xf numFmtId="170" fontId="12" fillId="10" borderId="136" xfId="0" applyNumberFormat="1" applyFont="1" applyFill="1" applyBorder="1" applyAlignment="1">
      <alignment vertical="center" wrapText="1"/>
    </xf>
    <xf numFmtId="170" fontId="12" fillId="10" borderId="137" xfId="0" applyNumberFormat="1" applyFont="1" applyFill="1" applyBorder="1" applyAlignment="1">
      <alignment vertical="center" wrapText="1"/>
    </xf>
    <xf numFmtId="170" fontId="28" fillId="3" borderId="138" xfId="0" applyNumberFormat="1" applyFont="1" applyFill="1" applyBorder="1" applyAlignment="1">
      <alignment horizontal="right" vertical="center"/>
    </xf>
    <xf numFmtId="170" fontId="27" fillId="3" borderId="95" xfId="0" applyNumberFormat="1" applyFont="1" applyFill="1" applyBorder="1" applyAlignment="1">
      <alignment horizontal="right" vertical="center"/>
    </xf>
    <xf numFmtId="170" fontId="19" fillId="3" borderId="138" xfId="0" applyNumberFormat="1" applyFont="1" applyFill="1" applyBorder="1" applyAlignment="1">
      <alignment horizontal="right" vertical="center"/>
    </xf>
    <xf numFmtId="2" fontId="20" fillId="3" borderId="138" xfId="0" applyNumberFormat="1" applyFont="1" applyFill="1" applyBorder="1" applyAlignment="1">
      <alignment vertical="center"/>
    </xf>
    <xf numFmtId="170" fontId="62" fillId="3" borderId="138" xfId="0" applyNumberFormat="1" applyFont="1" applyFill="1" applyBorder="1" applyAlignment="1">
      <alignment horizontal="right" vertical="center"/>
    </xf>
    <xf numFmtId="170" fontId="33" fillId="0" borderId="95" xfId="0" applyNumberFormat="1" applyFont="1" applyBorder="1" applyAlignment="1" applyProtection="1">
      <alignment horizontal="center" vertical="center" wrapText="1"/>
      <protection locked="0"/>
    </xf>
    <xf numFmtId="170" fontId="28" fillId="3" borderId="139" xfId="0" applyNumberFormat="1" applyFont="1" applyFill="1" applyBorder="1" applyAlignment="1">
      <alignment horizontal="right" vertical="center"/>
    </xf>
    <xf numFmtId="170" fontId="64" fillId="10" borderId="139" xfId="0" applyNumberFormat="1" applyFont="1" applyFill="1" applyBorder="1" applyAlignment="1">
      <alignment vertical="center" wrapText="1"/>
    </xf>
    <xf numFmtId="164" fontId="12" fillId="10" borderId="140" xfId="0" applyNumberFormat="1" applyFont="1" applyFill="1" applyBorder="1" applyAlignment="1">
      <alignment horizontal="right" vertical="center"/>
    </xf>
    <xf numFmtId="164" fontId="12" fillId="10" borderId="138" xfId="0" applyNumberFormat="1" applyFont="1" applyFill="1" applyBorder="1" applyAlignment="1">
      <alignment horizontal="right" vertical="center"/>
    </xf>
    <xf numFmtId="170" fontId="61" fillId="3" borderId="138" xfId="0" applyNumberFormat="1" applyFont="1" applyFill="1" applyBorder="1" applyAlignment="1">
      <alignment horizontal="right" vertical="center"/>
    </xf>
    <xf numFmtId="170" fontId="28" fillId="3" borderId="24" xfId="0" applyNumberFormat="1" applyFont="1" applyFill="1" applyBorder="1" applyAlignment="1">
      <alignment horizontal="right" vertical="center"/>
    </xf>
    <xf numFmtId="164" fontId="65" fillId="10" borderId="3" xfId="0" applyNumberFormat="1" applyFont="1" applyFill="1" applyBorder="1" applyAlignment="1">
      <alignment vertical="center"/>
    </xf>
    <xf numFmtId="1" fontId="65" fillId="3" borderId="44" xfId="0" applyNumberFormat="1" applyFont="1" applyFill="1" applyBorder="1" applyAlignment="1">
      <alignment horizontal="center" vertical="center"/>
    </xf>
    <xf numFmtId="14" fontId="66" fillId="0" borderId="62" xfId="0" applyNumberFormat="1" applyFont="1" applyBorder="1" applyAlignment="1">
      <alignment horizontal="left" vertical="center" wrapText="1"/>
    </xf>
    <xf numFmtId="0" fontId="15" fillId="3" borderId="42" xfId="0" applyFont="1" applyFill="1" applyBorder="1" applyAlignment="1">
      <alignment horizontal="center" vertical="center" wrapText="1"/>
    </xf>
    <xf numFmtId="0" fontId="32" fillId="0" borderId="110" xfId="0" applyFont="1" applyBorder="1" applyAlignment="1">
      <alignment horizontal="center" vertical="center"/>
    </xf>
    <xf numFmtId="0" fontId="19" fillId="3" borderId="85" xfId="0" applyFont="1" applyFill="1" applyBorder="1" applyAlignment="1">
      <alignment vertical="center"/>
    </xf>
    <xf numFmtId="0" fontId="32" fillId="0" borderId="7" xfId="0" applyFont="1" applyBorder="1" applyAlignment="1">
      <alignment horizontal="center" vertical="center"/>
    </xf>
    <xf numFmtId="164" fontId="23" fillId="2" borderId="0" xfId="0" applyNumberFormat="1" applyFont="1" applyFill="1" applyAlignment="1">
      <alignment vertical="center"/>
    </xf>
    <xf numFmtId="1" fontId="23" fillId="2" borderId="0" xfId="0" applyNumberFormat="1" applyFont="1" applyFill="1" applyAlignment="1">
      <alignment horizontal="center" vertical="center"/>
    </xf>
    <xf numFmtId="0" fontId="42" fillId="2" borderId="0" xfId="0" applyFont="1" applyFill="1" applyAlignment="1">
      <alignment horizontal="center" vertical="center"/>
    </xf>
    <xf numFmtId="164" fontId="18" fillId="2" borderId="0" xfId="0" applyNumberFormat="1" applyFont="1" applyFill="1" applyAlignment="1">
      <alignment horizontal="right" vertical="center"/>
    </xf>
    <xf numFmtId="170" fontId="12" fillId="2" borderId="0" xfId="0" applyNumberFormat="1" applyFont="1" applyFill="1" applyAlignment="1">
      <alignment vertical="center"/>
    </xf>
    <xf numFmtId="170" fontId="28" fillId="2" borderId="16" xfId="0" applyNumberFormat="1" applyFont="1" applyFill="1" applyBorder="1" applyAlignment="1" applyProtection="1">
      <alignment horizontal="center" vertical="center"/>
      <protection locked="0"/>
    </xf>
    <xf numFmtId="0" fontId="21" fillId="7" borderId="27" xfId="0" applyFont="1" applyFill="1" applyBorder="1" applyAlignment="1">
      <alignment horizontal="center" vertical="center" wrapText="1"/>
    </xf>
    <xf numFmtId="0" fontId="0" fillId="0" borderId="136" xfId="0" applyBorder="1" applyAlignment="1">
      <alignment horizontal="center" vertical="center"/>
    </xf>
    <xf numFmtId="0" fontId="2" fillId="0" borderId="8" xfId="0" applyFont="1" applyBorder="1" applyAlignment="1">
      <alignment horizontal="center" vertical="center"/>
    </xf>
    <xf numFmtId="0" fontId="2" fillId="0" borderId="54" xfId="0" applyFont="1" applyBorder="1" applyAlignment="1">
      <alignment horizontal="center" vertical="center"/>
    </xf>
    <xf numFmtId="0" fontId="44" fillId="0" borderId="93" xfId="0" applyFont="1" applyBorder="1" applyAlignment="1">
      <alignment vertical="center" textRotation="90"/>
    </xf>
    <xf numFmtId="170" fontId="28" fillId="0" borderId="113" xfId="0" applyNumberFormat="1" applyFont="1" applyBorder="1" applyAlignment="1" applyProtection="1">
      <alignment horizontal="center" vertical="center"/>
      <protection locked="0"/>
    </xf>
    <xf numFmtId="0" fontId="0" fillId="0" borderId="143" xfId="0" applyBorder="1" applyAlignment="1">
      <alignment horizontal="center" vertical="center"/>
    </xf>
    <xf numFmtId="165" fontId="67" fillId="11" borderId="89" xfId="0" applyNumberFormat="1" applyFont="1" applyFill="1" applyBorder="1" applyAlignment="1">
      <alignment horizontal="center" vertical="center"/>
    </xf>
    <xf numFmtId="20" fontId="68" fillId="11" borderId="28" xfId="0" applyNumberFormat="1" applyFont="1" applyFill="1" applyBorder="1" applyAlignment="1">
      <alignment horizontal="center" vertical="center"/>
    </xf>
    <xf numFmtId="20" fontId="68" fillId="11" borderId="25" xfId="0" applyNumberFormat="1" applyFont="1" applyFill="1" applyBorder="1" applyAlignment="1">
      <alignment horizontal="center" vertical="center"/>
    </xf>
    <xf numFmtId="20" fontId="68" fillId="11" borderId="87" xfId="0" applyNumberFormat="1" applyFont="1" applyFill="1" applyBorder="1" applyAlignment="1">
      <alignment horizontal="center" vertical="center"/>
    </xf>
    <xf numFmtId="0" fontId="2" fillId="0" borderId="7" xfId="0" applyFont="1" applyBorder="1" applyAlignment="1">
      <alignment horizontal="center" vertical="center"/>
    </xf>
    <xf numFmtId="0" fontId="2" fillId="0" borderId="22" xfId="0" applyFont="1" applyBorder="1" applyAlignment="1">
      <alignment horizontal="center" vertical="center"/>
    </xf>
    <xf numFmtId="0" fontId="19" fillId="7" borderId="76" xfId="0" applyFont="1" applyFill="1" applyBorder="1" applyAlignment="1">
      <alignment horizontal="center" vertical="center" wrapText="1"/>
    </xf>
    <xf numFmtId="0" fontId="7" fillId="11" borderId="0" xfId="0" applyFont="1" applyFill="1" applyAlignment="1">
      <alignment horizontal="right" vertical="center"/>
    </xf>
    <xf numFmtId="169" fontId="8" fillId="0" borderId="25" xfId="0" applyNumberFormat="1" applyFont="1" applyBorder="1" applyAlignment="1">
      <alignment horizontal="center" vertical="center"/>
    </xf>
    <xf numFmtId="169" fontId="8" fillId="0" borderId="26" xfId="0" applyNumberFormat="1" applyFont="1" applyBorder="1" applyAlignment="1">
      <alignment horizontal="center" vertical="center"/>
    </xf>
    <xf numFmtId="172" fontId="9" fillId="0" borderId="6" xfId="0" applyNumberFormat="1" applyFont="1" applyBorder="1" applyAlignment="1">
      <alignment horizontal="center" vertical="center"/>
    </xf>
    <xf numFmtId="172" fontId="9" fillId="0" borderId="7" xfId="0" applyNumberFormat="1" applyFont="1" applyBorder="1" applyAlignment="1">
      <alignment horizontal="center" vertical="center"/>
    </xf>
    <xf numFmtId="0" fontId="17" fillId="2" borderId="51" xfId="0" applyFont="1" applyFill="1" applyBorder="1" applyAlignment="1" applyProtection="1">
      <alignment vertical="center" wrapText="1"/>
      <protection locked="0"/>
    </xf>
    <xf numFmtId="0" fontId="1" fillId="0" borderId="1" xfId="0" applyFont="1" applyBorder="1" applyAlignment="1">
      <alignment vertical="center"/>
    </xf>
    <xf numFmtId="14" fontId="1" fillId="0" borderId="16" xfId="0" applyNumberFormat="1" applyFont="1" applyBorder="1" applyAlignment="1">
      <alignment vertical="center"/>
    </xf>
    <xf numFmtId="170" fontId="33" fillId="0" borderId="95" xfId="0" applyNumberFormat="1" applyFont="1" applyBorder="1" applyAlignment="1">
      <alignment horizontal="center" vertical="center" wrapText="1"/>
    </xf>
    <xf numFmtId="0" fontId="0" fillId="0" borderId="110" xfId="0" applyBorder="1" applyAlignment="1" applyProtection="1">
      <alignment horizontal="center" vertical="center"/>
      <protection locked="0"/>
    </xf>
    <xf numFmtId="20" fontId="24" fillId="3" borderId="130" xfId="0" applyNumberFormat="1" applyFont="1" applyFill="1" applyBorder="1" applyAlignment="1" applyProtection="1">
      <alignment horizontal="center" vertical="center"/>
      <protection locked="0"/>
    </xf>
    <xf numFmtId="0" fontId="1" fillId="7" borderId="0" xfId="0" applyFont="1" applyFill="1" applyAlignment="1">
      <alignment horizontal="center" vertical="center" wrapText="1"/>
    </xf>
    <xf numFmtId="0" fontId="2" fillId="0" borderId="129" xfId="0" applyFont="1" applyBorder="1" applyAlignment="1">
      <alignment horizontal="center" vertical="center"/>
    </xf>
    <xf numFmtId="0" fontId="2" fillId="0" borderId="53" xfId="0" applyFont="1" applyBorder="1" applyAlignment="1">
      <alignment horizontal="center" vertical="center"/>
    </xf>
    <xf numFmtId="0" fontId="0" fillId="0" borderId="141" xfId="0" applyBorder="1" applyAlignment="1">
      <alignment horizontal="center" vertical="center"/>
    </xf>
    <xf numFmtId="0" fontId="0" fillId="0" borderId="42" xfId="0" applyBorder="1" applyAlignment="1">
      <alignment horizontal="center" vertical="center"/>
    </xf>
    <xf numFmtId="0" fontId="0" fillId="0" borderId="110" xfId="0" applyBorder="1" applyAlignment="1">
      <alignment horizontal="center" vertical="center"/>
    </xf>
    <xf numFmtId="0" fontId="1" fillId="7" borderId="98" xfId="0" applyFont="1" applyFill="1" applyBorder="1" applyAlignment="1">
      <alignment horizontal="center" vertical="center" wrapText="1"/>
    </xf>
    <xf numFmtId="166" fontId="40" fillId="3" borderId="37" xfId="0" applyNumberFormat="1" applyFont="1" applyFill="1" applyBorder="1" applyAlignment="1" applyProtection="1">
      <alignment horizontal="center" vertical="center"/>
    </xf>
    <xf numFmtId="20" fontId="24" fillId="3" borderId="38" xfId="0" applyNumberFormat="1" applyFont="1" applyFill="1" applyBorder="1" applyAlignment="1" applyProtection="1">
      <alignment horizontal="center" vertical="center"/>
    </xf>
    <xf numFmtId="20" fontId="24" fillId="3" borderId="79" xfId="0" applyNumberFormat="1" applyFont="1" applyFill="1" applyBorder="1" applyAlignment="1" applyProtection="1">
      <alignment horizontal="center" vertical="center"/>
    </xf>
    <xf numFmtId="20" fontId="24" fillId="3" borderId="60" xfId="0" applyNumberFormat="1" applyFont="1" applyFill="1" applyBorder="1" applyAlignment="1" applyProtection="1">
      <alignment horizontal="center" vertical="center"/>
    </xf>
    <xf numFmtId="20" fontId="24" fillId="3" borderId="120" xfId="0" applyNumberFormat="1" applyFont="1" applyFill="1" applyBorder="1" applyAlignment="1" applyProtection="1">
      <alignment horizontal="center" vertical="center"/>
    </xf>
    <xf numFmtId="20" fontId="24" fillId="3" borderId="130" xfId="0" applyNumberFormat="1" applyFont="1" applyFill="1" applyBorder="1" applyAlignment="1" applyProtection="1">
      <alignment horizontal="center" vertical="center"/>
    </xf>
    <xf numFmtId="0" fontId="17" fillId="2" borderId="51" xfId="0" applyFont="1" applyFill="1" applyBorder="1" applyAlignment="1" applyProtection="1">
      <alignment vertical="center" wrapText="1"/>
    </xf>
    <xf numFmtId="20" fontId="24" fillId="3" borderId="15" xfId="0" applyNumberFormat="1" applyFont="1" applyFill="1" applyBorder="1" applyAlignment="1" applyProtection="1">
      <alignment horizontal="center" vertical="center"/>
    </xf>
    <xf numFmtId="0" fontId="17" fillId="2" borderId="61" xfId="0" applyFont="1" applyFill="1" applyBorder="1" applyAlignment="1" applyProtection="1">
      <alignment vertical="center" wrapText="1"/>
    </xf>
    <xf numFmtId="170" fontId="33" fillId="0" borderId="95" xfId="0" applyNumberFormat="1" applyFont="1" applyBorder="1" applyAlignment="1" applyProtection="1">
      <alignment horizontal="center" vertical="center" wrapText="1"/>
    </xf>
    <xf numFmtId="20" fontId="28" fillId="11" borderId="144" xfId="0" applyNumberFormat="1" applyFont="1" applyFill="1" applyBorder="1" applyAlignment="1" applyProtection="1">
      <alignment horizontal="center" vertical="center"/>
      <protection locked="0"/>
    </xf>
    <xf numFmtId="20" fontId="28" fillId="11" borderId="57" xfId="0" applyNumberFormat="1" applyFont="1" applyFill="1" applyBorder="1" applyAlignment="1" applyProtection="1">
      <alignment horizontal="center" vertical="center"/>
      <protection locked="0"/>
    </xf>
    <xf numFmtId="20" fontId="28" fillId="11" borderId="145" xfId="0" applyNumberFormat="1" applyFont="1" applyFill="1" applyBorder="1" applyAlignment="1" applyProtection="1">
      <alignment horizontal="center" vertical="center"/>
      <protection locked="0"/>
    </xf>
    <xf numFmtId="170" fontId="28" fillId="13" borderId="15" xfId="0" applyNumberFormat="1" applyFont="1" applyFill="1" applyBorder="1" applyAlignment="1" applyProtection="1">
      <alignment horizontal="center" vertical="center"/>
      <protection locked="0"/>
    </xf>
    <xf numFmtId="170" fontId="69" fillId="13" borderId="16" xfId="0" applyNumberFormat="1" applyFont="1" applyFill="1" applyBorder="1" applyAlignment="1" applyProtection="1">
      <alignment horizontal="center" vertical="center"/>
      <protection locked="0"/>
    </xf>
    <xf numFmtId="0" fontId="7" fillId="11" borderId="0" xfId="0" applyFont="1" applyFill="1" applyAlignment="1">
      <alignment horizontal="right" vertical="center"/>
    </xf>
    <xf numFmtId="0" fontId="46" fillId="0" borderId="113" xfId="0" applyFont="1" applyBorder="1" applyAlignment="1">
      <alignment horizontal="right" vertical="center"/>
    </xf>
    <xf numFmtId="170" fontId="47" fillId="0" borderId="113" xfId="0" applyNumberFormat="1" applyFont="1" applyBorder="1" applyAlignment="1">
      <alignment horizontal="left" vertical="center"/>
    </xf>
    <xf numFmtId="0" fontId="44" fillId="10" borderId="165" xfId="0" applyFont="1" applyFill="1" applyBorder="1" applyAlignment="1">
      <alignment horizontal="left" vertical="center"/>
    </xf>
    <xf numFmtId="0" fontId="44" fillId="10" borderId="163" xfId="0" applyFont="1" applyFill="1" applyBorder="1" applyAlignment="1">
      <alignment horizontal="left" vertical="center"/>
    </xf>
    <xf numFmtId="0" fontId="44" fillId="10" borderId="164" xfId="0" applyFont="1" applyFill="1" applyBorder="1" applyAlignment="1">
      <alignment horizontal="left" vertical="center"/>
    </xf>
    <xf numFmtId="170" fontId="47" fillId="10" borderId="16" xfId="0" applyNumberFormat="1" applyFont="1" applyFill="1" applyBorder="1" applyAlignment="1">
      <alignment horizontal="left" vertical="center"/>
    </xf>
    <xf numFmtId="170" fontId="47" fillId="10" borderId="158" xfId="0" applyNumberFormat="1" applyFont="1" applyFill="1" applyBorder="1" applyAlignment="1">
      <alignment horizontal="left" vertical="center"/>
    </xf>
    <xf numFmtId="170" fontId="47" fillId="10" borderId="42" xfId="0" applyNumberFormat="1" applyFont="1" applyFill="1" applyBorder="1" applyAlignment="1">
      <alignment horizontal="left" vertical="center"/>
    </xf>
    <xf numFmtId="0" fontId="46" fillId="10" borderId="16" xfId="0" applyFont="1" applyFill="1" applyBorder="1" applyAlignment="1">
      <alignment horizontal="right" vertical="center"/>
    </xf>
    <xf numFmtId="0" fontId="46" fillId="10" borderId="158" xfId="0" applyFont="1" applyFill="1" applyBorder="1" applyAlignment="1">
      <alignment horizontal="right" vertical="center"/>
    </xf>
    <xf numFmtId="0" fontId="46" fillId="10" borderId="25" xfId="0" applyFont="1" applyFill="1" applyBorder="1" applyAlignment="1">
      <alignment horizontal="right" vertical="center"/>
    </xf>
    <xf numFmtId="0" fontId="46" fillId="10" borderId="15" xfId="0" applyFont="1" applyFill="1" applyBorder="1" applyAlignment="1">
      <alignment horizontal="right" vertical="center"/>
    </xf>
    <xf numFmtId="0" fontId="46" fillId="10" borderId="112" xfId="0" applyFont="1" applyFill="1" applyBorder="1" applyAlignment="1">
      <alignment horizontal="right" vertical="center"/>
    </xf>
    <xf numFmtId="0" fontId="46" fillId="10" borderId="28" xfId="0" applyFont="1" applyFill="1" applyBorder="1" applyAlignment="1">
      <alignment horizontal="right" vertical="center"/>
    </xf>
    <xf numFmtId="170" fontId="47" fillId="10" borderId="15" xfId="0" applyNumberFormat="1" applyFont="1" applyFill="1" applyBorder="1" applyAlignment="1">
      <alignment horizontal="left" vertical="center"/>
    </xf>
    <xf numFmtId="170" fontId="47" fillId="10" borderId="112" xfId="0" applyNumberFormat="1" applyFont="1" applyFill="1" applyBorder="1" applyAlignment="1">
      <alignment horizontal="left" vertical="center"/>
    </xf>
    <xf numFmtId="170" fontId="47" fillId="10" borderId="61" xfId="0" applyNumberFormat="1" applyFont="1" applyFill="1" applyBorder="1" applyAlignment="1">
      <alignment horizontal="left" vertical="center"/>
    </xf>
    <xf numFmtId="0" fontId="12" fillId="10" borderId="92" xfId="0" applyFont="1" applyFill="1" applyBorder="1" applyAlignment="1">
      <alignment horizontal="right" vertical="center"/>
    </xf>
    <xf numFmtId="0" fontId="12" fillId="10" borderId="158" xfId="0" applyFont="1" applyFill="1" applyBorder="1" applyAlignment="1">
      <alignment horizontal="right" vertical="center"/>
    </xf>
    <xf numFmtId="0" fontId="12" fillId="10" borderId="105" xfId="0" applyFont="1" applyFill="1" applyBorder="1" applyAlignment="1">
      <alignment horizontal="right" vertical="center"/>
    </xf>
    <xf numFmtId="0" fontId="12" fillId="10" borderId="91" xfId="0" applyFont="1" applyFill="1" applyBorder="1" applyAlignment="1">
      <alignment horizontal="right" vertical="center"/>
    </xf>
    <xf numFmtId="0" fontId="12" fillId="10" borderId="112" xfId="0" applyFont="1" applyFill="1" applyBorder="1" applyAlignment="1">
      <alignment horizontal="right" vertical="center"/>
    </xf>
    <xf numFmtId="0" fontId="12" fillId="10" borderId="33" xfId="0" applyFont="1" applyFill="1" applyBorder="1" applyAlignment="1">
      <alignment horizontal="right" vertical="center"/>
    </xf>
    <xf numFmtId="165" fontId="47" fillId="10" borderId="15" xfId="0" applyNumberFormat="1" applyFont="1" applyFill="1" applyBorder="1" applyAlignment="1">
      <alignment horizontal="left" vertical="center" wrapText="1"/>
    </xf>
    <xf numFmtId="165" fontId="47" fillId="10" borderId="112" xfId="0" applyNumberFormat="1" applyFont="1" applyFill="1" applyBorder="1" applyAlignment="1">
      <alignment horizontal="left" vertical="center" wrapText="1"/>
    </xf>
    <xf numFmtId="165" fontId="47" fillId="10" borderId="61" xfId="0" applyNumberFormat="1" applyFont="1" applyFill="1" applyBorder="1" applyAlignment="1">
      <alignment horizontal="left" vertical="center" wrapText="1"/>
    </xf>
    <xf numFmtId="170" fontId="47" fillId="10" borderId="166" xfId="0" applyNumberFormat="1" applyFont="1" applyFill="1" applyBorder="1" applyAlignment="1">
      <alignment horizontal="left" vertical="center" wrapText="1"/>
    </xf>
    <xf numFmtId="170" fontId="47" fillId="10" borderId="138" xfId="0" applyNumberFormat="1" applyFont="1" applyFill="1" applyBorder="1" applyAlignment="1">
      <alignment horizontal="left" vertical="center" wrapText="1"/>
    </xf>
    <xf numFmtId="170" fontId="47" fillId="10" borderId="143" xfId="0" applyNumberFormat="1" applyFont="1" applyFill="1" applyBorder="1" applyAlignment="1">
      <alignment horizontal="left" vertical="center" wrapText="1"/>
    </xf>
    <xf numFmtId="0" fontId="44" fillId="10" borderId="167" xfId="0" applyFont="1" applyFill="1" applyBorder="1" applyAlignment="1">
      <alignment horizontal="center" vertical="center" textRotation="90" wrapText="1"/>
    </xf>
    <xf numFmtId="0" fontId="44" fillId="10" borderId="168" xfId="0" applyFont="1" applyFill="1" applyBorder="1" applyAlignment="1">
      <alignment horizontal="center" vertical="center" textRotation="90" wrapText="1"/>
    </xf>
    <xf numFmtId="0" fontId="44" fillId="10" borderId="169" xfId="0" applyFont="1" applyFill="1" applyBorder="1" applyAlignment="1">
      <alignment horizontal="center" vertical="center" textRotation="90" wrapText="1"/>
    </xf>
    <xf numFmtId="0" fontId="43" fillId="6" borderId="170" xfId="0" applyFont="1" applyFill="1" applyBorder="1" applyAlignment="1">
      <alignment horizontal="center" vertical="center" wrapText="1"/>
    </xf>
    <xf numFmtId="0" fontId="43" fillId="6" borderId="171" xfId="0" applyFont="1" applyFill="1" applyBorder="1" applyAlignment="1">
      <alignment horizontal="center" vertical="center"/>
    </xf>
    <xf numFmtId="0" fontId="43" fillId="6" borderId="172" xfId="0" applyFont="1" applyFill="1" applyBorder="1" applyAlignment="1">
      <alignment horizontal="center" vertical="center"/>
    </xf>
    <xf numFmtId="0" fontId="71" fillId="5" borderId="150" xfId="0" applyFont="1" applyFill="1" applyBorder="1" applyAlignment="1">
      <alignment horizontal="center" vertical="center" wrapText="1"/>
    </xf>
    <xf numFmtId="0" fontId="71" fillId="5" borderId="147" xfId="0" applyFont="1" applyFill="1" applyBorder="1" applyAlignment="1">
      <alignment horizontal="center" vertical="center" wrapText="1"/>
    </xf>
    <xf numFmtId="0" fontId="71" fillId="5" borderId="151" xfId="0" applyFont="1" applyFill="1" applyBorder="1" applyAlignment="1">
      <alignment horizontal="center" vertical="center" wrapText="1"/>
    </xf>
    <xf numFmtId="0" fontId="53" fillId="5" borderId="173" xfId="0" applyFont="1" applyFill="1" applyBorder="1" applyAlignment="1">
      <alignment horizontal="center" vertical="center" wrapText="1"/>
    </xf>
    <xf numFmtId="0" fontId="53" fillId="5" borderId="0" xfId="0" applyFont="1" applyFill="1" applyAlignment="1">
      <alignment horizontal="center" vertical="center" wrapText="1"/>
    </xf>
    <xf numFmtId="0" fontId="53" fillId="5" borderId="174" xfId="0" applyFont="1" applyFill="1" applyBorder="1" applyAlignment="1">
      <alignment horizontal="center" vertical="center" wrapText="1"/>
    </xf>
    <xf numFmtId="20" fontId="47" fillId="10" borderId="18" xfId="0" applyNumberFormat="1" applyFont="1" applyFill="1" applyBorder="1" applyAlignment="1">
      <alignment horizontal="left" vertical="center" wrapText="1"/>
    </xf>
    <xf numFmtId="20" fontId="47" fillId="10" borderId="113" xfId="0" applyNumberFormat="1" applyFont="1" applyFill="1" applyBorder="1" applyAlignment="1">
      <alignment horizontal="left" vertical="center" wrapText="1"/>
    </xf>
    <xf numFmtId="20" fontId="47" fillId="10" borderId="175" xfId="0" applyNumberFormat="1" applyFont="1" applyFill="1" applyBorder="1" applyAlignment="1">
      <alignment horizontal="left" vertical="center" wrapText="1"/>
    </xf>
    <xf numFmtId="20" fontId="47" fillId="10" borderId="157" xfId="0" applyNumberFormat="1" applyFont="1" applyFill="1" applyBorder="1" applyAlignment="1">
      <alignment horizontal="left" vertical="center" wrapText="1"/>
    </xf>
    <xf numFmtId="20" fontId="47" fillId="10" borderId="129" xfId="0" applyNumberFormat="1" applyFont="1" applyFill="1" applyBorder="1" applyAlignment="1">
      <alignment horizontal="left" vertical="center" wrapText="1"/>
    </xf>
    <xf numFmtId="20" fontId="47" fillId="10" borderId="141" xfId="0" applyNumberFormat="1" applyFont="1" applyFill="1" applyBorder="1" applyAlignment="1">
      <alignment horizontal="left" vertical="center" wrapText="1"/>
    </xf>
    <xf numFmtId="20" fontId="47" fillId="10" borderId="16" xfId="0" applyNumberFormat="1" applyFont="1" applyFill="1" applyBorder="1" applyAlignment="1">
      <alignment horizontal="left" vertical="center" wrapText="1"/>
    </xf>
    <xf numFmtId="20" fontId="47" fillId="10" borderId="158" xfId="0" applyNumberFormat="1" applyFont="1" applyFill="1" applyBorder="1" applyAlignment="1">
      <alignment horizontal="left" vertical="center" wrapText="1"/>
    </xf>
    <xf numFmtId="20" fontId="47" fillId="10" borderId="42" xfId="0" applyNumberFormat="1" applyFont="1" applyFill="1" applyBorder="1" applyAlignment="1">
      <alignment horizontal="left" vertical="center" wrapText="1"/>
    </xf>
    <xf numFmtId="0" fontId="47" fillId="10" borderId="19" xfId="0" applyFont="1" applyFill="1" applyBorder="1" applyAlignment="1">
      <alignment horizontal="justify" vertical="center" wrapText="1"/>
    </xf>
    <xf numFmtId="0" fontId="47" fillId="10" borderId="122" xfId="0" applyFont="1" applyFill="1" applyBorder="1" applyAlignment="1">
      <alignment horizontal="justify" vertical="center" wrapText="1"/>
    </xf>
    <xf numFmtId="0" fontId="47" fillId="10" borderId="161" xfId="0" applyFont="1" applyFill="1" applyBorder="1" applyAlignment="1">
      <alignment horizontal="justify" vertical="center" wrapText="1"/>
    </xf>
    <xf numFmtId="165" fontId="49" fillId="11" borderId="150" xfId="0" applyNumberFormat="1" applyFont="1" applyFill="1" applyBorder="1" applyAlignment="1">
      <alignment horizontal="left" vertical="center" wrapText="1" indent="1"/>
    </xf>
    <xf numFmtId="165" fontId="49" fillId="11" borderId="147" xfId="0" applyNumberFormat="1" applyFont="1" applyFill="1" applyBorder="1" applyAlignment="1">
      <alignment horizontal="left" vertical="center" wrapText="1" indent="1"/>
    </xf>
    <xf numFmtId="165" fontId="49" fillId="11" borderId="148" xfId="0" applyNumberFormat="1" applyFont="1" applyFill="1" applyBorder="1" applyAlignment="1">
      <alignment horizontal="left" vertical="center" wrapText="1" indent="1"/>
    </xf>
    <xf numFmtId="165" fontId="49" fillId="11" borderId="162" xfId="0" applyNumberFormat="1" applyFont="1" applyFill="1" applyBorder="1" applyAlignment="1">
      <alignment horizontal="left" vertical="center" wrapText="1" indent="1"/>
    </xf>
    <xf numFmtId="165" fontId="49" fillId="11" borderId="163" xfId="0" applyNumberFormat="1" applyFont="1" applyFill="1" applyBorder="1" applyAlignment="1">
      <alignment horizontal="left" vertical="center" wrapText="1" indent="1"/>
    </xf>
    <xf numFmtId="165" fontId="49" fillId="11" borderId="164" xfId="0" applyNumberFormat="1" applyFont="1" applyFill="1" applyBorder="1" applyAlignment="1">
      <alignment horizontal="left" vertical="center" wrapText="1" indent="1"/>
    </xf>
    <xf numFmtId="0" fontId="45" fillId="4" borderId="150" xfId="0" applyFont="1" applyFill="1" applyBorder="1" applyAlignment="1">
      <alignment horizontal="center" vertical="center"/>
    </xf>
    <xf numFmtId="0" fontId="45" fillId="4" borderId="147" xfId="0" applyFont="1" applyFill="1" applyBorder="1" applyAlignment="1">
      <alignment horizontal="center" vertical="center"/>
    </xf>
    <xf numFmtId="0" fontId="45" fillId="4" borderId="151" xfId="0" applyFont="1" applyFill="1" applyBorder="1" applyAlignment="1">
      <alignment horizontal="center" vertical="center"/>
    </xf>
    <xf numFmtId="164" fontId="44" fillId="11" borderId="156" xfId="0" applyNumberFormat="1" applyFont="1" applyFill="1" applyBorder="1" applyAlignment="1">
      <alignment horizontal="left" vertical="top"/>
    </xf>
    <xf numFmtId="164" fontId="44" fillId="11" borderId="95" xfId="0" applyNumberFormat="1" applyFont="1" applyFill="1" applyBorder="1" applyAlignment="1">
      <alignment horizontal="left" vertical="top"/>
    </xf>
    <xf numFmtId="164" fontId="35" fillId="11" borderId="119" xfId="0" applyNumberFormat="1" applyFont="1" applyFill="1" applyBorder="1" applyAlignment="1">
      <alignment horizontal="left" vertical="center"/>
    </xf>
    <xf numFmtId="164" fontId="35" fillId="11" borderId="34" xfId="0" applyNumberFormat="1" applyFont="1" applyFill="1" applyBorder="1" applyAlignment="1">
      <alignment horizontal="left" vertical="center"/>
    </xf>
    <xf numFmtId="164" fontId="35" fillId="11" borderId="96" xfId="0" applyNumberFormat="1" applyFont="1" applyFill="1" applyBorder="1" applyAlignment="1">
      <alignment horizontal="left" vertical="center"/>
    </xf>
    <xf numFmtId="0" fontId="28" fillId="2" borderId="157" xfId="0" applyFont="1" applyFill="1" applyBorder="1" applyAlignment="1" applyProtection="1">
      <alignment horizontal="left" vertical="center"/>
      <protection locked="0"/>
    </xf>
    <xf numFmtId="0" fontId="28" fillId="2" borderId="129" xfId="0" applyFont="1" applyFill="1" applyBorder="1" applyAlignment="1" applyProtection="1">
      <alignment horizontal="left" vertical="center"/>
      <protection locked="0"/>
    </xf>
    <xf numFmtId="0" fontId="28" fillId="2" borderId="77" xfId="0" applyFont="1" applyFill="1" applyBorder="1" applyAlignment="1" applyProtection="1">
      <alignment horizontal="left" vertical="center"/>
      <protection locked="0"/>
    </xf>
    <xf numFmtId="0" fontId="47" fillId="10" borderId="16" xfId="0" applyFont="1" applyFill="1" applyBorder="1" applyAlignment="1">
      <alignment horizontal="left" vertical="center"/>
    </xf>
    <xf numFmtId="0" fontId="47" fillId="10" borderId="158" xfId="0" applyFont="1" applyFill="1" applyBorder="1" applyAlignment="1">
      <alignment horizontal="left" vertical="center"/>
    </xf>
    <xf numFmtId="0" fontId="47" fillId="10" borderId="42" xfId="0" applyFont="1" applyFill="1" applyBorder="1" applyAlignment="1">
      <alignment horizontal="left" vertical="center"/>
    </xf>
    <xf numFmtId="0" fontId="47" fillId="10" borderId="16" xfId="0" applyFont="1" applyFill="1" applyBorder="1" applyAlignment="1">
      <alignment horizontal="left" vertical="center" wrapText="1"/>
    </xf>
    <xf numFmtId="0" fontId="47" fillId="10" borderId="158" xfId="0" applyFont="1" applyFill="1" applyBorder="1" applyAlignment="1">
      <alignment horizontal="left" vertical="center" wrapText="1"/>
    </xf>
    <xf numFmtId="0" fontId="47" fillId="10" borderId="42" xfId="0" applyFont="1" applyFill="1" applyBorder="1" applyAlignment="1">
      <alignment horizontal="left" vertical="center" wrapText="1"/>
    </xf>
    <xf numFmtId="0" fontId="28" fillId="2" borderId="16" xfId="0" applyFont="1" applyFill="1" applyBorder="1" applyAlignment="1" applyProtection="1">
      <alignment horizontal="left" vertical="center"/>
      <protection locked="0"/>
    </xf>
    <xf numFmtId="0" fontId="28" fillId="2" borderId="158" xfId="0" applyFont="1" applyFill="1" applyBorder="1" applyAlignment="1" applyProtection="1">
      <alignment horizontal="left" vertical="center"/>
      <protection locked="0"/>
    </xf>
    <xf numFmtId="0" fontId="28" fillId="2" borderId="25" xfId="0" applyFont="1" applyFill="1" applyBorder="1" applyAlignment="1" applyProtection="1">
      <alignment horizontal="left" vertical="center"/>
      <protection locked="0"/>
    </xf>
    <xf numFmtId="0" fontId="44" fillId="10" borderId="29" xfId="0" applyFont="1" applyFill="1" applyBorder="1" applyAlignment="1">
      <alignment horizontal="center" vertical="center" textRotation="90"/>
    </xf>
    <xf numFmtId="0" fontId="44" fillId="10" borderId="98" xfId="0" applyFont="1" applyFill="1" applyBorder="1" applyAlignment="1">
      <alignment horizontal="center" vertical="center" textRotation="90"/>
    </xf>
    <xf numFmtId="0" fontId="44" fillId="10" borderId="3" xfId="0" applyFont="1" applyFill="1" applyBorder="1" applyAlignment="1">
      <alignment horizontal="center" vertical="center" textRotation="90"/>
    </xf>
    <xf numFmtId="0" fontId="0" fillId="12" borderId="159" xfId="0" applyFill="1" applyBorder="1" applyAlignment="1">
      <alignment horizontal="center"/>
    </xf>
    <xf numFmtId="0" fontId="0" fillId="12" borderId="160" xfId="0" applyFill="1" applyBorder="1" applyAlignment="1">
      <alignment horizontal="center"/>
    </xf>
    <xf numFmtId="0" fontId="46" fillId="10" borderId="157" xfId="0" applyFont="1" applyFill="1" applyBorder="1" applyAlignment="1">
      <alignment horizontal="right" vertical="center"/>
    </xf>
    <xf numFmtId="0" fontId="46" fillId="10" borderId="129" xfId="0" applyFont="1" applyFill="1" applyBorder="1" applyAlignment="1">
      <alignment horizontal="right" vertical="center"/>
    </xf>
    <xf numFmtId="0" fontId="46" fillId="10" borderId="77" xfId="0" applyFont="1" applyFill="1" applyBorder="1" applyAlignment="1">
      <alignment horizontal="right" vertical="center"/>
    </xf>
    <xf numFmtId="0" fontId="19" fillId="7" borderId="155" xfId="0" applyFont="1" applyFill="1" applyBorder="1" applyAlignment="1">
      <alignment horizontal="center" vertical="center" wrapText="1"/>
    </xf>
    <xf numFmtId="0" fontId="19" fillId="7" borderId="13" xfId="0" applyFont="1" applyFill="1" applyBorder="1" applyAlignment="1">
      <alignment horizontal="center" vertical="center" wrapText="1"/>
    </xf>
    <xf numFmtId="0" fontId="27" fillId="7" borderId="155"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21" fillId="7" borderId="36" xfId="0" applyFont="1" applyFill="1" applyBorder="1" applyAlignment="1">
      <alignment horizontal="center" vertical="center"/>
    </xf>
    <xf numFmtId="0" fontId="21" fillId="7" borderId="41" xfId="0" applyFont="1" applyFill="1" applyBorder="1" applyAlignment="1">
      <alignment horizontal="center" vertical="center"/>
    </xf>
    <xf numFmtId="0" fontId="0" fillId="7" borderId="43" xfId="0" applyFill="1" applyBorder="1" applyAlignment="1">
      <alignment horizontal="center" vertical="center"/>
    </xf>
    <xf numFmtId="0" fontId="0" fillId="7" borderId="52" xfId="0" applyFill="1" applyBorder="1" applyAlignment="1">
      <alignment horizontal="center" vertical="center"/>
    </xf>
    <xf numFmtId="0" fontId="0" fillId="7" borderId="23" xfId="0" applyFill="1" applyBorder="1" applyAlignment="1">
      <alignment horizontal="center" vertical="center"/>
    </xf>
    <xf numFmtId="0" fontId="12" fillId="7" borderId="155" xfId="0" applyFont="1" applyFill="1" applyBorder="1" applyAlignment="1">
      <alignment horizontal="center" vertical="center"/>
    </xf>
    <xf numFmtId="0" fontId="12" fillId="7" borderId="13" xfId="0" applyFont="1" applyFill="1" applyBorder="1" applyAlignment="1">
      <alignment horizontal="center" vertical="center"/>
    </xf>
    <xf numFmtId="0" fontId="21" fillId="7" borderId="59" xfId="0" applyFont="1" applyFill="1" applyBorder="1" applyAlignment="1">
      <alignment horizontal="center" vertical="center"/>
    </xf>
    <xf numFmtId="0" fontId="21" fillId="7" borderId="24" xfId="0" applyFont="1" applyFill="1" applyBorder="1" applyAlignment="1">
      <alignment horizontal="center" vertical="center"/>
    </xf>
    <xf numFmtId="0" fontId="21" fillId="7" borderId="149" xfId="0" applyFont="1" applyFill="1" applyBorder="1" applyAlignment="1">
      <alignment horizontal="center" vertical="center"/>
    </xf>
    <xf numFmtId="0" fontId="21" fillId="7" borderId="84" xfId="0" applyFont="1" applyFill="1" applyBorder="1" applyAlignment="1">
      <alignment horizontal="center" vertical="center"/>
    </xf>
    <xf numFmtId="0" fontId="21" fillId="7" borderId="85" xfId="0" applyFont="1" applyFill="1" applyBorder="1" applyAlignment="1">
      <alignment horizontal="center" vertical="center"/>
    </xf>
    <xf numFmtId="0" fontId="19" fillId="7" borderId="36" xfId="0" applyFont="1" applyFill="1" applyBorder="1" applyAlignment="1">
      <alignment horizontal="center" vertical="center"/>
    </xf>
    <xf numFmtId="0" fontId="19" fillId="7" borderId="41" xfId="0" applyFont="1" applyFill="1" applyBorder="1" applyAlignment="1">
      <alignment horizontal="center" vertical="center"/>
    </xf>
    <xf numFmtId="0" fontId="0" fillId="2" borderId="64" xfId="0" applyFill="1" applyBorder="1" applyAlignment="1">
      <alignment horizontal="center" vertical="center"/>
    </xf>
    <xf numFmtId="0" fontId="0" fillId="2" borderId="110" xfId="0" applyFill="1" applyBorder="1" applyAlignment="1">
      <alignment horizontal="center" vertical="center"/>
    </xf>
    <xf numFmtId="165" fontId="50" fillId="10" borderId="152" xfId="0" applyNumberFormat="1" applyFont="1" applyFill="1" applyBorder="1" applyAlignment="1">
      <alignment horizontal="left" vertical="center" wrapText="1"/>
    </xf>
    <xf numFmtId="165" fontId="50" fillId="10" borderId="153" xfId="0" applyNumberFormat="1" applyFont="1" applyFill="1" applyBorder="1" applyAlignment="1">
      <alignment horizontal="left" vertical="center" wrapText="1"/>
    </xf>
    <xf numFmtId="165" fontId="50" fillId="10" borderId="154" xfId="0" applyNumberFormat="1" applyFont="1" applyFill="1" applyBorder="1" applyAlignment="1">
      <alignment horizontal="left" vertical="center" wrapText="1"/>
    </xf>
    <xf numFmtId="0" fontId="38" fillId="10" borderId="146" xfId="0" applyFont="1" applyFill="1" applyBorder="1" applyAlignment="1">
      <alignment horizontal="left" vertical="center" wrapText="1"/>
    </xf>
    <xf numFmtId="0" fontId="38" fillId="10" borderId="147" xfId="0" applyFont="1" applyFill="1" applyBorder="1" applyAlignment="1">
      <alignment horizontal="left" vertical="center" wrapText="1"/>
    </xf>
    <xf numFmtId="0" fontId="38" fillId="10" borderId="148" xfId="0" applyFont="1" applyFill="1" applyBorder="1" applyAlignment="1">
      <alignment horizontal="left" vertical="center" wrapText="1"/>
    </xf>
    <xf numFmtId="0" fontId="1" fillId="7" borderId="36" xfId="0" applyFont="1" applyFill="1" applyBorder="1" applyAlignment="1">
      <alignment horizontal="center" vertical="center"/>
    </xf>
    <xf numFmtId="0" fontId="1" fillId="7" borderId="24" xfId="0" applyFont="1" applyFill="1" applyBorder="1" applyAlignment="1">
      <alignment horizontal="center" vertical="center"/>
    </xf>
    <xf numFmtId="0" fontId="1" fillId="7" borderId="149" xfId="0" applyFont="1" applyFill="1" applyBorder="1" applyAlignment="1">
      <alignment horizontal="center" vertical="center"/>
    </xf>
    <xf numFmtId="164" fontId="20" fillId="2" borderId="138" xfId="0" applyNumberFormat="1" applyFont="1" applyFill="1" applyBorder="1" applyAlignment="1">
      <alignment horizontal="center"/>
    </xf>
    <xf numFmtId="164" fontId="12" fillId="10" borderId="156" xfId="0" applyNumberFormat="1" applyFont="1" applyFill="1" applyBorder="1" applyAlignment="1">
      <alignment horizontal="right" vertical="center"/>
    </xf>
    <xf numFmtId="164" fontId="12" fillId="10" borderId="95" xfId="0" applyNumberFormat="1" applyFont="1" applyFill="1" applyBorder="1" applyAlignment="1">
      <alignment horizontal="right" vertical="center"/>
    </xf>
    <xf numFmtId="170" fontId="64" fillId="10" borderId="0" xfId="0" applyNumberFormat="1" applyFont="1" applyFill="1" applyAlignment="1">
      <alignment horizontal="left" vertical="center" wrapText="1"/>
    </xf>
    <xf numFmtId="170" fontId="64" fillId="10" borderId="99" xfId="0" applyNumberFormat="1" applyFont="1" applyFill="1" applyBorder="1" applyAlignment="1">
      <alignment horizontal="left" vertical="center" wrapText="1"/>
    </xf>
    <xf numFmtId="164" fontId="18" fillId="10" borderId="177" xfId="0" applyNumberFormat="1" applyFont="1" applyFill="1" applyBorder="1" applyAlignment="1">
      <alignment horizontal="right" vertical="center"/>
    </xf>
    <xf numFmtId="164" fontId="18" fillId="10" borderId="136" xfId="0" applyNumberFormat="1" applyFont="1" applyFill="1" applyBorder="1" applyAlignment="1">
      <alignment horizontal="right" vertical="center"/>
    </xf>
    <xf numFmtId="164" fontId="18" fillId="2" borderId="34"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23" fillId="10" borderId="119" xfId="0" applyNumberFormat="1" applyFont="1" applyFill="1" applyBorder="1" applyAlignment="1">
      <alignment horizontal="center" vertical="center"/>
    </xf>
    <xf numFmtId="164" fontId="23" fillId="10" borderId="96" xfId="0" applyNumberFormat="1" applyFont="1" applyFill="1" applyBorder="1" applyAlignment="1">
      <alignment horizontal="center" vertical="center"/>
    </xf>
    <xf numFmtId="164" fontId="23" fillId="10" borderId="47" xfId="0" applyNumberFormat="1" applyFont="1" applyFill="1" applyBorder="1" applyAlignment="1">
      <alignment horizontal="center" vertical="center"/>
    </xf>
    <xf numFmtId="164" fontId="23" fillId="10" borderId="99" xfId="0" applyNumberFormat="1" applyFont="1" applyFill="1" applyBorder="1" applyAlignment="1">
      <alignment horizontal="center" vertical="center"/>
    </xf>
    <xf numFmtId="164" fontId="23" fillId="10" borderId="176" xfId="0" applyNumberFormat="1" applyFont="1" applyFill="1" applyBorder="1" applyAlignment="1">
      <alignment horizontal="center" vertical="center"/>
    </xf>
    <xf numFmtId="164" fontId="23" fillId="10" borderId="142" xfId="0" applyNumberFormat="1" applyFont="1" applyFill="1" applyBorder="1" applyAlignment="1">
      <alignment horizontal="center" vertical="center"/>
    </xf>
    <xf numFmtId="164" fontId="12" fillId="10" borderId="36" xfId="0" applyNumberFormat="1" applyFont="1" applyFill="1" applyBorder="1" applyAlignment="1">
      <alignment horizontal="right" vertical="center"/>
    </xf>
    <xf numFmtId="164" fontId="12" fillId="10" borderId="24" xfId="0" applyNumberFormat="1" applyFont="1" applyFill="1" applyBorder="1" applyAlignment="1">
      <alignment horizontal="right" vertical="center"/>
    </xf>
    <xf numFmtId="170" fontId="70" fillId="10" borderId="24" xfId="0" applyNumberFormat="1" applyFont="1" applyFill="1" applyBorder="1" applyAlignment="1">
      <alignment horizontal="left" vertical="center"/>
    </xf>
    <xf numFmtId="169" fontId="63" fillId="10" borderId="24" xfId="0" applyNumberFormat="1" applyFont="1" applyFill="1" applyBorder="1" applyAlignment="1">
      <alignment horizontal="left" vertical="center"/>
    </xf>
    <xf numFmtId="169" fontId="63" fillId="10" borderId="41" xfId="0" applyNumberFormat="1" applyFont="1" applyFill="1" applyBorder="1" applyAlignment="1">
      <alignment horizontal="left" vertical="center"/>
    </xf>
    <xf numFmtId="164" fontId="63" fillId="10" borderId="140" xfId="0" applyNumberFormat="1" applyFont="1" applyFill="1" applyBorder="1" applyAlignment="1">
      <alignment horizontal="right" vertical="center"/>
    </xf>
    <xf numFmtId="164" fontId="63" fillId="10" borderId="138" xfId="0" applyNumberFormat="1" applyFont="1" applyFill="1" applyBorder="1" applyAlignment="1">
      <alignment horizontal="right" vertical="center"/>
    </xf>
    <xf numFmtId="170" fontId="63" fillId="10" borderId="138" xfId="0" applyNumberFormat="1" applyFont="1" applyFill="1" applyBorder="1" applyAlignment="1">
      <alignment horizontal="left" vertical="center"/>
    </xf>
    <xf numFmtId="170" fontId="63" fillId="10" borderId="143" xfId="0" applyNumberFormat="1" applyFont="1" applyFill="1" applyBorder="1" applyAlignment="1">
      <alignment horizontal="left" vertical="center"/>
    </xf>
    <xf numFmtId="164" fontId="70" fillId="10" borderId="92" xfId="0" applyNumberFormat="1" applyFont="1" applyFill="1" applyBorder="1" applyAlignment="1">
      <alignment horizontal="right" vertical="center"/>
    </xf>
    <xf numFmtId="164" fontId="70" fillId="10" borderId="158" xfId="0" applyNumberFormat="1" applyFont="1" applyFill="1" applyBorder="1" applyAlignment="1">
      <alignment horizontal="right" vertical="center"/>
    </xf>
    <xf numFmtId="170" fontId="70" fillId="10" borderId="158" xfId="0" applyNumberFormat="1" applyFont="1" applyFill="1" applyBorder="1" applyAlignment="1">
      <alignment horizontal="left" vertical="center"/>
    </xf>
    <xf numFmtId="170" fontId="70" fillId="10" borderId="42" xfId="0" applyNumberFormat="1" applyFont="1" applyFill="1" applyBorder="1" applyAlignment="1">
      <alignment horizontal="left" vertical="center"/>
    </xf>
    <xf numFmtId="164" fontId="12" fillId="10" borderId="178" xfId="0" applyNumberFormat="1" applyFont="1" applyFill="1" applyBorder="1" applyAlignment="1">
      <alignment horizontal="right" vertical="center"/>
    </xf>
    <xf numFmtId="164" fontId="12" fillId="10" borderId="139" xfId="0" applyNumberFormat="1" applyFont="1" applyFill="1" applyBorder="1" applyAlignment="1">
      <alignment horizontal="right" vertical="center"/>
    </xf>
    <xf numFmtId="170" fontId="64" fillId="10" borderId="139" xfId="0" applyNumberFormat="1" applyFont="1" applyFill="1" applyBorder="1" applyAlignment="1">
      <alignment horizontal="left" vertical="center" wrapText="1"/>
    </xf>
    <xf numFmtId="170" fontId="64" fillId="10" borderId="179" xfId="0" applyNumberFormat="1" applyFont="1" applyFill="1" applyBorder="1" applyAlignment="1">
      <alignment horizontal="left" vertical="center" wrapText="1"/>
    </xf>
    <xf numFmtId="20" fontId="7" fillId="10" borderId="166" xfId="0" applyNumberFormat="1" applyFont="1" applyFill="1" applyBorder="1" applyAlignment="1">
      <alignment horizontal="center" vertical="center"/>
    </xf>
    <xf numFmtId="20" fontId="7" fillId="10" borderId="15" xfId="0" applyNumberFormat="1" applyFont="1" applyFill="1" applyBorder="1" applyAlignment="1">
      <alignment horizontal="center" vertical="center"/>
    </xf>
    <xf numFmtId="0" fontId="70" fillId="10" borderId="102" xfId="0" applyFont="1" applyFill="1" applyBorder="1" applyAlignment="1">
      <alignment horizontal="center" vertical="center" wrapText="1"/>
    </xf>
    <xf numFmtId="0" fontId="70" fillId="10" borderId="103" xfId="0" applyFont="1" applyFill="1" applyBorder="1" applyAlignment="1">
      <alignment horizontal="center" vertical="center" wrapText="1"/>
    </xf>
    <xf numFmtId="20" fontId="7" fillId="10" borderId="180" xfId="0" applyNumberFormat="1" applyFont="1" applyFill="1" applyBorder="1" applyAlignment="1">
      <alignment horizontal="center" vertical="center" wrapText="1"/>
    </xf>
    <xf numFmtId="20" fontId="7" fillId="10" borderId="38" xfId="0" applyNumberFormat="1" applyFont="1" applyFill="1" applyBorder="1" applyAlignment="1">
      <alignment horizontal="center" vertical="center" wrapText="1"/>
    </xf>
    <xf numFmtId="20" fontId="7" fillId="10" borderId="166" xfId="0" applyNumberFormat="1" applyFont="1" applyFill="1" applyBorder="1" applyAlignment="1">
      <alignment horizontal="center" vertical="center" wrapText="1"/>
    </xf>
    <xf numFmtId="20" fontId="7" fillId="10" borderId="15" xfId="0" applyNumberFormat="1" applyFont="1" applyFill="1" applyBorder="1" applyAlignment="1">
      <alignment horizontal="center" vertical="center" wrapText="1"/>
    </xf>
    <xf numFmtId="0" fontId="63" fillId="10" borderId="131" xfId="0" applyFont="1" applyFill="1" applyBorder="1" applyAlignment="1">
      <alignment horizontal="center" vertical="center" wrapText="1"/>
    </xf>
    <xf numFmtId="0" fontId="63" fillId="10" borderId="132" xfId="0" applyFont="1" applyFill="1" applyBorder="1" applyAlignment="1">
      <alignment horizontal="center" vertical="center" wrapText="1"/>
    </xf>
    <xf numFmtId="0" fontId="7" fillId="3" borderId="36"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85" xfId="0" applyFont="1" applyFill="1" applyBorder="1" applyAlignment="1">
      <alignment horizontal="center" vertical="center"/>
    </xf>
    <xf numFmtId="164" fontId="12" fillId="10" borderId="157" xfId="0" applyNumberFormat="1" applyFont="1" applyFill="1" applyBorder="1" applyAlignment="1">
      <alignment horizontal="left" vertical="center" wrapText="1"/>
    </xf>
    <xf numFmtId="164" fontId="12" fillId="10" borderId="126" xfId="0" applyNumberFormat="1" applyFont="1" applyFill="1" applyBorder="1" applyAlignment="1">
      <alignment horizontal="left" vertical="center" wrapText="1"/>
    </xf>
    <xf numFmtId="2" fontId="62" fillId="10" borderId="181" xfId="0" applyNumberFormat="1" applyFont="1" applyFill="1" applyBorder="1" applyAlignment="1">
      <alignment horizontal="center" vertical="center" wrapText="1"/>
    </xf>
    <xf numFmtId="2" fontId="62" fillId="10" borderId="37" xfId="0" applyNumberFormat="1" applyFont="1" applyFill="1" applyBorder="1" applyAlignment="1">
      <alignment horizontal="center" vertical="center" wrapText="1"/>
    </xf>
    <xf numFmtId="164" fontId="23" fillId="10" borderId="182" xfId="0" applyNumberFormat="1" applyFont="1" applyFill="1" applyBorder="1" applyAlignment="1">
      <alignment horizontal="left" vertical="center" wrapText="1"/>
    </xf>
    <xf numFmtId="164" fontId="23" fillId="10" borderId="79" xfId="0" applyNumberFormat="1" applyFont="1" applyFill="1" applyBorder="1" applyAlignment="1">
      <alignment horizontal="left" vertical="center" wrapText="1"/>
    </xf>
    <xf numFmtId="2" fontId="34" fillId="10" borderId="131" xfId="0" applyNumberFormat="1" applyFont="1" applyFill="1" applyBorder="1" applyAlignment="1">
      <alignment vertical="center" wrapText="1"/>
    </xf>
    <xf numFmtId="2" fontId="34" fillId="10" borderId="132" xfId="0" applyNumberFormat="1" applyFont="1" applyFill="1" applyBorder="1" applyAlignment="1">
      <alignment vertical="center" wrapText="1"/>
    </xf>
    <xf numFmtId="20" fontId="7" fillId="10" borderId="183" xfId="0" applyNumberFormat="1" applyFont="1" applyFill="1" applyBorder="1" applyAlignment="1">
      <alignment horizontal="center" vertical="center"/>
    </xf>
    <xf numFmtId="20" fontId="7" fillId="10" borderId="184" xfId="0" applyNumberFormat="1" applyFont="1" applyFill="1" applyBorder="1" applyAlignment="1">
      <alignment horizontal="center" vertical="center"/>
    </xf>
    <xf numFmtId="0" fontId="16" fillId="12" borderId="159" xfId="0" applyFont="1" applyFill="1" applyBorder="1" applyAlignment="1">
      <alignment horizontal="center"/>
    </xf>
    <xf numFmtId="0" fontId="16" fillId="12" borderId="62" xfId="0" applyFont="1" applyFill="1" applyBorder="1" applyAlignment="1">
      <alignment horizontal="center"/>
    </xf>
    <xf numFmtId="0" fontId="16" fillId="12" borderId="160" xfId="0" applyFont="1" applyFill="1" applyBorder="1" applyAlignment="1">
      <alignment horizontal="center"/>
    </xf>
    <xf numFmtId="0" fontId="7" fillId="11" borderId="0" xfId="0" applyFont="1" applyFill="1" applyAlignment="1">
      <alignment horizontal="right" vertical="center"/>
    </xf>
    <xf numFmtId="0" fontId="12" fillId="11" borderId="95" xfId="0" applyFont="1" applyFill="1" applyBorder="1" applyAlignment="1">
      <alignment horizontal="right" vertical="center"/>
    </xf>
    <xf numFmtId="0" fontId="18" fillId="10" borderId="185" xfId="0" applyFont="1" applyFill="1" applyBorder="1" applyAlignment="1">
      <alignment horizontal="left" vertical="center"/>
    </xf>
    <xf numFmtId="0" fontId="18" fillId="10" borderId="122" xfId="0" applyFont="1" applyFill="1" applyBorder="1" applyAlignment="1">
      <alignment horizontal="left" vertical="center"/>
    </xf>
    <xf numFmtId="0" fontId="18" fillId="10" borderId="100" xfId="0" applyFont="1" applyFill="1" applyBorder="1" applyAlignment="1">
      <alignment horizontal="left" vertical="center"/>
    </xf>
    <xf numFmtId="0" fontId="12" fillId="10" borderId="121" xfId="0" applyFont="1" applyFill="1" applyBorder="1" applyAlignment="1">
      <alignment horizontal="center" vertical="center"/>
    </xf>
    <xf numFmtId="0" fontId="12" fillId="10" borderId="100" xfId="0" applyFont="1" applyFill="1" applyBorder="1" applyAlignment="1">
      <alignment horizontal="center" vertical="center"/>
    </xf>
    <xf numFmtId="0" fontId="12" fillId="10" borderId="186" xfId="0" applyFont="1" applyFill="1" applyBorder="1" applyAlignment="1">
      <alignment horizontal="center" vertical="center" wrapText="1"/>
    </xf>
    <xf numFmtId="0" fontId="12" fillId="10" borderId="187" xfId="0" applyFont="1" applyFill="1" applyBorder="1" applyAlignment="1">
      <alignment horizontal="center" vertical="center" wrapText="1"/>
    </xf>
    <xf numFmtId="0" fontId="12" fillId="10" borderId="188" xfId="0" applyFont="1" applyFill="1" applyBorder="1" applyAlignment="1">
      <alignment horizontal="center" vertical="center" wrapText="1"/>
    </xf>
    <xf numFmtId="0" fontId="12" fillId="10" borderId="181" xfId="0" applyFont="1" applyFill="1" applyBorder="1" applyAlignment="1">
      <alignment horizontal="center" vertical="center" wrapText="1"/>
    </xf>
    <xf numFmtId="0" fontId="12" fillId="10" borderId="112" xfId="0" applyFont="1" applyFill="1" applyBorder="1" applyAlignment="1">
      <alignment horizontal="center" vertical="center" wrapText="1"/>
    </xf>
    <xf numFmtId="0" fontId="12" fillId="10" borderId="37" xfId="0" applyFont="1" applyFill="1" applyBorder="1" applyAlignment="1">
      <alignment horizontal="center" vertical="center" wrapText="1"/>
    </xf>
    <xf numFmtId="0" fontId="12" fillId="10" borderId="189" xfId="0" applyFont="1" applyFill="1" applyBorder="1" applyAlignment="1">
      <alignment horizontal="center" textRotation="90" wrapText="1"/>
    </xf>
    <xf numFmtId="0" fontId="12" fillId="10" borderId="99" xfId="0" applyFont="1" applyFill="1" applyBorder="1" applyAlignment="1">
      <alignment horizontal="center" textRotation="90" wrapText="1"/>
    </xf>
    <xf numFmtId="0" fontId="12" fillId="10" borderId="61" xfId="0" applyFont="1" applyFill="1" applyBorder="1" applyAlignment="1">
      <alignment horizontal="center" textRotation="90"/>
    </xf>
    <xf numFmtId="0" fontId="12" fillId="10" borderId="159" xfId="0" applyFont="1" applyFill="1" applyBorder="1" applyAlignment="1">
      <alignment horizontal="center" vertical="center" wrapText="1"/>
    </xf>
    <xf numFmtId="0" fontId="12" fillId="10" borderId="62" xfId="0" applyFont="1" applyFill="1" applyBorder="1" applyAlignment="1">
      <alignment horizontal="center" vertical="center" wrapText="1"/>
    </xf>
    <xf numFmtId="0" fontId="12" fillId="10" borderId="76" xfId="0" applyFont="1" applyFill="1" applyBorder="1" applyAlignment="1">
      <alignment horizontal="center" vertical="center" wrapText="1"/>
    </xf>
    <xf numFmtId="164" fontId="7" fillId="10" borderId="29" xfId="0" applyNumberFormat="1" applyFont="1" applyFill="1" applyBorder="1" applyAlignment="1">
      <alignment horizontal="center" vertical="center"/>
    </xf>
    <xf numFmtId="164" fontId="7" fillId="10" borderId="98" xfId="0" applyNumberFormat="1" applyFont="1" applyFill="1" applyBorder="1" applyAlignment="1">
      <alignment horizontal="center" vertical="center"/>
    </xf>
    <xf numFmtId="164" fontId="7" fillId="10" borderId="3" xfId="0" applyNumberFormat="1" applyFont="1" applyFill="1" applyBorder="1" applyAlignment="1">
      <alignment horizontal="center" vertical="center"/>
    </xf>
    <xf numFmtId="164" fontId="26" fillId="10" borderId="30" xfId="0" applyNumberFormat="1" applyFont="1" applyFill="1" applyBorder="1" applyAlignment="1">
      <alignment horizontal="center" vertical="center" textRotation="90"/>
    </xf>
    <xf numFmtId="164" fontId="26" fillId="10" borderId="190" xfId="0" applyNumberFormat="1" applyFont="1" applyFill="1" applyBorder="1" applyAlignment="1">
      <alignment horizontal="center" vertical="center" textRotation="90"/>
    </xf>
    <xf numFmtId="164" fontId="26" fillId="10" borderId="11" xfId="0" applyNumberFormat="1" applyFont="1" applyFill="1" applyBorder="1" applyAlignment="1">
      <alignment horizontal="center" vertical="center" textRotation="90"/>
    </xf>
    <xf numFmtId="0" fontId="12" fillId="7" borderId="9" xfId="0" applyFont="1" applyFill="1" applyBorder="1" applyAlignment="1">
      <alignment horizontal="center" vertical="center"/>
    </xf>
    <xf numFmtId="0" fontId="12" fillId="7" borderId="10" xfId="0" applyFont="1" applyFill="1" applyBorder="1" applyAlignment="1">
      <alignment horizontal="center" vertical="center"/>
    </xf>
    <xf numFmtId="0" fontId="21" fillId="7" borderId="191" xfId="0" applyFont="1" applyFill="1" applyBorder="1" applyAlignment="1">
      <alignment horizontal="center" vertical="center"/>
    </xf>
    <xf numFmtId="0" fontId="21" fillId="7" borderId="4" xfId="0" applyFont="1" applyFill="1" applyBorder="1" applyAlignment="1">
      <alignment horizontal="center" vertical="center"/>
    </xf>
    <xf numFmtId="0" fontId="21" fillId="7" borderId="192" xfId="0" applyFont="1" applyFill="1" applyBorder="1" applyAlignment="1">
      <alignment horizontal="center" vertical="center"/>
    </xf>
    <xf numFmtId="0" fontId="21" fillId="7" borderId="97" xfId="0" applyFont="1" applyFill="1" applyBorder="1" applyAlignment="1">
      <alignment horizontal="center" vertical="center"/>
    </xf>
    <xf numFmtId="0" fontId="21" fillId="7" borderId="27" xfId="0" applyFont="1" applyFill="1" applyBorder="1" applyAlignment="1">
      <alignment horizontal="center" vertical="center"/>
    </xf>
    <xf numFmtId="0" fontId="21" fillId="7" borderId="193" xfId="0" applyFont="1" applyFill="1" applyBorder="1" applyAlignment="1">
      <alignment horizontal="center" vertical="center"/>
    </xf>
    <xf numFmtId="0" fontId="21" fillId="7" borderId="74" xfId="0" applyFont="1" applyFill="1" applyBorder="1" applyAlignment="1">
      <alignment horizontal="center" vertical="center"/>
    </xf>
    <xf numFmtId="0" fontId="21" fillId="0" borderId="9" xfId="0" applyFont="1" applyBorder="1" applyAlignment="1">
      <alignment vertical="center"/>
    </xf>
    <xf numFmtId="0" fontId="21" fillId="0" borderId="194" xfId="0" applyFont="1" applyBorder="1" applyAlignment="1">
      <alignment vertical="center"/>
    </xf>
    <xf numFmtId="0" fontId="21" fillId="0" borderId="9" xfId="0" applyFont="1" applyBorder="1" applyAlignment="1">
      <alignment horizontal="center" vertical="center"/>
    </xf>
    <xf numFmtId="0" fontId="21" fillId="0" borderId="194"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16" fillId="11" borderId="159" xfId="0" applyFont="1" applyFill="1" applyBorder="1" applyAlignment="1">
      <alignment horizontal="center"/>
    </xf>
    <xf numFmtId="0" fontId="16" fillId="11" borderId="160" xfId="0" applyFont="1" applyFill="1" applyBorder="1" applyAlignment="1">
      <alignment horizontal="center"/>
    </xf>
    <xf numFmtId="164" fontId="12" fillId="10" borderId="140" xfId="0" applyNumberFormat="1" applyFont="1" applyFill="1" applyBorder="1" applyAlignment="1">
      <alignment horizontal="right" vertical="center"/>
    </xf>
    <xf numFmtId="164" fontId="12" fillId="10" borderId="138" xfId="0" applyNumberFormat="1" applyFont="1" applyFill="1" applyBorder="1" applyAlignment="1">
      <alignment horizontal="right" vertical="center"/>
    </xf>
    <xf numFmtId="0" fontId="18" fillId="10" borderId="121" xfId="0" applyFont="1" applyFill="1" applyBorder="1" applyAlignment="1">
      <alignment horizontal="center" vertical="center"/>
    </xf>
    <xf numFmtId="0" fontId="18" fillId="10" borderId="122" xfId="0" applyFont="1" applyFill="1" applyBorder="1" applyAlignment="1">
      <alignment horizontal="center" vertical="center"/>
    </xf>
    <xf numFmtId="0" fontId="18" fillId="10" borderId="100" xfId="0" applyFont="1" applyFill="1" applyBorder="1" applyAlignment="1">
      <alignment horizontal="center" vertical="center"/>
    </xf>
    <xf numFmtId="0" fontId="12" fillId="10" borderId="32" xfId="0" applyFont="1" applyFill="1" applyBorder="1" applyAlignment="1">
      <alignment horizontal="center" textRotation="90" wrapText="1"/>
    </xf>
    <xf numFmtId="0" fontId="12" fillId="10" borderId="196" xfId="0" applyFont="1" applyFill="1" applyBorder="1" applyAlignment="1">
      <alignment horizontal="center" textRotation="90" wrapText="1"/>
    </xf>
    <xf numFmtId="2" fontId="52" fillId="10" borderId="181" xfId="0" applyNumberFormat="1" applyFont="1" applyFill="1" applyBorder="1" applyAlignment="1">
      <alignment horizontal="center" vertical="center" wrapText="1"/>
    </xf>
    <xf numFmtId="2" fontId="52" fillId="10" borderId="37" xfId="0" applyNumberFormat="1" applyFont="1" applyFill="1" applyBorder="1" applyAlignment="1">
      <alignment horizontal="center" vertical="center" wrapText="1"/>
    </xf>
    <xf numFmtId="164" fontId="12" fillId="10" borderId="157" xfId="0" applyNumberFormat="1" applyFont="1" applyFill="1" applyBorder="1" applyAlignment="1">
      <alignment vertical="center" wrapText="1"/>
    </xf>
    <xf numFmtId="164" fontId="12" fillId="10" borderId="126" xfId="0" applyNumberFormat="1" applyFont="1" applyFill="1" applyBorder="1" applyAlignment="1">
      <alignment vertical="center" wrapText="1"/>
    </xf>
    <xf numFmtId="20" fontId="26" fillId="10" borderId="134" xfId="0" applyNumberFormat="1" applyFont="1" applyFill="1" applyBorder="1" applyAlignment="1">
      <alignment horizontal="left" vertical="center" wrapText="1"/>
    </xf>
    <xf numFmtId="20" fontId="26" fillId="10" borderId="129" xfId="0" applyNumberFormat="1" applyFont="1" applyFill="1" applyBorder="1" applyAlignment="1">
      <alignment horizontal="left" vertical="center" wrapText="1"/>
    </xf>
    <xf numFmtId="20" fontId="26" fillId="10" borderId="126" xfId="0" applyNumberFormat="1" applyFont="1" applyFill="1" applyBorder="1" applyAlignment="1">
      <alignment horizontal="left" vertical="center" wrapText="1"/>
    </xf>
    <xf numFmtId="0" fontId="70" fillId="10" borderId="195" xfId="0" applyFont="1" applyFill="1" applyBorder="1" applyAlignment="1">
      <alignment horizontal="center" vertical="center" wrapText="1"/>
    </xf>
    <xf numFmtId="0" fontId="70" fillId="10" borderId="37" xfId="0" applyFont="1" applyFill="1" applyBorder="1" applyAlignment="1">
      <alignment horizontal="center" vertical="center" wrapText="1"/>
    </xf>
  </cellXfs>
  <cellStyles count="1">
    <cellStyle name="Standard" xfId="0" builtinId="0"/>
  </cellStyles>
  <dxfs count="820">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indexed="8"/>
      </font>
    </dxf>
    <dxf>
      <font>
        <condense val="0"/>
        <extend val="0"/>
        <color indexed="8"/>
      </font>
      <fill>
        <patternFill>
          <bgColor indexed="29"/>
        </patternFill>
      </fill>
    </dxf>
    <dxf>
      <font>
        <condense val="0"/>
        <extend val="0"/>
        <color auto="1"/>
      </font>
      <fill>
        <patternFill>
          <bgColor indexed="47"/>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ill>
        <patternFill patternType="solid">
          <bgColor indexed="36"/>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8"/>
      </font>
    </dxf>
    <dxf>
      <font>
        <condense val="0"/>
        <extend val="0"/>
        <color indexed="8"/>
      </font>
      <fill>
        <patternFill>
          <bgColor indexed="29"/>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condense val="0"/>
        <extend val="0"/>
        <color indexed="47"/>
      </font>
    </dxf>
    <dxf>
      <fill>
        <patternFill>
          <bgColor indexed="47"/>
        </patternFill>
      </fill>
    </dxf>
    <dxf>
      <font>
        <b/>
        <i val="0"/>
        <condense val="0"/>
        <extend val="0"/>
        <color indexed="10"/>
      </font>
    </dxf>
    <dxf>
      <font>
        <condense val="0"/>
        <extend val="0"/>
        <color indexed="17"/>
      </font>
    </dxf>
    <dxf>
      <font>
        <condense val="0"/>
        <extend val="0"/>
        <color indexed="12"/>
      </font>
    </dxf>
    <dxf>
      <font>
        <condense val="0"/>
        <extend val="0"/>
        <color indexed="17"/>
      </font>
    </dxf>
    <dxf>
      <font>
        <condense val="0"/>
        <extend val="0"/>
        <color indexed="17"/>
      </font>
    </dxf>
    <dxf>
      <font>
        <condense val="0"/>
        <extend val="0"/>
        <color indexed="56"/>
      </font>
    </dxf>
    <dxf>
      <font>
        <b/>
        <i val="0"/>
        <condense val="0"/>
        <extend val="0"/>
        <color indexed="8"/>
      </font>
      <fill>
        <patternFill>
          <bgColor indexed="29"/>
        </patternFill>
      </fill>
    </dxf>
    <dxf>
      <font>
        <b/>
        <i val="0"/>
        <condense val="0"/>
        <extend val="0"/>
        <color auto="1"/>
      </font>
      <fill>
        <patternFill>
          <bgColor indexed="10"/>
        </patternFill>
      </fill>
    </dxf>
    <dxf>
      <font>
        <b/>
        <i val="0"/>
        <condense val="0"/>
        <extend val="0"/>
        <color indexed="10"/>
      </font>
    </dxf>
    <dxf>
      <font>
        <b/>
        <i val="0"/>
        <condense val="0"/>
        <extend val="0"/>
        <color indexed="10"/>
      </font>
    </dxf>
    <dxf>
      <font>
        <condense val="0"/>
        <extend val="0"/>
        <color indexed="47"/>
      </font>
    </dxf>
    <dxf>
      <font>
        <condense val="0"/>
        <extend val="0"/>
        <color indexed="10"/>
      </font>
    </dxf>
    <dxf>
      <font>
        <condense val="0"/>
        <extend val="0"/>
        <color indexed="56"/>
      </font>
    </dxf>
    <dxf>
      <font>
        <b/>
        <i val="0"/>
        <condense val="0"/>
        <extend val="0"/>
        <color indexed="8"/>
      </font>
      <fill>
        <patternFill>
          <bgColor indexed="10"/>
        </patternFill>
      </fill>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ont>
        <b/>
        <i val="0"/>
        <condense val="0"/>
        <extend val="0"/>
        <color indexed="56"/>
      </font>
    </dxf>
    <dxf>
      <font>
        <b/>
        <i val="0"/>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indexed="37"/>
        </patternFill>
      </fill>
    </dxf>
    <dxf>
      <font>
        <condense val="0"/>
        <extend val="0"/>
        <color indexed="12"/>
      </font>
    </dxf>
    <dxf>
      <font>
        <b/>
        <i val="0"/>
        <condense val="0"/>
        <extend val="0"/>
        <color indexed="8"/>
      </font>
      <fill>
        <patternFill>
          <bgColor indexed="29"/>
        </patternFill>
      </fill>
    </dxf>
    <dxf>
      <font>
        <color rgb="FF00B050"/>
      </font>
    </dxf>
    <dxf>
      <font>
        <color rgb="FF0070C0"/>
      </font>
    </dxf>
    <dxf>
      <fill>
        <patternFill patternType="none">
          <bgColor indexed="65"/>
        </patternFill>
      </fill>
    </dxf>
    <dxf>
      <fill>
        <patternFill patternType="none">
          <bgColor indexed="65"/>
        </patternFill>
      </fill>
    </dxf>
    <dxf>
      <font>
        <condense val="0"/>
        <extend val="0"/>
        <color indexed="9"/>
      </font>
      <fill>
        <patternFill>
          <bgColor indexed="10"/>
        </patternFill>
      </fill>
    </dxf>
    <dxf>
      <font>
        <condense val="0"/>
        <extend val="0"/>
        <color indexed="17"/>
      </font>
      <fill>
        <patternFill>
          <bgColor indexed="25"/>
        </patternFill>
      </fill>
    </dxf>
    <dxf>
      <fill>
        <patternFill>
          <bgColor indexed="37"/>
        </patternFill>
      </fill>
    </dxf>
    <dxf>
      <font>
        <condense val="0"/>
        <extend val="0"/>
        <color indexed="12"/>
      </font>
    </dxf>
    <dxf>
      <font>
        <b/>
        <i val="0"/>
        <condense val="0"/>
        <extend val="0"/>
        <color indexed="8"/>
      </font>
      <fill>
        <patternFill>
          <bgColor indexed="29"/>
        </patternFill>
      </fill>
    </dxf>
    <dxf>
      <fill>
        <patternFill>
          <bgColor indexed="37"/>
        </patternFill>
      </fill>
    </dxf>
    <dxf>
      <font>
        <b/>
        <i val="0"/>
        <condense val="0"/>
        <extend val="0"/>
        <color indexed="10"/>
      </font>
      <fill>
        <patternFill>
          <bgColor indexed="9"/>
        </patternFill>
      </fill>
    </dxf>
    <dxf>
      <font>
        <condense val="0"/>
        <extend val="0"/>
        <color indexed="12"/>
      </font>
      <fill>
        <patternFill>
          <bgColor indexed="9"/>
        </patternFill>
      </fill>
    </dxf>
    <dxf>
      <font>
        <condense val="0"/>
        <extend val="0"/>
        <color indexed="17"/>
      </font>
      <fill>
        <patternFill patternType="solid">
          <bgColor indexed="9"/>
        </patternFill>
      </fill>
    </dxf>
    <dxf>
      <font>
        <condense val="0"/>
        <extend val="0"/>
        <color indexed="26"/>
      </font>
      <fill>
        <patternFill>
          <bgColor indexed="26"/>
        </patternFill>
      </fill>
    </dxf>
    <dxf>
      <font>
        <condense val="0"/>
        <extend val="0"/>
      </font>
      <fill>
        <patternFill>
          <bgColor indexed="10"/>
        </patternFill>
      </fill>
    </dxf>
    <dxf>
      <font>
        <condense val="0"/>
        <extend val="0"/>
      </font>
      <fill>
        <patternFill>
          <bgColor indexed="26"/>
        </patternFill>
      </fill>
    </dxf>
    <dxf>
      <font>
        <condense val="0"/>
        <extend val="0"/>
        <color indexed="17"/>
      </font>
    </dxf>
    <dxf>
      <font>
        <b/>
        <i val="0"/>
        <condense val="0"/>
        <extend val="0"/>
        <color indexed="12"/>
      </font>
    </dxf>
    <dxf>
      <font>
        <b/>
        <i val="0"/>
        <condense val="0"/>
        <extend val="0"/>
        <color indexed="8"/>
      </font>
      <fill>
        <patternFill>
          <bgColor indexed="29"/>
        </patternFill>
      </fill>
    </dxf>
    <dxf>
      <font>
        <b/>
        <i val="0"/>
        <condense val="0"/>
        <extend val="0"/>
      </font>
      <fill>
        <patternFill>
          <bgColor indexed="10"/>
        </patternFill>
      </fill>
    </dxf>
    <dxf>
      <font>
        <condense val="0"/>
        <extend val="0"/>
        <color indexed="10"/>
      </font>
    </dxf>
    <dxf>
      <font>
        <condense val="0"/>
        <extend val="0"/>
      </font>
      <fill>
        <patternFill>
          <bgColor indexed="10"/>
        </patternFill>
      </fill>
    </dxf>
    <dxf>
      <font>
        <condense val="0"/>
        <extend val="0"/>
      </font>
      <fill>
        <patternFill>
          <bgColor indexed="26"/>
        </patternFill>
      </fill>
    </dxf>
    <dxf>
      <font>
        <condense val="0"/>
        <extend val="0"/>
        <color indexed="9"/>
      </font>
      <fill>
        <patternFill>
          <bgColor indexed="10"/>
        </patternFill>
      </fill>
    </dxf>
    <dxf>
      <font>
        <condense val="0"/>
        <extend val="0"/>
      </font>
      <fill>
        <patternFill>
          <bgColor indexed="25"/>
        </patternFill>
      </fill>
    </dxf>
    <dxf>
      <font>
        <condense val="0"/>
        <extend val="0"/>
        <color indexed="9"/>
      </font>
      <fill>
        <patternFill>
          <bgColor indexed="10"/>
        </patternFill>
      </fill>
    </dxf>
    <dxf>
      <font>
        <condense val="0"/>
        <extend val="0"/>
        <color indexed="17"/>
      </font>
      <fill>
        <patternFill>
          <bgColor indexed="25"/>
        </patternFill>
      </fill>
    </dxf>
    <dxf>
      <font>
        <condense val="0"/>
        <extend val="0"/>
        <color auto="1"/>
      </font>
      <fill>
        <patternFill>
          <bgColor indexed="10"/>
        </patternFill>
      </fill>
    </dxf>
    <dxf>
      <font>
        <condense val="0"/>
        <extend val="0"/>
        <color indexed="17"/>
      </font>
    </dxf>
    <dxf>
      <fill>
        <patternFill>
          <bgColor indexed="24"/>
        </patternFill>
      </fill>
    </dxf>
    <dxf>
      <font>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1FFC1"/>
      <rgbColor rgb="0075FF75"/>
      <rgbColor rgb="0000B000"/>
      <rgbColor rgb="00A0E0E0"/>
      <rgbColor rgb="00600080"/>
      <rgbColor rgb="00FF8080"/>
      <rgbColor rgb="000080C0"/>
      <rgbColor rgb="00C0C0FF"/>
      <rgbColor rgb="00A7E2FF"/>
      <rgbColor rgb="0071D0FF"/>
      <rgbColor rgb="00006192"/>
      <rgbColor rgb="0000FFFF"/>
      <rgbColor rgb="00BACDCD"/>
      <rgbColor rgb="00CEDCDC"/>
      <rgbColor rgb="00CEDCDC"/>
      <rgbColor rgb="00BACDCD"/>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75FF75"/>
      <color rgb="FF008000"/>
      <color rgb="FFC1FFC0"/>
      <color rgb="FF424242"/>
      <color rgb="FFBACDCD"/>
      <color rgb="FFE3E3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microsoft.com/office/2006/relationships/vbaProject" Target="vbaProject.bin"/><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978C9E23-D4B0-11CE-BF2D-00AA003F40D0}" ax:persistence="persistStreamInit" r:id="rId1"/>
</file>

<file path=xl/activeX/activeX2.xml><?xml version="1.0" encoding="utf-8"?>
<ax:ocx xmlns:ax="http://schemas.microsoft.com/office/2006/activeX" xmlns:r="http://schemas.openxmlformats.org/officeDocument/2006/relationships" ax:classid="{978C9E23-D4B0-11CE-BF2D-00AA003F40D0}" ax:persistence="persistStreamInit" r:id="rId1"/>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boku.ac.at/pers/themen/personaladministration/boku-zeiterfassung/makroverwendung/"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hyperlink" Target="http://www.boku.ac.at/pers/themen/personaladministration/boku-zeiterfassung/makroverwendung/"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19051</xdr:colOff>
      <xdr:row>23</xdr:row>
      <xdr:rowOff>19050</xdr:rowOff>
    </xdr:from>
    <xdr:to>
      <xdr:col>13</xdr:col>
      <xdr:colOff>0</xdr:colOff>
      <xdr:row>35</xdr:row>
      <xdr:rowOff>190500</xdr:rowOff>
    </xdr:to>
    <xdr:sp macro="" textlink="">
      <xdr:nvSpPr>
        <xdr:cNvPr id="13316" name="Text Box 4">
          <a:hlinkClick xmlns:r="http://schemas.openxmlformats.org/officeDocument/2006/relationships" r:id="rId1"/>
          <a:extLst>
            <a:ext uri="{FF2B5EF4-FFF2-40B4-BE49-F238E27FC236}">
              <a16:creationId xmlns:a16="http://schemas.microsoft.com/office/drawing/2014/main" id="{00000000-0008-0000-0000-000004340000}"/>
            </a:ext>
          </a:extLst>
        </xdr:cNvPr>
        <xdr:cNvSpPr txBox="1">
          <a:spLocks noChangeArrowheads="1"/>
        </xdr:cNvSpPr>
      </xdr:nvSpPr>
      <xdr:spPr bwMode="auto">
        <a:xfrm>
          <a:off x="19051" y="9182100"/>
          <a:ext cx="11842749" cy="5276850"/>
        </a:xfrm>
        <a:prstGeom prst="rect">
          <a:avLst/>
        </a:prstGeom>
        <a:solidFill>
          <a:srgbClr xmlns:mc="http://schemas.openxmlformats.org/markup-compatibility/2006" xmlns:a14="http://schemas.microsoft.com/office/drawing/2010/main" val="FFFF99" mc:Ignorable="a14" a14:legacySpreadsheetColorIndex="43"/>
        </a:solidFill>
        <a:ln w="349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de-AT" sz="1000" b="1" i="0" u="none" strike="noStrike" baseline="0">
              <a:solidFill>
                <a:srgbClr val="000000"/>
              </a:solidFill>
              <a:latin typeface="MS Sans Serif"/>
            </a:rPr>
            <a:t>Version: 11_AP (für Allgemeines Personal und </a:t>
          </a:r>
          <a:r>
            <a:rPr lang="de-AT" sz="1000" b="1" i="0" u="none" strike="noStrike" baseline="0">
              <a:solidFill>
                <a:srgbClr val="000000"/>
              </a:solidFill>
              <a:latin typeface="Arial"/>
              <a:cs typeface="Arial"/>
            </a:rPr>
            <a:t>Gleitzeit/keine Gleitzeit, </a:t>
          </a:r>
          <a:r>
            <a:rPr lang="de-AT" sz="1000" b="1" i="0" u="none" strike="noStrike" baseline="0">
              <a:solidFill>
                <a:srgbClr val="006192"/>
              </a:solidFill>
              <a:latin typeface="MS Sans Serif"/>
              <a:cs typeface="Arial"/>
            </a:rPr>
            <a:t>Vollzeit</a:t>
          </a:r>
          <a:r>
            <a:rPr lang="de-AT" sz="1000" b="1" i="0" u="none" strike="noStrike" baseline="0">
              <a:solidFill>
                <a:srgbClr val="000000"/>
              </a:solidFill>
              <a:latin typeface="MS Sans Serif"/>
              <a:cs typeface="Arial"/>
            </a:rPr>
            <a:t>/</a:t>
          </a:r>
          <a:r>
            <a:rPr lang="de-AT" sz="1000" b="1" i="0" u="none" strike="noStrike" baseline="0">
              <a:solidFill>
                <a:srgbClr val="008000"/>
              </a:solidFill>
              <a:latin typeface="MS Sans Serif"/>
              <a:cs typeface="Arial"/>
            </a:rPr>
            <a:t>Teilzeit </a:t>
          </a:r>
          <a:r>
            <a:rPr lang="de-AT" sz="1000" b="1" i="0" u="none" strike="noStrike" baseline="0">
              <a:solidFill>
                <a:srgbClr val="000000"/>
              </a:solidFill>
              <a:latin typeface="MS Sans Serif"/>
              <a:cs typeface="Arial"/>
            </a:rPr>
            <a:t>)</a:t>
          </a:r>
        </a:p>
        <a:p>
          <a:pPr algn="l" rtl="0">
            <a:defRPr sz="1000"/>
          </a:pPr>
          <a:endParaRPr lang="de-AT" sz="1000" b="1" i="0" u="none" strike="noStrike" baseline="0">
            <a:solidFill>
              <a:srgbClr val="000000"/>
            </a:solidFill>
            <a:latin typeface="MS Sans Serif"/>
          </a:endParaRPr>
        </a:p>
        <a:p>
          <a:pPr algn="l" rtl="0">
            <a:defRPr sz="1000"/>
          </a:pPr>
          <a:r>
            <a:rPr lang="de-AT" sz="1000" b="1" i="0" u="none" strike="noStrike" baseline="0">
              <a:solidFill>
                <a:srgbClr val="000000"/>
              </a:solidFill>
              <a:latin typeface="MS Sans Serif"/>
            </a:rPr>
            <a:t>Anleitung:</a:t>
          </a:r>
          <a:endParaRPr lang="de-AT" sz="1000" b="0" i="0" u="none" strike="noStrike" baseline="0">
            <a:solidFill>
              <a:srgbClr val="000000"/>
            </a:solidFill>
            <a:latin typeface="MS Sans Serif"/>
          </a:endParaRPr>
        </a:p>
        <a:p>
          <a:pPr algn="l" rtl="0">
            <a:defRPr sz="1000"/>
          </a:pPr>
          <a:r>
            <a:rPr lang="de-AT" sz="1000" b="0" i="0" u="none" strike="noStrike" baseline="0">
              <a:solidFill>
                <a:srgbClr val="000000"/>
              </a:solidFill>
              <a:latin typeface="MS Sans Serif"/>
            </a:rPr>
            <a:t>Eingaben bitte immer in den weißen Feldern durchführen und mit der Taste </a:t>
          </a:r>
          <a:r>
            <a:rPr lang="de-AT" sz="1000" b="1" i="0" u="none" strike="noStrike" baseline="0">
              <a:solidFill>
                <a:srgbClr val="000000"/>
              </a:solidFill>
              <a:latin typeface="MS Sans Serif"/>
            </a:rPr>
            <a:t>Return </a:t>
          </a:r>
          <a:r>
            <a:rPr lang="de-AT" sz="1000" b="0" i="0" u="none" strike="noStrike" baseline="0">
              <a:solidFill>
                <a:srgbClr val="000000"/>
              </a:solidFill>
              <a:latin typeface="MS Sans Serif"/>
            </a:rPr>
            <a:t>abschließen. Graue und andersfarbige Felder sind Berechnungs- und Anzeigefelder. Sie sind vor einem versehentlichen Überschreiben durch einen einfachen, nicht passwortgeschützen Zellschutz gesichert. </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FF0000"/>
              </a:solidFill>
              <a:latin typeface="MS Sans Serif"/>
            </a:rPr>
            <a:t>Wichtig: Makrosicherheit überprüfen</a:t>
          </a:r>
        </a:p>
        <a:p>
          <a:pPr algn="l" rtl="0">
            <a:defRPr sz="1000"/>
          </a:pPr>
          <a:r>
            <a:rPr lang="de-AT" sz="1000" b="1" i="0" u="none" strike="noStrike" baseline="0">
              <a:solidFill>
                <a:srgbClr val="FF0000"/>
              </a:solidFill>
              <a:latin typeface="MS Sans Serif"/>
            </a:rPr>
            <a:t>Falls die Makroverwendung ausgeschaltet ist funktioniert die Tabelle nicht richtig!</a:t>
          </a:r>
        </a:p>
        <a:p>
          <a:pPr algn="l" rtl="0">
            <a:defRPr sz="1000"/>
          </a:pPr>
          <a:endParaRPr lang="de-AT" sz="1000" b="1" i="0" u="none" strike="noStrike" baseline="0">
            <a:solidFill>
              <a:srgbClr val="FF0000"/>
            </a:solidFill>
            <a:latin typeface="MS Sans Serif"/>
          </a:endParaRPr>
        </a:p>
        <a:p>
          <a:pPr algn="l" rtl="0">
            <a:defRPr sz="1000"/>
          </a:pPr>
          <a:r>
            <a:rPr lang="de-AT" sz="1000" b="1" i="0" u="sng" strike="noStrike" baseline="0">
              <a:solidFill>
                <a:srgbClr val="FF0000"/>
              </a:solidFill>
              <a:latin typeface="MS Sans Serif"/>
            </a:rPr>
            <a:t>Anleitung zum Einschalten der Makroverwendung:</a:t>
          </a:r>
          <a:endParaRPr lang="de-AT" sz="1000" b="1" i="0" u="none" strike="noStrike" baseline="0">
            <a:solidFill>
              <a:srgbClr val="FF0000"/>
            </a:solidFill>
            <a:latin typeface="MS Sans Serif"/>
          </a:endParaRPr>
        </a:p>
        <a:p>
          <a:pPr algn="l" rtl="0">
            <a:defRPr sz="1000"/>
          </a:pPr>
          <a:endParaRPr lang="de-AT" sz="1000" b="1" i="0" u="none" strike="noStrike" baseline="0">
            <a:solidFill>
              <a:srgbClr val="FF0000"/>
            </a:solidFill>
            <a:latin typeface="MS Sans Serif"/>
          </a:endParaRPr>
        </a:p>
        <a:p>
          <a:pPr algn="l" rtl="0">
            <a:defRPr sz="1000"/>
          </a:pPr>
          <a:r>
            <a:rPr lang="de-AT" sz="1000" b="1" i="0" u="sng" strike="noStrike" baseline="0">
              <a:solidFill>
                <a:srgbClr val="0080C0"/>
              </a:solidFill>
              <a:latin typeface="MS Sans Serif"/>
            </a:rPr>
            <a:t>http://www.boku.ac.at/pers/themen/personaladministration/boku-zeiterfassung/makroverwendung/</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000000"/>
              </a:solidFill>
              <a:latin typeface="MS Sans Serif"/>
            </a:rPr>
            <a:t>Konfigurationsblatt: </a:t>
          </a:r>
        </a:p>
        <a:p>
          <a:pPr algn="l" rtl="0">
            <a:defRPr sz="1000"/>
          </a:pPr>
          <a:r>
            <a:rPr lang="de-AT" sz="1000" b="0" i="0" u="none" strike="noStrike" baseline="0">
              <a:solidFill>
                <a:srgbClr val="000000"/>
              </a:solidFill>
              <a:latin typeface="MS Sans Serif"/>
            </a:rPr>
            <a:t>Bitte unbedingt zuerst in diesem Tabellenblatt alle Grundeinstellungen vornehmen. Sie gelten in der Folge für die Monatsblätter. In den Spalten für die Normalarbeitszeit ist der jeweils vereinbarte Dienstplan abzubilden. Bei Gleitzeit und Teilzeitbeschäftigung ändert sich die Kernzeit automatisch. Bei "keine Gleitzeit" entfällt die Kernzeit. Sollte das Beschäftigungsausmaß oder die Lage der Normalarbeitszeit unterjährig geändert werden, muss die Zeiterfassung neu heruntergeladen und konfiguriert werden. </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000000"/>
              </a:solidFill>
              <a:latin typeface="MS Sans Serif"/>
            </a:rPr>
            <a:t>Monatsblätter:</a:t>
          </a:r>
          <a:r>
            <a:rPr lang="de-AT" sz="1000" b="0" i="0" u="none" strike="noStrike" baseline="0">
              <a:solidFill>
                <a:srgbClr val="000000"/>
              </a:solidFill>
              <a:latin typeface="MS Sans Serif"/>
            </a:rPr>
            <a:t> </a:t>
          </a:r>
        </a:p>
        <a:p>
          <a:pPr algn="l" rtl="0">
            <a:defRPr sz="1000"/>
          </a:pPr>
          <a:r>
            <a:rPr lang="de-AT" sz="1000" b="0" i="0" u="none" strike="noStrike" baseline="0">
              <a:solidFill>
                <a:srgbClr val="000000"/>
              </a:solidFill>
              <a:latin typeface="MS Sans Serif"/>
            </a:rPr>
            <a:t>Bitte hier die Von- und Bis-Zeiten der Arbeit eingeben. Die Eintragungen können minutengenau erfolgen. Im Monatssaldo wird eine kaufmännische Rundung auf ganze Viertelstunden durchgeführt. Überstunden können nur außerhalb der Normalarbeitszeit und auf ausdrückliche Anordnung der/des Vorgesetzten sowie durch dringende Notwendigkeit (Bsp. Abwendung von vorhersehbaren Schäden) entstehen. Sie müssen in jedem Fall von der/dem Vorgesetzten per Unterschrift in der Zeile bestätigt werden. Dies gilt ebenso für Sonn- und Feiertagsüberstunden. Diese werden bei Zeiteintragungen in der Überstundenspalte 1:2 automatisch berechnet. Ebenso wird bei der Einstellung "keine Gleitzeit" die Überstundenberechnung automatisch, sowohl für Teilzeit Vollzeit (1:1,5) </a:t>
          </a:r>
        </a:p>
        <a:p>
          <a:pPr algn="l" rtl="0">
            <a:defRPr sz="1000"/>
          </a:pPr>
          <a:r>
            <a:rPr lang="de-AT" sz="1000" b="0" i="0" u="none" strike="noStrike" baseline="0">
              <a:solidFill>
                <a:srgbClr val="000000"/>
              </a:solidFill>
              <a:latin typeface="MS Sans Serif"/>
            </a:rPr>
            <a:t>als auch für Teilzeit (1:1,25) durchgeführt.</a:t>
          </a:r>
        </a:p>
        <a:p>
          <a:pPr algn="l" rtl="0">
            <a:defRPr sz="1000"/>
          </a:pPr>
          <a:endParaRPr lang="de-AT" sz="1000" b="0" i="0" u="none" strike="noStrike" baseline="0">
            <a:solidFill>
              <a:srgbClr val="000000"/>
            </a:solidFill>
            <a:latin typeface="MS Sans Serif"/>
          </a:endParaRPr>
        </a:p>
        <a:p>
          <a:pPr algn="l" rtl="0">
            <a:defRPr sz="1000"/>
          </a:pPr>
          <a:r>
            <a:rPr lang="de-AT" sz="1000" b="0" i="0" u="none" strike="noStrike" baseline="0">
              <a:solidFill>
                <a:srgbClr val="000000"/>
              </a:solidFill>
              <a:latin typeface="MS Sans Serif"/>
            </a:rPr>
            <a:t>Urlaubstage sind in der Spalte "</a:t>
          </a:r>
          <a:r>
            <a:rPr lang="de-AT" sz="1000" b="1" i="0" u="none" strike="noStrike" baseline="0">
              <a:solidFill>
                <a:srgbClr val="FF0000"/>
              </a:solidFill>
              <a:latin typeface="MS Sans Serif"/>
            </a:rPr>
            <a:t>UZK</a:t>
          </a:r>
          <a:r>
            <a:rPr lang="de-AT" sz="1000" b="0" i="0" u="none" strike="noStrike" baseline="0">
              <a:solidFill>
                <a:srgbClr val="000000"/>
              </a:solidFill>
              <a:latin typeface="MS Sans Serif"/>
            </a:rPr>
            <a:t>" mit einem "U" zu markieren, Krankenstand mit "</a:t>
          </a:r>
          <a:r>
            <a:rPr lang="de-AT" sz="1000" b="1" i="0" u="none" strike="noStrike" baseline="0">
              <a:solidFill>
                <a:srgbClr val="FF0000"/>
              </a:solidFill>
              <a:latin typeface="MS Sans Serif"/>
            </a:rPr>
            <a:t>K</a:t>
          </a:r>
          <a:r>
            <a:rPr lang="de-AT" sz="1000" b="0" i="0" u="none" strike="noStrike" baseline="0">
              <a:solidFill>
                <a:srgbClr val="000000"/>
              </a:solidFill>
              <a:latin typeface="MS Sans Serif"/>
            </a:rPr>
            <a:t>", ganztägiger Zeitausgleich mit "</a:t>
          </a:r>
          <a:r>
            <a:rPr lang="de-AT" sz="1000" b="1" i="0" u="none" strike="noStrike" baseline="0">
              <a:solidFill>
                <a:srgbClr val="FF0000"/>
              </a:solidFill>
              <a:latin typeface="MS Sans Serif"/>
            </a:rPr>
            <a:t>Z</a:t>
          </a:r>
          <a:r>
            <a:rPr lang="de-AT" sz="1000" b="0" i="0" u="none" strike="noStrike" baseline="0">
              <a:solidFill>
                <a:srgbClr val="000000"/>
              </a:solidFill>
              <a:latin typeface="MS Sans Serif"/>
            </a:rPr>
            <a:t>". Bei Zeitausgleich innerhalb der Kernzeit bei dem Gleitzeitmodell wird automatisch ein "</a:t>
          </a:r>
          <a:r>
            <a:rPr lang="de-AT" sz="1000" b="1" i="0" u="none" strike="noStrike" baseline="0">
              <a:solidFill>
                <a:srgbClr val="0000FF"/>
              </a:solidFill>
              <a:latin typeface="MS Sans Serif"/>
            </a:rPr>
            <a:t>ZK</a:t>
          </a:r>
          <a:r>
            <a:rPr lang="de-AT" sz="1000" b="0" i="0" u="none" strike="noStrike" baseline="0">
              <a:solidFill>
                <a:srgbClr val="000000"/>
              </a:solidFill>
              <a:latin typeface="MS Sans Serif"/>
            </a:rPr>
            <a:t>" (Kernzeit-ZA) eingetragen. Bei der Konfiguration von "keine GZ" im Konfigurationsblatt entfällt der "</a:t>
          </a:r>
          <a:r>
            <a:rPr lang="de-AT" sz="1000" b="1" i="0" u="none" strike="noStrike" baseline="0">
              <a:solidFill>
                <a:srgbClr val="0000FF"/>
              </a:solidFill>
              <a:latin typeface="MS Sans Serif"/>
            </a:rPr>
            <a:t>ZK</a:t>
          </a:r>
          <a:r>
            <a:rPr lang="de-AT" sz="1000" b="0" i="0" u="none" strike="noStrike" baseline="0">
              <a:solidFill>
                <a:srgbClr val="000000"/>
              </a:solidFill>
              <a:latin typeface="MS Sans Serif"/>
            </a:rPr>
            <a:t>" (Kernzeit-ZA) im Monatsblatt.</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FF0000"/>
              </a:solidFill>
              <a:latin typeface="MS Sans Serif"/>
            </a:rPr>
            <a:t>ACHTUNG:</a:t>
          </a:r>
          <a:r>
            <a:rPr lang="de-AT" sz="1000" b="0" i="0" u="none" strike="noStrike" baseline="0">
              <a:solidFill>
                <a:srgbClr val="FF0000"/>
              </a:solidFill>
              <a:latin typeface="MS Sans Serif"/>
            </a:rPr>
            <a:t> </a:t>
          </a:r>
        </a:p>
        <a:p>
          <a:pPr algn="l" rtl="0">
            <a:defRPr sz="1000"/>
          </a:pPr>
          <a:r>
            <a:rPr lang="de-AT" sz="1000" b="0" i="0" u="none" strike="noStrike" baseline="0">
              <a:solidFill>
                <a:srgbClr val="000000"/>
              </a:solidFill>
              <a:latin typeface="MS Sans Serif"/>
            </a:rPr>
            <a:t>Diese Tabelle dient lediglich als einfache Unterstützung für die normale Arbeitszeiterfassung. Rechtliche Rahmenbedingungen wie die Einhaltung der wöchentlichen Ruhezeiten oder Warnungen bei Überschreitungen der gesetzlichen Maximalarbeitszeit sind hier technisch nicht umgesetzt.</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000000"/>
              </a:solidFill>
              <a:latin typeface="MS Sans Serif"/>
            </a:rPr>
            <a:t>Ansprechpartner: </a:t>
          </a:r>
        </a:p>
        <a:p>
          <a:pPr algn="l" rtl="0">
            <a:defRPr sz="1000"/>
          </a:pPr>
          <a:r>
            <a:rPr lang="de-AT" sz="1000" b="0" i="0" u="none" strike="noStrike" baseline="0">
              <a:solidFill>
                <a:srgbClr val="000000"/>
              </a:solidFill>
              <a:latin typeface="MS Sans Serif"/>
            </a:rPr>
            <a:t>Bei Fragen zur gesetzlichen Arbeitszeit und zum Ausfüllen des Formulars kontaktieren Sie bitte die Sachbearbeiterin in der Personalabteilung. Für technische Fragen zu den Formularberechnungen steht Ihnen die Hotline der BOKU-IT (boku-it@boku.ac.at) gerne zur Verfügung.</a:t>
          </a:r>
        </a:p>
        <a:p>
          <a:pPr algn="l" rtl="0">
            <a:defRPr sz="1000"/>
          </a:pPr>
          <a:endParaRPr lang="de-AT" sz="1000" b="0" i="0" u="none" strike="noStrike" baseline="0">
            <a:solidFill>
              <a:srgbClr val="000000"/>
            </a:solidFill>
            <a:latin typeface="MS Sans Serif"/>
          </a:endParaRPr>
        </a:p>
        <a:p>
          <a:pPr algn="l" rtl="0">
            <a:defRPr sz="1000"/>
          </a:pPr>
          <a:endParaRPr lang="de-AT" sz="1000" b="0" i="0" u="none" strike="noStrike" baseline="0">
            <a:solidFill>
              <a:srgbClr val="000000"/>
            </a:solidFill>
            <a:latin typeface="MS Sans Serif"/>
          </a:endParaRPr>
        </a:p>
      </xdr:txBody>
    </xdr:sp>
    <xdr:clientData/>
  </xdr:twoCellAnchor>
  <mc:AlternateContent xmlns:mc="http://schemas.openxmlformats.org/markup-compatibility/2006">
    <mc:Choice xmlns:a14="http://schemas.microsoft.com/office/drawing/2010/main" Requires="a14">
      <xdr:twoCellAnchor>
        <xdr:from>
          <xdr:col>2</xdr:col>
          <xdr:colOff>673100</xdr:colOff>
          <xdr:row>13</xdr:row>
          <xdr:rowOff>323850</xdr:rowOff>
        </xdr:from>
        <xdr:to>
          <xdr:col>4</xdr:col>
          <xdr:colOff>12700</xdr:colOff>
          <xdr:row>14</xdr:row>
          <xdr:rowOff>457200</xdr:rowOff>
        </xdr:to>
        <xdr:sp macro="" textlink="">
          <xdr:nvSpPr>
            <xdr:cNvPr id="13325" name="SH_KZSL" hidden="1">
              <a:extLst>
                <a:ext uri="{63B3BB69-23CF-44E3-9099-C40C66FF867C}">
                  <a14:compatExt spid="_x0000_s13325"/>
                </a:ext>
                <a:ext uri="{FF2B5EF4-FFF2-40B4-BE49-F238E27FC236}">
                  <a16:creationId xmlns:a16="http://schemas.microsoft.com/office/drawing/2014/main" id="{00000000-0008-0000-0000-00000D3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&lt; 15min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12700</xdr:colOff>
          <xdr:row>13</xdr:row>
          <xdr:rowOff>323850</xdr:rowOff>
        </xdr:from>
        <xdr:to>
          <xdr:col>6</xdr:col>
          <xdr:colOff>0</xdr:colOff>
          <xdr:row>14</xdr:row>
          <xdr:rowOff>457200</xdr:rowOff>
        </xdr:to>
        <xdr:sp macro="" textlink="">
          <xdr:nvSpPr>
            <xdr:cNvPr id="13326" name="SH_KZSR"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15min &gt;</a:t>
              </a:r>
            </a:p>
          </xdr:txBody>
        </xdr:sp>
        <xdr:clientData fPrintsWithSheet="0"/>
      </xdr:twoCellAnchor>
    </mc:Choice>
    <mc:Fallback/>
  </mc:AlternateContent>
  <xdr:twoCellAnchor>
    <xdr:from>
      <xdr:col>1</xdr:col>
      <xdr:colOff>4121</xdr:colOff>
      <xdr:row>14</xdr:row>
      <xdr:rowOff>429116</xdr:rowOff>
    </xdr:from>
    <xdr:to>
      <xdr:col>1</xdr:col>
      <xdr:colOff>670121</xdr:colOff>
      <xdr:row>20</xdr:row>
      <xdr:rowOff>394316</xdr:rowOff>
    </xdr:to>
    <xdr:sp macro="" textlink="">
      <xdr:nvSpPr>
        <xdr:cNvPr id="3" name="SH_keineGZL" hidden="1">
          <a:extLst>
            <a:ext uri="{FF2B5EF4-FFF2-40B4-BE49-F238E27FC236}">
              <a16:creationId xmlns:a16="http://schemas.microsoft.com/office/drawing/2014/main" id="{00000000-0008-0000-0000-000003000000}"/>
            </a:ext>
          </a:extLst>
        </xdr:cNvPr>
        <xdr:cNvSpPr/>
      </xdr:nvSpPr>
      <xdr:spPr>
        <a:xfrm>
          <a:off x="493071" y="5826616"/>
          <a:ext cx="666000" cy="2556000"/>
        </a:xfrm>
        <a:prstGeom prst="rect">
          <a:avLst/>
        </a:prstGeom>
        <a:solidFill>
          <a:srgbClr val="A7E2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7</xdr:col>
      <xdr:colOff>7034</xdr:colOff>
      <xdr:row>14</xdr:row>
      <xdr:rowOff>419173</xdr:rowOff>
    </xdr:from>
    <xdr:to>
      <xdr:col>7</xdr:col>
      <xdr:colOff>673034</xdr:colOff>
      <xdr:row>20</xdr:row>
      <xdr:rowOff>384373</xdr:rowOff>
    </xdr:to>
    <xdr:sp macro="" textlink="">
      <xdr:nvSpPr>
        <xdr:cNvPr id="5" name="SH_keineGZR" hidden="1">
          <a:extLst>
            <a:ext uri="{FF2B5EF4-FFF2-40B4-BE49-F238E27FC236}">
              <a16:creationId xmlns:a16="http://schemas.microsoft.com/office/drawing/2014/main" id="{00000000-0008-0000-0000-000005000000}"/>
            </a:ext>
          </a:extLst>
        </xdr:cNvPr>
        <xdr:cNvSpPr/>
      </xdr:nvSpPr>
      <xdr:spPr>
        <a:xfrm>
          <a:off x="4572684" y="5816673"/>
          <a:ext cx="666000" cy="2556000"/>
        </a:xfrm>
        <a:prstGeom prst="rect">
          <a:avLst/>
        </a:prstGeom>
        <a:solidFill>
          <a:srgbClr val="A7E2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3</xdr:col>
      <xdr:colOff>1930</xdr:colOff>
      <xdr:row>14</xdr:row>
      <xdr:rowOff>2317</xdr:rowOff>
    </xdr:from>
    <xdr:to>
      <xdr:col>5</xdr:col>
      <xdr:colOff>677462</xdr:colOff>
      <xdr:row>21</xdr:row>
      <xdr:rowOff>214</xdr:rowOff>
    </xdr:to>
    <xdr:sp macro="" textlink="">
      <xdr:nvSpPr>
        <xdr:cNvPr id="8" name="SH_keineGZM" hidden="1">
          <a:extLst>
            <a:ext uri="{FF2B5EF4-FFF2-40B4-BE49-F238E27FC236}">
              <a16:creationId xmlns:a16="http://schemas.microsoft.com/office/drawing/2014/main" id="{00000000-0008-0000-0000-000008000000}"/>
            </a:ext>
          </a:extLst>
        </xdr:cNvPr>
        <xdr:cNvSpPr/>
      </xdr:nvSpPr>
      <xdr:spPr>
        <a:xfrm>
          <a:off x="1848992" y="5395182"/>
          <a:ext cx="2033598" cy="2989813"/>
        </a:xfrm>
        <a:prstGeom prst="rect">
          <a:avLst/>
        </a:prstGeom>
        <a:solidFill>
          <a:srgbClr val="71D0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12</xdr:col>
      <xdr:colOff>260350</xdr:colOff>
      <xdr:row>0</xdr:row>
      <xdr:rowOff>127000</xdr:rowOff>
    </xdr:from>
    <xdr:to>
      <xdr:col>12</xdr:col>
      <xdr:colOff>1439398</xdr:colOff>
      <xdr:row>1</xdr:row>
      <xdr:rowOff>254000</xdr:rowOff>
    </xdr:to>
    <xdr:pic>
      <xdr:nvPicPr>
        <xdr:cNvPr id="9" name="Grafik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75900" y="127000"/>
          <a:ext cx="1179048" cy="584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592BBB4B-2BFA-49FE-9E27-0652B8924EA2}"/>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FFBBD317-5DFC-4CC1-8912-0C5835EBB335}"/>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44852E2E-4FA8-47CA-99D6-A35E496EB380}"/>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611770B3-D168-4B7F-8B5E-1397164A18D4}"/>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B17B5E92-F9E9-4E11-BAA3-2EBDD8E26A39}"/>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F790F647-494D-4599-8155-9989FC10B710}"/>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17D504E3-6443-472C-B8CD-0BE79CEEC274}"/>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7EF9B380-D741-4D3F-987F-3EDC69B31D49}"/>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F0607681-DED5-4E2E-9653-4C532E9C10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2702A2AD-BC67-4844-9BBF-006C31535F4B}"/>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51801637-F206-4387-8AFE-3EF8AB2613AB}"/>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E5781C6D-82F5-43D0-8FD4-E08D5D112DC3}"/>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5A48CA62-6CA7-47FD-9A64-379A2DBF291C}"/>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676B47C6-A9F0-41A1-9D38-02A88B4BC70E}"/>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47862692-3849-42D3-84DF-669CD9ED6330}"/>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E698FFF5-93AE-489D-B26B-E7F7441E8346}"/>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60662EFE-3E1D-4A31-B37A-E051FD0FD6E6}"/>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0E07B0B2-B2AF-4205-94C0-C545B4702F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8E633939-34EC-47B3-A707-556E869930A4}"/>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93520DBC-1F5C-4AD9-ADB8-64C661020796}"/>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E1772E99-CEED-4FAF-8FA2-917662E0FC03}"/>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61F699BD-A2BE-4E8B-B45F-20899C65DE5E}"/>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DFC81ADC-AE28-4492-A4E6-A2B955CF61D2}"/>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B52683F1-8E3D-46EE-BF9B-48D75B1BBC44}"/>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F5577842-F548-415E-AE6C-F9FD11A52B31}"/>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E8612ABB-F878-4AC6-984E-17F5FF43416E}"/>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73D4EFAB-9994-4F9E-9972-FCB9F98F2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6E228A63-FE8F-4265-BC3B-654C51236054}"/>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672A8933-A30A-42E3-92C5-D80D1636E3D6}"/>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889B6B92-7E7A-416C-9628-01B432D6049C}"/>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EFACC067-A695-4D66-88A0-31271E7AC19B}"/>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E63C39A2-6E83-4033-9943-D536C6F644E8}"/>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0327AA3D-B427-4587-BC05-37F1F112604B}"/>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42F22B1D-0880-4DA0-8FA5-CCE636DD4270}"/>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172FE359-AF00-4B50-8400-3C67322E8BF3}"/>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E3D45260-590B-44EE-B0BC-3EB4AB9C85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91001" name="Line 4">
          <a:extLst>
            <a:ext uri="{FF2B5EF4-FFF2-40B4-BE49-F238E27FC236}">
              <a16:creationId xmlns:a16="http://schemas.microsoft.com/office/drawing/2014/main" id="{00000000-0008-0000-0D00-0000796301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91002" name="Line 5">
          <a:extLst>
            <a:ext uri="{FF2B5EF4-FFF2-40B4-BE49-F238E27FC236}">
              <a16:creationId xmlns:a16="http://schemas.microsoft.com/office/drawing/2014/main" id="{00000000-0008-0000-0D00-00007A6301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92166" name="Text Box 6">
          <a:extLst>
            <a:ext uri="{FF2B5EF4-FFF2-40B4-BE49-F238E27FC236}">
              <a16:creationId xmlns:a16="http://schemas.microsoft.com/office/drawing/2014/main" id="{00000000-0008-0000-0D00-000006680100}"/>
            </a:ext>
          </a:extLst>
        </xdr:cNvPr>
        <xdr:cNvSpPr txBox="1">
          <a:spLocks noChangeArrowheads="1"/>
        </xdr:cNvSpPr>
      </xdr:nvSpPr>
      <xdr:spPr bwMode="auto">
        <a:xfrm>
          <a:off x="5957925" y="13351042"/>
          <a:ext cx="1553727"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91004" name="Line 4">
          <a:extLst>
            <a:ext uri="{FF2B5EF4-FFF2-40B4-BE49-F238E27FC236}">
              <a16:creationId xmlns:a16="http://schemas.microsoft.com/office/drawing/2014/main" id="{00000000-0008-0000-0D00-00007C6301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91005" name="Line 5">
          <a:extLst>
            <a:ext uri="{FF2B5EF4-FFF2-40B4-BE49-F238E27FC236}">
              <a16:creationId xmlns:a16="http://schemas.microsoft.com/office/drawing/2014/main" id="{00000000-0008-0000-0D00-00007D6301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23" name="Text Box 6">
          <a:extLst>
            <a:ext uri="{FF2B5EF4-FFF2-40B4-BE49-F238E27FC236}">
              <a16:creationId xmlns:a16="http://schemas.microsoft.com/office/drawing/2014/main" id="{00000000-0008-0000-0D00-000017000000}"/>
            </a:ext>
          </a:extLst>
        </xdr:cNvPr>
        <xdr:cNvSpPr txBox="1">
          <a:spLocks noChangeArrowheads="1"/>
        </xdr:cNvSpPr>
      </xdr:nvSpPr>
      <xdr:spPr bwMode="auto">
        <a:xfrm>
          <a:off x="5954917" y="13729034"/>
          <a:ext cx="1553727"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2" name="SH_UES2" hidden="1">
          <a:extLst>
            <a:ext uri="{FF2B5EF4-FFF2-40B4-BE49-F238E27FC236}">
              <a16:creationId xmlns:a16="http://schemas.microsoft.com/office/drawing/2014/main" id="{00000000-0008-0000-0D00-000002000000}"/>
            </a:ext>
          </a:extLst>
        </xdr:cNvPr>
        <xdr:cNvSpPr/>
      </xdr:nvSpPr>
      <xdr:spPr>
        <a:xfrm>
          <a:off x="7254935" y="2325889"/>
          <a:ext cx="936826" cy="10616016"/>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3" name="SH_UES1" hidden="1">
          <a:extLst>
            <a:ext uri="{FF2B5EF4-FFF2-40B4-BE49-F238E27FC236}">
              <a16:creationId xmlns:a16="http://schemas.microsoft.com/office/drawing/2014/main" id="{00000000-0008-0000-0D00-000003000000}"/>
            </a:ext>
          </a:extLst>
        </xdr:cNvPr>
        <xdr:cNvSpPr/>
      </xdr:nvSpPr>
      <xdr:spPr>
        <a:xfrm>
          <a:off x="7255057" y="1676911"/>
          <a:ext cx="936078" cy="643563"/>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2" name="Grafik 11">
          <a:extLst>
            <a:ext uri="{FF2B5EF4-FFF2-40B4-BE49-F238E27FC236}">
              <a16:creationId xmlns:a16="http://schemas.microsoft.com/office/drawing/2014/main" id="{00000000-0008-0000-0D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0</xdr:row>
      <xdr:rowOff>28575</xdr:rowOff>
    </xdr:from>
    <xdr:to>
      <xdr:col>11</xdr:col>
      <xdr:colOff>765175</xdr:colOff>
      <xdr:row>12</xdr:row>
      <xdr:rowOff>38100</xdr:rowOff>
    </xdr:to>
    <xdr:sp macro="" textlink="">
      <xdr:nvSpPr>
        <xdr:cNvPr id="585729" name="Text Box 1">
          <a:hlinkClick xmlns:r="http://schemas.openxmlformats.org/officeDocument/2006/relationships" r:id="rId1"/>
          <a:extLst>
            <a:ext uri="{FF2B5EF4-FFF2-40B4-BE49-F238E27FC236}">
              <a16:creationId xmlns:a16="http://schemas.microsoft.com/office/drawing/2014/main" id="{00000000-0008-0000-1000-000001F00800}"/>
            </a:ext>
          </a:extLst>
        </xdr:cNvPr>
        <xdr:cNvSpPr txBox="1">
          <a:spLocks noChangeArrowheads="1"/>
        </xdr:cNvSpPr>
      </xdr:nvSpPr>
      <xdr:spPr bwMode="auto">
        <a:xfrm>
          <a:off x="9525" y="28575"/>
          <a:ext cx="9105900" cy="1952625"/>
        </a:xfrm>
        <a:prstGeom prst="rect">
          <a:avLst/>
        </a:prstGeom>
        <a:solidFill>
          <a:srgbClr xmlns:mc="http://schemas.openxmlformats.org/markup-compatibility/2006" xmlns:a14="http://schemas.microsoft.com/office/drawing/2010/main" val="FFFF99" mc:Ignorable="a14" a14:legacySpreadsheetColorIndex="43"/>
        </a:solidFill>
        <a:ln w="349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de-AT" sz="1000" b="1" i="0" u="none" strike="noStrike" baseline="0">
              <a:solidFill>
                <a:srgbClr val="000000"/>
              </a:solidFill>
              <a:latin typeface="Arial"/>
              <a:cs typeface="Arial"/>
            </a:rPr>
            <a:t>Version: 11_AP (für Allgemeines Personal und Gleitzeit/keine Gleitzeit, </a:t>
          </a:r>
          <a:r>
            <a:rPr lang="de-AT" sz="1000" b="1" i="0" u="none" strike="noStrike" baseline="0">
              <a:solidFill>
                <a:srgbClr val="006192"/>
              </a:solidFill>
              <a:latin typeface="Arial"/>
              <a:cs typeface="Arial"/>
            </a:rPr>
            <a:t>Vollzeit</a:t>
          </a:r>
          <a:r>
            <a:rPr lang="de-AT" sz="1000" b="1" i="0" u="none" strike="noStrike" baseline="0">
              <a:solidFill>
                <a:srgbClr val="000000"/>
              </a:solidFill>
              <a:latin typeface="Arial"/>
              <a:cs typeface="Arial"/>
            </a:rPr>
            <a:t>/</a:t>
          </a:r>
          <a:r>
            <a:rPr lang="de-AT" sz="1000" b="1" i="0" u="none" strike="noStrike" baseline="0">
              <a:solidFill>
                <a:srgbClr val="008000"/>
              </a:solidFill>
              <a:latin typeface="Arial"/>
              <a:cs typeface="Arial"/>
            </a:rPr>
            <a:t>Teilzeit</a:t>
          </a:r>
          <a:r>
            <a:rPr lang="de-AT" sz="1000" b="1" i="0" u="none" strike="noStrike" baseline="0">
              <a:solidFill>
                <a:srgbClr val="000000"/>
              </a:solidFill>
              <a:latin typeface="Arial"/>
              <a:cs typeface="Arial"/>
            </a:rPr>
            <a:t>)</a:t>
          </a:r>
        </a:p>
        <a:p>
          <a:pPr algn="l" rtl="0">
            <a:defRPr sz="1000"/>
          </a:pPr>
          <a:endParaRPr lang="de-AT" sz="1000" b="1" i="0" u="none" strike="noStrike" baseline="0">
            <a:solidFill>
              <a:srgbClr val="000000"/>
            </a:solidFill>
            <a:latin typeface="Arial"/>
            <a:cs typeface="Arial"/>
          </a:endParaRPr>
        </a:p>
        <a:p>
          <a:pPr algn="l" rtl="0">
            <a:defRPr sz="1000"/>
          </a:pPr>
          <a:r>
            <a:rPr lang="de-AT" sz="2400" b="1" i="0" u="none" strike="noStrike" baseline="0">
              <a:solidFill>
                <a:srgbClr val="FF0000"/>
              </a:solidFill>
              <a:latin typeface="Arial"/>
              <a:cs typeface="Arial"/>
            </a:rPr>
            <a:t>Achtung: Die Makroverwendung ist nicht aktiviert!!!</a:t>
          </a:r>
          <a:endParaRPr lang="de-AT" sz="1000" b="1" i="0" u="none" strike="noStrike" baseline="0">
            <a:solidFill>
              <a:srgbClr val="FF0000"/>
            </a:solidFill>
            <a:latin typeface="Arial"/>
            <a:cs typeface="Arial"/>
          </a:endParaRPr>
        </a:p>
        <a:p>
          <a:pPr algn="l" rtl="0">
            <a:defRPr sz="1000"/>
          </a:pPr>
          <a:r>
            <a:rPr lang="de-AT" sz="1600" b="1" i="0" u="none" strike="noStrike" baseline="0">
              <a:solidFill>
                <a:srgbClr val="FF0000"/>
              </a:solidFill>
              <a:latin typeface="Arial"/>
              <a:cs typeface="Arial"/>
            </a:rPr>
            <a:t>&lt;Wenn die Makroverwendung ausgeschaltet ist funktioniert die Tabelle nicht!&gt;</a:t>
          </a:r>
          <a:endParaRPr lang="de-AT" sz="1000" b="0" i="0" u="none" strike="noStrike" baseline="0">
            <a:solidFill>
              <a:srgbClr val="000000"/>
            </a:solidFill>
            <a:latin typeface="Arial"/>
            <a:cs typeface="Arial"/>
          </a:endParaRPr>
        </a:p>
        <a:p>
          <a:pPr algn="l" rtl="0">
            <a:defRPr sz="1000"/>
          </a:pPr>
          <a:endParaRPr lang="de-AT" sz="1000" b="0" i="0" u="none" strike="noStrike" baseline="0">
            <a:solidFill>
              <a:srgbClr val="000000"/>
            </a:solidFill>
            <a:latin typeface="Arial"/>
            <a:cs typeface="Arial"/>
          </a:endParaRPr>
        </a:p>
        <a:p>
          <a:pPr algn="l" rtl="0">
            <a:defRPr sz="1000"/>
          </a:pPr>
          <a:r>
            <a:rPr lang="de-AT" sz="1000" b="1" i="0" u="sng" strike="noStrike" baseline="0">
              <a:solidFill>
                <a:srgbClr val="FF0000"/>
              </a:solidFill>
              <a:latin typeface="Arial"/>
              <a:cs typeface="Arial"/>
            </a:rPr>
            <a:t>Anleitung zum Einschalten der Makroverwendung:</a:t>
          </a:r>
          <a:endParaRPr lang="de-AT" sz="1000" b="1" i="0" u="none" strike="noStrike" baseline="0">
            <a:solidFill>
              <a:srgbClr val="000000"/>
            </a:solidFill>
            <a:latin typeface="Arial"/>
            <a:cs typeface="Arial"/>
          </a:endParaRPr>
        </a:p>
        <a:p>
          <a:pPr algn="l" rtl="0">
            <a:defRPr sz="1000"/>
          </a:pPr>
          <a:endParaRPr lang="de-AT" sz="1000" b="1" i="0" u="none" strike="noStrike" baseline="0">
            <a:solidFill>
              <a:srgbClr val="000000"/>
            </a:solidFill>
            <a:latin typeface="Arial"/>
            <a:cs typeface="Arial"/>
          </a:endParaRPr>
        </a:p>
        <a:p>
          <a:pPr algn="l" rtl="0">
            <a:defRPr sz="1000"/>
          </a:pPr>
          <a:r>
            <a:rPr lang="de-AT" sz="1100" b="1" i="0" u="sng" strike="noStrike" baseline="0">
              <a:solidFill>
                <a:srgbClr val="0080C0"/>
              </a:solidFill>
              <a:latin typeface="Calibri"/>
            </a:rPr>
            <a:t>http://www.boku.ac.at/pers/themen/personaladministration/boku-zeiterfassung/makroverwendung/</a:t>
          </a:r>
          <a:endParaRPr lang="de-AT" sz="1100" b="0" i="0" u="none" strike="noStrike" baseline="0">
            <a:solidFill>
              <a:srgbClr val="0080C0"/>
            </a:solidFill>
            <a:latin typeface="Calibri"/>
          </a:endParaRPr>
        </a:p>
        <a:p>
          <a:pPr algn="l" rtl="0">
            <a:defRPr sz="1000"/>
          </a:pPr>
          <a:endParaRPr lang="de-AT" sz="1100" b="0" i="0" u="none" strike="noStrike" baseline="0">
            <a:solidFill>
              <a:srgbClr val="0080C0"/>
            </a:solidFill>
            <a:latin typeface="Calibri"/>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19050</xdr:colOff>
      <xdr:row>0</xdr:row>
      <xdr:rowOff>25400</xdr:rowOff>
    </xdr:from>
    <xdr:to>
      <xdr:col>15</xdr:col>
      <xdr:colOff>1962150</xdr:colOff>
      <xdr:row>3</xdr:row>
      <xdr:rowOff>0</xdr:rowOff>
    </xdr:to>
    <xdr:pic>
      <xdr:nvPicPr>
        <xdr:cNvPr id="388141" name="Picture 1">
          <a:extLst>
            <a:ext uri="{FF2B5EF4-FFF2-40B4-BE49-F238E27FC236}">
              <a16:creationId xmlns:a16="http://schemas.microsoft.com/office/drawing/2014/main" id="{00000000-0008-0000-1200-00002DEC05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0850" y="25400"/>
          <a:ext cx="1943100"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39</xdr:row>
      <xdr:rowOff>184150</xdr:rowOff>
    </xdr:from>
    <xdr:to>
      <xdr:col>12</xdr:col>
      <xdr:colOff>400050</xdr:colOff>
      <xdr:row>39</xdr:row>
      <xdr:rowOff>184150</xdr:rowOff>
    </xdr:to>
    <xdr:sp macro="" textlink="">
      <xdr:nvSpPr>
        <xdr:cNvPr id="388142" name="Line 4">
          <a:extLst>
            <a:ext uri="{FF2B5EF4-FFF2-40B4-BE49-F238E27FC236}">
              <a16:creationId xmlns:a16="http://schemas.microsoft.com/office/drawing/2014/main" id="{00000000-0008-0000-1200-00002EEC05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88143" name="Line 5">
          <a:extLst>
            <a:ext uri="{FF2B5EF4-FFF2-40B4-BE49-F238E27FC236}">
              <a16:creationId xmlns:a16="http://schemas.microsoft.com/office/drawing/2014/main" id="{00000000-0008-0000-1200-00002FEC05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5" name="Text Box 6">
          <a:extLst>
            <a:ext uri="{FF2B5EF4-FFF2-40B4-BE49-F238E27FC236}">
              <a16:creationId xmlns:a16="http://schemas.microsoft.com/office/drawing/2014/main" id="{00000000-0008-0000-1200-000005000000}"/>
            </a:ext>
          </a:extLst>
        </xdr:cNvPr>
        <xdr:cNvSpPr txBox="1">
          <a:spLocks noChangeArrowheads="1"/>
        </xdr:cNvSpPr>
      </xdr:nvSpPr>
      <xdr:spPr bwMode="auto">
        <a:xfrm>
          <a:off x="5962437" y="13411200"/>
          <a:ext cx="1557737"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mc:AlternateContent xmlns:mc="http://schemas.openxmlformats.org/markup-compatibility/2006">
    <mc:Choice xmlns:a14="http://schemas.microsoft.com/office/drawing/2010/main" Requires="a14">
      <xdr:twoCellAnchor editAs="oneCell">
        <xdr:from>
          <xdr:col>11</xdr:col>
          <xdr:colOff>19050</xdr:colOff>
          <xdr:row>7</xdr:row>
          <xdr:rowOff>0</xdr:rowOff>
        </xdr:from>
        <xdr:to>
          <xdr:col>12</xdr:col>
          <xdr:colOff>419100</xdr:colOff>
          <xdr:row>37</xdr:row>
          <xdr:rowOff>330200</xdr:rowOff>
        </xdr:to>
        <xdr:sp macro="" textlink="">
          <xdr:nvSpPr>
            <xdr:cNvPr id="388097" name="Label_UES2" hidden="1">
              <a:extLst>
                <a:ext uri="{63B3BB69-23CF-44E3-9099-C40C66FF867C}">
                  <a14:compatExt spid="_x0000_s388097"/>
                </a:ext>
                <a:ext uri="{FF2B5EF4-FFF2-40B4-BE49-F238E27FC236}">
                  <a16:creationId xmlns:a16="http://schemas.microsoft.com/office/drawing/2014/main" id="{00000000-0008-0000-1200-000001E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5</xdr:row>
          <xdr:rowOff>12700</xdr:rowOff>
        </xdr:from>
        <xdr:to>
          <xdr:col>12</xdr:col>
          <xdr:colOff>406400</xdr:colOff>
          <xdr:row>7</xdr:row>
          <xdr:rowOff>6350</xdr:rowOff>
        </xdr:to>
        <xdr:sp macro="" textlink="">
          <xdr:nvSpPr>
            <xdr:cNvPr id="388098" name="Label_UES1" hidden="1">
              <a:extLst>
                <a:ext uri="{63B3BB69-23CF-44E3-9099-C40C66FF867C}">
                  <a14:compatExt spid="_x0000_s388098"/>
                </a:ext>
                <a:ext uri="{FF2B5EF4-FFF2-40B4-BE49-F238E27FC236}">
                  <a16:creationId xmlns:a16="http://schemas.microsoft.com/office/drawing/2014/main" id="{00000000-0008-0000-1200-000002E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698500</xdr:colOff>
      <xdr:row>40</xdr:row>
      <xdr:rowOff>190500</xdr:rowOff>
    </xdr:from>
    <xdr:to>
      <xdr:col>12</xdr:col>
      <xdr:colOff>400050</xdr:colOff>
      <xdr:row>40</xdr:row>
      <xdr:rowOff>190500</xdr:rowOff>
    </xdr:to>
    <xdr:sp macro="" textlink="">
      <xdr:nvSpPr>
        <xdr:cNvPr id="388145" name="Line 4">
          <a:extLst>
            <a:ext uri="{FF2B5EF4-FFF2-40B4-BE49-F238E27FC236}">
              <a16:creationId xmlns:a16="http://schemas.microsoft.com/office/drawing/2014/main" id="{00000000-0008-0000-1200-000031EC05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388146" name="Line 5">
          <a:extLst>
            <a:ext uri="{FF2B5EF4-FFF2-40B4-BE49-F238E27FC236}">
              <a16:creationId xmlns:a16="http://schemas.microsoft.com/office/drawing/2014/main" id="{00000000-0008-0000-1200-000032EC05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10" name="Text Box 6">
          <a:extLst>
            <a:ext uri="{FF2B5EF4-FFF2-40B4-BE49-F238E27FC236}">
              <a16:creationId xmlns:a16="http://schemas.microsoft.com/office/drawing/2014/main" id="{00000000-0008-0000-1200-00000A000000}"/>
            </a:ext>
          </a:extLst>
        </xdr:cNvPr>
        <xdr:cNvSpPr txBox="1">
          <a:spLocks noChangeArrowheads="1"/>
        </xdr:cNvSpPr>
      </xdr:nvSpPr>
      <xdr:spPr bwMode="auto">
        <a:xfrm>
          <a:off x="5959429" y="13789693"/>
          <a:ext cx="1557737"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12700</xdr:colOff>
      <xdr:row>0</xdr:row>
      <xdr:rowOff>0</xdr:rowOff>
    </xdr:from>
    <xdr:to>
      <xdr:col>15</xdr:col>
      <xdr:colOff>1981200</xdr:colOff>
      <xdr:row>2</xdr:row>
      <xdr:rowOff>273050</xdr:rowOff>
    </xdr:to>
    <xdr:pic>
      <xdr:nvPicPr>
        <xdr:cNvPr id="28872" name="Picture 1" descr="Zeiterfassung">
          <a:extLst>
            <a:ext uri="{FF2B5EF4-FFF2-40B4-BE49-F238E27FC236}">
              <a16:creationId xmlns:a16="http://schemas.microsoft.com/office/drawing/2014/main" id="{00000000-0008-0000-1300-0000C87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2900" y="0"/>
          <a:ext cx="19685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63500</xdr:colOff>
          <xdr:row>0</xdr:row>
          <xdr:rowOff>50800</xdr:rowOff>
        </xdr:from>
        <xdr:to>
          <xdr:col>0</xdr:col>
          <xdr:colOff>1308100</xdr:colOff>
          <xdr:row>0</xdr:row>
          <xdr:rowOff>552450</xdr:rowOff>
        </xdr:to>
        <xdr:sp macro="" textlink="">
          <xdr:nvSpPr>
            <xdr:cNvPr id="39942" name="BU_MonateNeu" hidden="1">
              <a:extLst>
                <a:ext uri="{63B3BB69-23CF-44E3-9099-C40C66FF867C}">
                  <a14:compatExt spid="_x0000_s39942"/>
                </a:ext>
                <a:ext uri="{FF2B5EF4-FFF2-40B4-BE49-F238E27FC236}">
                  <a16:creationId xmlns:a16="http://schemas.microsoft.com/office/drawing/2014/main" id="{00000000-0008-0000-1400-000006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Monate Neu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63500</xdr:colOff>
          <xdr:row>1</xdr:row>
          <xdr:rowOff>50800</xdr:rowOff>
        </xdr:from>
        <xdr:to>
          <xdr:col>0</xdr:col>
          <xdr:colOff>1308100</xdr:colOff>
          <xdr:row>1</xdr:row>
          <xdr:rowOff>552450</xdr:rowOff>
        </xdr:to>
        <xdr:sp macro="" textlink="">
          <xdr:nvSpPr>
            <xdr:cNvPr id="39943" name="BU_DisableEvents" hidden="1">
              <a:extLst>
                <a:ext uri="{63B3BB69-23CF-44E3-9099-C40C66FF867C}">
                  <a14:compatExt spid="_x0000_s39943"/>
                </a:ext>
                <a:ext uri="{FF2B5EF4-FFF2-40B4-BE49-F238E27FC236}">
                  <a16:creationId xmlns:a16="http://schemas.microsoft.com/office/drawing/2014/main" id="{00000000-0008-0000-1400-000007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Disable Events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63500</xdr:colOff>
          <xdr:row>2</xdr:row>
          <xdr:rowOff>50800</xdr:rowOff>
        </xdr:from>
        <xdr:to>
          <xdr:col>0</xdr:col>
          <xdr:colOff>1308100</xdr:colOff>
          <xdr:row>2</xdr:row>
          <xdr:rowOff>552450</xdr:rowOff>
        </xdr:to>
        <xdr:sp macro="" textlink="">
          <xdr:nvSpPr>
            <xdr:cNvPr id="39944" name="BU_EnableEvents" hidden="1">
              <a:extLst>
                <a:ext uri="{63B3BB69-23CF-44E3-9099-C40C66FF867C}">
                  <a14:compatExt spid="_x0000_s39944"/>
                </a:ext>
                <a:ext uri="{FF2B5EF4-FFF2-40B4-BE49-F238E27FC236}">
                  <a16:creationId xmlns:a16="http://schemas.microsoft.com/office/drawing/2014/main" id="{00000000-0008-0000-1400-000008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Enable Events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63500</xdr:colOff>
          <xdr:row>3</xdr:row>
          <xdr:rowOff>50800</xdr:rowOff>
        </xdr:from>
        <xdr:to>
          <xdr:col>0</xdr:col>
          <xdr:colOff>1308100</xdr:colOff>
          <xdr:row>3</xdr:row>
          <xdr:rowOff>552450</xdr:rowOff>
        </xdr:to>
        <xdr:sp macro="" textlink="">
          <xdr:nvSpPr>
            <xdr:cNvPr id="39946" name="BU_SetMakroTest" hidden="1">
              <a:extLst>
                <a:ext uri="{63B3BB69-23CF-44E3-9099-C40C66FF867C}">
                  <a14:compatExt spid="_x0000_s39946"/>
                </a:ext>
                <a:ext uri="{FF2B5EF4-FFF2-40B4-BE49-F238E27FC236}">
                  <a16:creationId xmlns:a16="http://schemas.microsoft.com/office/drawing/2014/main" id="{00000000-0008-0000-1400-00000A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Set Makro-Test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63500</xdr:colOff>
          <xdr:row>4</xdr:row>
          <xdr:rowOff>50800</xdr:rowOff>
        </xdr:from>
        <xdr:to>
          <xdr:col>0</xdr:col>
          <xdr:colOff>1308100</xdr:colOff>
          <xdr:row>4</xdr:row>
          <xdr:rowOff>552450</xdr:rowOff>
        </xdr:to>
        <xdr:sp macro="" textlink="">
          <xdr:nvSpPr>
            <xdr:cNvPr id="39948" name="BU_ImportZE" hidden="1">
              <a:extLst>
                <a:ext uri="{63B3BB69-23CF-44E3-9099-C40C66FF867C}">
                  <a14:compatExt spid="_x0000_s39948"/>
                </a:ext>
                <a:ext uri="{FF2B5EF4-FFF2-40B4-BE49-F238E27FC236}">
                  <a16:creationId xmlns:a16="http://schemas.microsoft.com/office/drawing/2014/main" id="{00000000-0008-0000-1400-00000C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Import ZE </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63500</xdr:colOff>
          <xdr:row>1</xdr:row>
          <xdr:rowOff>50800</xdr:rowOff>
        </xdr:from>
        <xdr:to>
          <xdr:col>0</xdr:col>
          <xdr:colOff>1308100</xdr:colOff>
          <xdr:row>1</xdr:row>
          <xdr:rowOff>552450</xdr:rowOff>
        </xdr:to>
        <xdr:sp macro="" textlink="">
          <xdr:nvSpPr>
            <xdr:cNvPr id="394241" name="BU_ImportKonfig" hidden="1">
              <a:extLst>
                <a:ext uri="{63B3BB69-23CF-44E3-9099-C40C66FF867C}">
                  <a14:compatExt spid="_x0000_s394241"/>
                </a:ext>
                <a:ext uri="{FF2B5EF4-FFF2-40B4-BE49-F238E27FC236}">
                  <a16:creationId xmlns:a16="http://schemas.microsoft.com/office/drawing/2014/main" id="{00000000-0008-0000-1500-0000010406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Import Konfig</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63500</xdr:colOff>
          <xdr:row>2</xdr:row>
          <xdr:rowOff>50800</xdr:rowOff>
        </xdr:from>
        <xdr:to>
          <xdr:col>0</xdr:col>
          <xdr:colOff>1308100</xdr:colOff>
          <xdr:row>2</xdr:row>
          <xdr:rowOff>552450</xdr:rowOff>
        </xdr:to>
        <xdr:sp macro="" textlink="">
          <xdr:nvSpPr>
            <xdr:cNvPr id="394242" name="BU_ImportMonate" hidden="1">
              <a:extLst>
                <a:ext uri="{63B3BB69-23CF-44E3-9099-C40C66FF867C}">
                  <a14:compatExt spid="_x0000_s394242"/>
                </a:ext>
                <a:ext uri="{FF2B5EF4-FFF2-40B4-BE49-F238E27FC236}">
                  <a16:creationId xmlns:a16="http://schemas.microsoft.com/office/drawing/2014/main" id="{00000000-0008-0000-1500-0000020406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Import Monate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63500</xdr:colOff>
          <xdr:row>0</xdr:row>
          <xdr:rowOff>50800</xdr:rowOff>
        </xdr:from>
        <xdr:to>
          <xdr:col>0</xdr:col>
          <xdr:colOff>1308100</xdr:colOff>
          <xdr:row>0</xdr:row>
          <xdr:rowOff>552450</xdr:rowOff>
        </xdr:to>
        <xdr:sp macro="" textlink="">
          <xdr:nvSpPr>
            <xdr:cNvPr id="394243" name="BU_ImportZE" hidden="1">
              <a:extLst>
                <a:ext uri="{63B3BB69-23CF-44E3-9099-C40C66FF867C}">
                  <a14:compatExt spid="_x0000_s394243"/>
                </a:ext>
                <a:ext uri="{FF2B5EF4-FFF2-40B4-BE49-F238E27FC236}">
                  <a16:creationId xmlns:a16="http://schemas.microsoft.com/office/drawing/2014/main" id="{00000000-0008-0000-1500-0000030406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Import ZE </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0BAA5F12-1855-49AB-B29C-3128051B192B}"/>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64508D74-3E0E-4DA2-A046-B6CF86FF8091}"/>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42FABDF9-4A7F-42B8-A6E2-6FC532DDC40C}"/>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96477DCB-84B6-429D-953D-4D041A6A38B1}"/>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9F92BD50-3AD9-4C54-A32D-DB4A8A641B8C}"/>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5B512142-CBBE-4CAF-81BD-BFBB5E1565FE}"/>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1DD0A74C-9100-40FC-9153-652DE9C660EA}"/>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5747C8D6-8DA7-464A-913B-C6692209753B}"/>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1577974B-5287-4F4B-A4E1-5AA253FBFE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3FAF129D-49B2-43B7-BCB7-D5A73C3F404E}"/>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1DCB8759-4839-46A3-B1EE-0F6F05AA0BED}"/>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1CB2E0E8-6CAD-4615-B5AF-1B30C9C6BBBE}"/>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22EA95E0-5FE4-4574-B60E-ED670C9E0D78}"/>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175A09C3-4F0F-4AE6-B54C-4D3F6AE03013}"/>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4998F4AB-BD36-4182-802A-73E872453D9C}"/>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9F884396-2121-4DA4-8556-6ED3760D23F9}"/>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C49480D0-FF3C-4660-9DD7-9C61437778BC}"/>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038A0599-2FBB-4911-ACBD-F0353695E0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FA02F99E-485D-4C99-8BC9-F55B05AB1446}"/>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CA77ED7E-693E-4982-A490-32E1129C0653}"/>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58E4FB6C-F5EB-475A-849E-DD7F5EEA2F93}"/>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649220DA-59E0-450F-BFFC-229A7C7EE7F5}"/>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F9F62E27-24A7-4A51-9D39-110CA0BB7874}"/>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06C38F02-9DBD-486F-8C20-ADDC111BDC1E}"/>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10F65381-500E-46E8-9DC8-4FEDB088EF65}"/>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4275FB53-F067-4146-8186-0A62890FFC2D}"/>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63FE4479-F886-4194-A93A-94B51BE77A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A985F5B9-102F-41C0-8357-FC1E86824A37}"/>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591971FD-3438-4407-934C-0BF7396225DA}"/>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3433D5C6-AD5E-4158-ACFC-09EA8E603D78}"/>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A306471F-9BDF-484C-AE5E-33DCEC246977}"/>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FF870418-8B3B-4DFF-8756-F2D9C17BA4E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EFC0E018-5BDF-4F17-B044-97B4FC1D5EBB}"/>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B5C4D3D4-9DE9-4270-A72D-5243FA0EB354}"/>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45AA0730-6A2B-4B1A-B558-B7B3F71EF7CA}"/>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D0E8ED93-B8A8-4456-9707-B9EC73D8D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CAB53661-8132-48C2-A72D-8D7A83381F79}"/>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9D8DAA08-5D5E-4CFE-8C33-8BFD3EB87ADE}"/>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638753FF-0AEF-44B2-A08C-E5316E5E4780}"/>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6B31E075-7EEA-4981-9A66-D314D2331CAC}"/>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E9021CE3-374E-445C-BD3F-DBD3A34CB585}"/>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7255E283-9791-4C07-913B-8D643D51B1EB}"/>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1FE33561-5FB2-4192-B00D-944A41DCE487}"/>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300871C9-2ACF-41BC-9E34-2382660B9F2D}"/>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34F80331-D36D-4A3C-A64E-AD23A938A5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C253160E-BFD3-4CF4-ACDB-48937B55D09E}"/>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205A677D-2962-4EC7-A9C5-BD4D8F4B0EA7}"/>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473ED2EE-F07E-47C5-8F93-EC99DCC46DD6}"/>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E7194A06-9D6E-4B75-AA46-21495BF046CE}"/>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A86CF552-B5E4-4468-88A6-BBC5E1AA64A8}"/>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1837F267-BCD4-4C9C-9E18-9BB89E6178A5}"/>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4CB5FDD3-5F96-4A45-878B-68E058DF159F}"/>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11061BCF-E60A-4369-B8DA-7581BE0B27DD}"/>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ED7841CB-E06F-460C-8537-052EF00AD3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F37E2691-F563-49CC-B1BD-C1BD67177B34}"/>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237240D2-E65B-47BD-8B98-6C14005C15B2}"/>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4D547529-FCE6-4BC2-B468-F4039F736CC8}"/>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C0F67C37-F63D-4A73-9D25-DA257098B698}"/>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15D7CD45-90E3-447C-A012-B07F5D2F2FB6}"/>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D8BA4A72-1680-4D73-A77D-328822ECAE15}"/>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0B18ACC7-13A3-4392-8E76-4ADEA89E563D}"/>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417ED24C-E7B2-4661-8BF4-0E03454C723B}"/>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673F113C-0731-4917-9FC1-C88858166A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514589AE-B642-4A82-BB7A-D7BBD09B5B4E}"/>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1090B6EA-5EB7-46EB-93A2-81F160615712}"/>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612C0036-9EC3-4CD9-AA33-C0AFDD21DCBE}"/>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923B9593-E5AE-4448-851D-A5C356477D67}"/>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9E6BE983-7EA2-4EE9-812F-3B855AE070ED}"/>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2E6D4F9E-83C4-4A4D-A51D-BCB66B81880A}"/>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8AA16C20-AE9E-4CDA-A19E-78951F49C3C3}"/>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99E89D86-884A-4EF8-8A50-DA89D5A941B0}"/>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DFCDE2B3-BAFE-403F-BA55-ECB19A553F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16.xml"/><Relationship Id="rId1" Type="http://schemas.openxmlformats.org/officeDocument/2006/relationships/printerSettings" Target="../printerSettings/printerSettings18.bin"/><Relationship Id="rId6" Type="http://schemas.openxmlformats.org/officeDocument/2006/relationships/control" Target="../activeX/activeX2.xml"/><Relationship Id="rId5" Type="http://schemas.openxmlformats.org/officeDocument/2006/relationships/image" Target="../media/image2.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3.vml"/><Relationship Id="rId7" Type="http://schemas.openxmlformats.org/officeDocument/2006/relationships/ctrlProp" Target="../ctrlProps/ctrlProp6.xml"/><Relationship Id="rId2" Type="http://schemas.openxmlformats.org/officeDocument/2006/relationships/drawing" Target="../drawings/drawing18.xml"/><Relationship Id="rId1" Type="http://schemas.openxmlformats.org/officeDocument/2006/relationships/printerSettings" Target="../printerSettings/printerSettings20.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9.xml"/><Relationship Id="rId1" Type="http://schemas.openxmlformats.org/officeDocument/2006/relationships/printerSettings" Target="../printerSettings/printerSettings21.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L63"/>
  <sheetViews>
    <sheetView zoomScaleNormal="100" workbookViewId="0">
      <selection activeCell="I6" sqref="I6"/>
    </sheetView>
  </sheetViews>
  <sheetFormatPr baseColWidth="10" defaultColWidth="11.453125" defaultRowHeight="13" x14ac:dyDescent="0.3"/>
  <cols>
    <col min="1" max="1" width="7" customWidth="1"/>
    <col min="2" max="8" width="9.7265625" customWidth="1"/>
    <col min="9" max="9" width="12.7265625" customWidth="1"/>
    <col min="10" max="11" width="7" customWidth="1"/>
    <col min="12" max="12" width="43" customWidth="1"/>
    <col min="13" max="13" width="25" style="8" customWidth="1"/>
    <col min="14" max="21" width="15.81640625" style="8" hidden="1" customWidth="1"/>
    <col min="22" max="22" width="19.1796875" style="8" hidden="1" customWidth="1"/>
    <col min="23" max="23" width="11.453125" hidden="1" customWidth="1"/>
    <col min="24" max="24" width="14.26953125" hidden="1" customWidth="1"/>
    <col min="25" max="27" width="11.453125" hidden="1" customWidth="1"/>
    <col min="28" max="28" width="15.1796875" hidden="1" customWidth="1"/>
    <col min="29" max="38" width="11.453125" hidden="1" customWidth="1"/>
    <col min="39" max="16384" width="11.453125" style="8"/>
  </cols>
  <sheetData>
    <row r="1" spans="1:38" ht="36" customHeight="1" thickTop="1" x14ac:dyDescent="0.3">
      <c r="A1" s="576" t="s">
        <v>75</v>
      </c>
      <c r="B1" s="577"/>
      <c r="C1" s="577"/>
      <c r="D1" s="577"/>
      <c r="E1" s="577"/>
      <c r="F1" s="577"/>
      <c r="G1" s="577"/>
      <c r="H1" s="577"/>
      <c r="I1" s="577"/>
      <c r="J1" s="577"/>
      <c r="K1" s="577"/>
      <c r="L1" s="578"/>
      <c r="M1" s="594"/>
      <c r="N1" s="286" t="s">
        <v>176</v>
      </c>
      <c r="O1" s="287" t="s">
        <v>178</v>
      </c>
      <c r="P1" s="287" t="s">
        <v>203</v>
      </c>
      <c r="Q1" s="287" t="s">
        <v>205</v>
      </c>
      <c r="R1" s="287" t="s">
        <v>206</v>
      </c>
      <c r="S1" s="287" t="s">
        <v>204</v>
      </c>
      <c r="T1" s="288" t="s">
        <v>213</v>
      </c>
      <c r="U1" s="288" t="s">
        <v>214</v>
      </c>
      <c r="V1" s="326" t="s">
        <v>215</v>
      </c>
      <c r="W1" s="605" t="s">
        <v>224</v>
      </c>
      <c r="X1" s="606"/>
      <c r="Y1" s="607"/>
      <c r="Z1" s="335" t="s">
        <v>228</v>
      </c>
      <c r="AA1" s="334" t="s">
        <v>232</v>
      </c>
      <c r="AB1" s="477" t="s">
        <v>233</v>
      </c>
    </row>
    <row r="2" spans="1:38" ht="30.75" customHeight="1" thickBot="1" x14ac:dyDescent="0.35">
      <c r="A2" s="574" t="str">
        <f>" Konfigurationstabelle"</f>
        <v xml:space="preserve"> Konfigurationstabelle</v>
      </c>
      <c r="B2" s="575"/>
      <c r="C2" s="575"/>
      <c r="D2" s="575"/>
      <c r="E2" s="575"/>
      <c r="F2" s="575"/>
      <c r="G2" s="290"/>
      <c r="H2" s="291"/>
      <c r="I2" s="291"/>
      <c r="J2" s="291"/>
      <c r="K2" s="291"/>
      <c r="L2" s="289"/>
      <c r="M2" s="595"/>
      <c r="N2" s="188" t="str">
        <f>"Dezember!$I$43"</f>
        <v>Dezember!$I$43</v>
      </c>
      <c r="O2" s="273">
        <f>IF(WAZ&gt;0,ROUND(($P$22/$O$22)*(24*4),0)/(24*4),1)</f>
        <v>0.57291666666666663</v>
      </c>
      <c r="P2" s="271" t="b">
        <f>AND(Zeitmodell="Teilzeit",KZProzent&lt;=0.75)</f>
        <v>0</v>
      </c>
      <c r="Q2" s="271" t="b">
        <f>AND(Zeitmodell="Vollzeit",WAZ*24=40)</f>
        <v>1</v>
      </c>
      <c r="R2" s="271" t="b">
        <f>AND(Zeitmodell="Teilzeit",WAZ*24&lt;40,WAZ*24&gt;0)</f>
        <v>0</v>
      </c>
      <c r="S2" s="271" t="b">
        <f>OR(WAZVZOK,WAZTZOK)</f>
        <v>1</v>
      </c>
      <c r="T2" s="272" t="b">
        <f>IF(Zeitmodell="Teilzeit",AND(KZOK,WAZOK),WAZOK)</f>
        <v>1</v>
      </c>
      <c r="U2" s="296" cm="1">
        <f t="array" aca="1" ref="U2" ca="1">IF(ISERROR(INDIRECT($V$2)),0,INDIRECT($V$2))</f>
        <v>0</v>
      </c>
      <c r="V2" s="429" t="s">
        <v>261</v>
      </c>
      <c r="W2" s="327" t="s">
        <v>225</v>
      </c>
      <c r="X2" s="328" t="s">
        <v>226</v>
      </c>
      <c r="Y2" s="67" t="s">
        <v>227</v>
      </c>
      <c r="Z2" s="336">
        <v>0</v>
      </c>
      <c r="AA2" s="487" t="b">
        <v>0</v>
      </c>
      <c r="AB2" s="337" t="s">
        <v>240</v>
      </c>
    </row>
    <row r="3" spans="1:38" ht="26.25" customHeight="1" thickTop="1" x14ac:dyDescent="0.3">
      <c r="A3" s="591" t="s">
        <v>89</v>
      </c>
      <c r="B3" s="596" t="s">
        <v>262</v>
      </c>
      <c r="C3" s="597"/>
      <c r="D3" s="597"/>
      <c r="E3" s="597"/>
      <c r="F3" s="597"/>
      <c r="G3" s="597"/>
      <c r="H3" s="598"/>
      <c r="I3" s="579" t="s">
        <v>302</v>
      </c>
      <c r="J3" s="580"/>
      <c r="K3" s="580"/>
      <c r="L3" s="581"/>
      <c r="M3" s="278" t="s">
        <v>91</v>
      </c>
      <c r="N3" s="14"/>
      <c r="W3" s="164">
        <v>0</v>
      </c>
      <c r="X3" s="329" t="b">
        <v>0</v>
      </c>
      <c r="Y3" s="67" t="b">
        <v>0</v>
      </c>
      <c r="AA3" t="s">
        <v>240</v>
      </c>
    </row>
    <row r="4" spans="1:38" ht="26.25" customHeight="1" thickBot="1" x14ac:dyDescent="0.35">
      <c r="A4" s="592"/>
      <c r="B4" s="520" t="s">
        <v>263</v>
      </c>
      <c r="C4" s="521"/>
      <c r="D4" s="521"/>
      <c r="E4" s="521"/>
      <c r="F4" s="521"/>
      <c r="G4" s="521"/>
      <c r="H4" s="522"/>
      <c r="I4" s="588" t="s">
        <v>302</v>
      </c>
      <c r="J4" s="589"/>
      <c r="K4" s="589"/>
      <c r="L4" s="590"/>
      <c r="M4" s="279" t="s">
        <v>92</v>
      </c>
      <c r="N4" s="14"/>
      <c r="W4" s="164">
        <v>1</v>
      </c>
      <c r="X4" s="329" t="str">
        <f>"$AH17"</f>
        <v>$AH17</v>
      </c>
      <c r="Y4" s="67" t="str">
        <f>"$AI17"</f>
        <v>$AI17</v>
      </c>
    </row>
    <row r="5" spans="1:38" ht="26.25" customHeight="1" thickTop="1" x14ac:dyDescent="0.3">
      <c r="A5" s="592"/>
      <c r="B5" s="520" t="s">
        <v>305</v>
      </c>
      <c r="C5" s="521"/>
      <c r="D5" s="521"/>
      <c r="E5" s="521"/>
      <c r="F5" s="521"/>
      <c r="G5" s="521"/>
      <c r="H5" s="522"/>
      <c r="I5" s="338" t="s">
        <v>304</v>
      </c>
      <c r="J5" s="582" t="s">
        <v>303</v>
      </c>
      <c r="K5" s="583"/>
      <c r="L5" s="583"/>
      <c r="M5" s="584"/>
      <c r="N5" s="205" t="s">
        <v>183</v>
      </c>
      <c r="W5" s="164">
        <v>2</v>
      </c>
      <c r="X5" s="329" t="str">
        <f>"$AH18"</f>
        <v>$AH18</v>
      </c>
      <c r="Y5" s="67" t="str">
        <f>"$AI18"</f>
        <v>$AI18</v>
      </c>
    </row>
    <row r="6" spans="1:38" ht="26.25" customHeight="1" x14ac:dyDescent="0.3">
      <c r="A6" s="592"/>
      <c r="B6" s="520" t="s">
        <v>50</v>
      </c>
      <c r="C6" s="521"/>
      <c r="D6" s="521"/>
      <c r="E6" s="521"/>
      <c r="F6" s="521"/>
      <c r="G6" s="521"/>
      <c r="H6" s="522"/>
      <c r="I6" s="338">
        <v>2026</v>
      </c>
      <c r="J6" s="585" t="s">
        <v>279</v>
      </c>
      <c r="K6" s="586"/>
      <c r="L6" s="586"/>
      <c r="M6" s="587"/>
      <c r="N6" s="206" t="b">
        <f>AND(ISNUMBER($I$6),$I$6&gt;2009,$I$6&lt;8001)</f>
        <v>1</v>
      </c>
      <c r="W6" s="164">
        <v>3</v>
      </c>
      <c r="X6" s="329" t="str">
        <f>"$AH19"</f>
        <v>$AH19</v>
      </c>
      <c r="Y6" s="67" t="str">
        <f>"$AI19"</f>
        <v>$AI19</v>
      </c>
      <c r="AJ6" s="389"/>
    </row>
    <row r="7" spans="1:38" ht="27" customHeight="1" x14ac:dyDescent="0.3">
      <c r="A7" s="592"/>
      <c r="B7" s="520" t="s">
        <v>138</v>
      </c>
      <c r="C7" s="521"/>
      <c r="D7" s="521"/>
      <c r="E7" s="521"/>
      <c r="F7" s="521"/>
      <c r="G7" s="521"/>
      <c r="H7" s="522"/>
      <c r="I7" s="463">
        <v>0</v>
      </c>
      <c r="J7" s="517" t="s">
        <v>278</v>
      </c>
      <c r="K7" s="518"/>
      <c r="L7" s="518"/>
      <c r="M7" s="519"/>
      <c r="N7" s="274" t="b">
        <f>AND(ISNUMBER($I$7))</f>
        <v>1</v>
      </c>
      <c r="W7" s="164">
        <v>4</v>
      </c>
      <c r="X7" s="329" t="str">
        <f>"$AH20"</f>
        <v>$AH20</v>
      </c>
      <c r="Y7" s="67" t="str">
        <f>"$AI20"</f>
        <v>$AI20</v>
      </c>
      <c r="AJ7" s="390"/>
    </row>
    <row r="8" spans="1:38" ht="27" customHeight="1" thickBot="1" x14ac:dyDescent="0.35">
      <c r="A8" s="592"/>
      <c r="B8" s="523" t="s">
        <v>276</v>
      </c>
      <c r="C8" s="524"/>
      <c r="D8" s="524"/>
      <c r="E8" s="524"/>
      <c r="F8" s="524"/>
      <c r="G8" s="524"/>
      <c r="H8" s="525"/>
      <c r="I8" s="509" t="s">
        <v>283</v>
      </c>
      <c r="J8" s="526" t="s">
        <v>285</v>
      </c>
      <c r="K8" s="527"/>
      <c r="L8" s="527"/>
      <c r="M8" s="528"/>
      <c r="N8" s="274" t="b">
        <f>AND(ISNUMBER($I$7))</f>
        <v>1</v>
      </c>
      <c r="W8" s="336">
        <v>5</v>
      </c>
      <c r="X8" s="475" t="s">
        <v>288</v>
      </c>
      <c r="Y8" s="476" t="s">
        <v>289</v>
      </c>
      <c r="AJ8" s="390"/>
    </row>
    <row r="9" spans="1:38" ht="27" customHeight="1" thickTop="1" thickBot="1" x14ac:dyDescent="0.35">
      <c r="A9" s="593"/>
      <c r="B9" s="520" t="s">
        <v>277</v>
      </c>
      <c r="C9" s="521"/>
      <c r="D9" s="521"/>
      <c r="E9" s="521"/>
      <c r="F9" s="521"/>
      <c r="G9" s="521"/>
      <c r="H9" s="522"/>
      <c r="I9" s="510" t="s">
        <v>280</v>
      </c>
      <c r="J9" s="517" t="s">
        <v>286</v>
      </c>
      <c r="K9" s="518"/>
      <c r="L9" s="518"/>
      <c r="M9" s="519"/>
      <c r="N9" s="274" t="b">
        <f>AND(ISNUMBER($I$7))</f>
        <v>1</v>
      </c>
      <c r="AG9" s="390"/>
      <c r="AJ9" s="8"/>
      <c r="AK9" s="8"/>
      <c r="AL9" s="8"/>
    </row>
    <row r="10" spans="1:38" ht="27" hidden="1" customHeight="1" thickBot="1" x14ac:dyDescent="0.35">
      <c r="A10" s="468"/>
      <c r="B10" s="512"/>
      <c r="C10" s="512"/>
      <c r="D10" s="512"/>
      <c r="E10" s="512"/>
      <c r="F10" s="512"/>
      <c r="G10" s="512"/>
      <c r="H10" s="512"/>
      <c r="I10" s="469"/>
      <c r="J10" s="513"/>
      <c r="K10" s="513"/>
      <c r="L10" s="513"/>
      <c r="M10" s="513"/>
      <c r="N10" s="470"/>
      <c r="AG10" s="390"/>
      <c r="AJ10" s="8"/>
      <c r="AK10" s="8"/>
      <c r="AL10" s="8"/>
    </row>
    <row r="11" spans="1:38" ht="34.5" customHeight="1" thickTop="1" thickBot="1" x14ac:dyDescent="0.35">
      <c r="A11" s="514" t="str">
        <f>" Definition der Normalarbeitszeit (=Dienstplan)"&amp;IF(Zeitmodell="Teilzeit"," und ermitteln der Kernzeit ","")&amp;" für die Woche"</f>
        <v xml:space="preserve"> Definition der Normalarbeitszeit (=Dienstplan) für die Woche</v>
      </c>
      <c r="B11" s="515"/>
      <c r="C11" s="515"/>
      <c r="D11" s="515"/>
      <c r="E11" s="515"/>
      <c r="F11" s="515"/>
      <c r="G11" s="515"/>
      <c r="H11" s="515"/>
      <c r="I11" s="515"/>
      <c r="J11" s="515"/>
      <c r="K11" s="515"/>
      <c r="L11" s="515"/>
      <c r="M11" s="516"/>
      <c r="N11" s="213" t="s">
        <v>201</v>
      </c>
      <c r="O11" s="275" t="s">
        <v>202</v>
      </c>
      <c r="P11" s="275" t="s">
        <v>216</v>
      </c>
      <c r="Q11" s="275" t="s">
        <v>217</v>
      </c>
      <c r="R11" s="275" t="s">
        <v>239</v>
      </c>
      <c r="S11" s="275" t="s">
        <v>237</v>
      </c>
      <c r="AJ11" s="8"/>
      <c r="AK11" s="8"/>
      <c r="AL11" s="8"/>
    </row>
    <row r="12" spans="1:38" ht="75.75" customHeight="1" thickBot="1" x14ac:dyDescent="0.35">
      <c r="A12" s="541" t="s">
        <v>12</v>
      </c>
      <c r="B12" s="571" t="str">
        <f>IF(Zeitmodus=C_Gleitzeit,"Gleitzeitrahmen","keine Gleitzeit")</f>
        <v>Gleitzeitrahmen</v>
      </c>
      <c r="C12" s="572"/>
      <c r="D12" s="572"/>
      <c r="E12" s="572"/>
      <c r="F12" s="572"/>
      <c r="G12" s="572"/>
      <c r="H12" s="573"/>
      <c r="I12" s="619" t="str">
        <f>IF(MakroTest," Eingabestatus: "&amp;IF(KonfigOK,"OK","Fehler!"),"Makros sind nicht aktiv!")</f>
        <v>Makros sind nicht aktiv!</v>
      </c>
      <c r="J12" s="620"/>
      <c r="K12" s="620"/>
      <c r="L12" s="620"/>
      <c r="M12" s="621"/>
      <c r="N12" s="276" t="s">
        <v>241</v>
      </c>
      <c r="O12" s="277" t="s">
        <v>242</v>
      </c>
      <c r="P12" s="277" t="s">
        <v>218</v>
      </c>
      <c r="Q12" s="277" t="s">
        <v>219</v>
      </c>
      <c r="R12" s="277" t="s">
        <v>238</v>
      </c>
      <c r="S12" s="277" t="s">
        <v>252</v>
      </c>
    </row>
    <row r="13" spans="1:38" ht="37.5" customHeight="1" thickTop="1" thickBot="1" x14ac:dyDescent="0.35">
      <c r="A13" s="542"/>
      <c r="B13" s="346"/>
      <c r="C13" s="547" t="str">
        <f>"Normalarbeitszeit"&amp;CHAR(10)&amp;"(=Dienstplan "&amp;TEXT(WAZ,"[hh]:mm")&amp;"h)"</f>
        <v>Normalarbeitszeit
(=Dienstplan 40:00h)</v>
      </c>
      <c r="D13" s="548"/>
      <c r="E13" s="548"/>
      <c r="F13" s="548"/>
      <c r="G13" s="549"/>
      <c r="H13" s="346"/>
      <c r="I13" s="565" t="str">
        <f>IF(MakroTest,IF(TEin=0,IF($P$14="","Alle Eingaben sind korrekt durchgeführt!",$P$14),"Achtung: Sie können bei der Dienstplankonfiguration keine Änderungen mehr vornehmen, da Sie in den Monatsblättern Daten eingetragen haben!"),"Bitte lesen Sie unten in der Beschreibung mehr über das Einschalten von Makros nach. Ohne Makros funktioniert die Tabelle nicht!")</f>
        <v>Bitte lesen Sie unten in der Beschreibung mehr über das Einschalten von Makros nach. Ohne Makros funktioniert die Tabelle nicht!</v>
      </c>
      <c r="J13" s="566"/>
      <c r="K13" s="566"/>
      <c r="L13" s="566"/>
      <c r="M13" s="567"/>
      <c r="N13" s="615" t="s">
        <v>210</v>
      </c>
      <c r="O13" s="616"/>
      <c r="P13" s="294" t="s">
        <v>211</v>
      </c>
    </row>
    <row r="14" spans="1:38" ht="26.25" customHeight="1" thickTop="1" thickBot="1" x14ac:dyDescent="0.35">
      <c r="A14" s="542"/>
      <c r="B14" s="346"/>
      <c r="C14" s="550" t="s">
        <v>280</v>
      </c>
      <c r="D14" s="551"/>
      <c r="E14" s="551"/>
      <c r="F14" s="551"/>
      <c r="G14" s="552"/>
      <c r="H14" s="346"/>
      <c r="I14" s="568"/>
      <c r="J14" s="569"/>
      <c r="K14" s="569"/>
      <c r="L14" s="569"/>
      <c r="M14" s="570"/>
      <c r="N14" s="617" t="s">
        <v>212</v>
      </c>
      <c r="O14" s="618"/>
      <c r="P14" s="295" t="str">
        <f>IF(Zeitmodell="Teilzeit",IF(NOT(WAZOK),"Teilzeit-Fehler1: Wochenarbeitszeit ist größer,gleich 40 Stunden oder 0!"&amp;CHAR(10),"")&amp;IF(NOT(KZOK),"Teilzeit-Fehler2: Die Kernzeit beträgt mehr als 75% der Normalarbeitszeit!",""),IF(NOT(WAZOK)," Vollzeit Fehler: Die Normalarbeitszeit beträgt nicht 40 Stunden!",""))</f>
        <v/>
      </c>
      <c r="AH14" s="603" t="s">
        <v>223</v>
      </c>
      <c r="AI14" s="604"/>
    </row>
    <row r="15" spans="1:38" ht="36.75" customHeight="1" thickTop="1" thickBot="1" x14ac:dyDescent="0.35">
      <c r="A15" s="542"/>
      <c r="B15" s="346"/>
      <c r="C15" s="342"/>
      <c r="D15" s="544" t="s">
        <v>76</v>
      </c>
      <c r="E15" s="545"/>
      <c r="F15" s="546"/>
      <c r="G15" s="342"/>
      <c r="H15" s="346"/>
      <c r="I15" s="339" t="s">
        <v>235</v>
      </c>
      <c r="J15" s="622" t="s">
        <v>234</v>
      </c>
      <c r="K15" s="623"/>
      <c r="L15" s="623"/>
      <c r="M15" s="624"/>
      <c r="N15" s="625" t="s">
        <v>190</v>
      </c>
      <c r="O15" s="626"/>
      <c r="P15" s="627"/>
      <c r="Q15" s="611" t="s">
        <v>209</v>
      </c>
      <c r="R15" s="612"/>
      <c r="S15" s="613" t="s">
        <v>208</v>
      </c>
      <c r="T15" s="614"/>
      <c r="U15" s="613" t="s">
        <v>182</v>
      </c>
      <c r="V15" s="614"/>
      <c r="W15" s="610" t="s">
        <v>191</v>
      </c>
      <c r="X15" s="611"/>
      <c r="Y15" s="611"/>
      <c r="Z15" s="612"/>
      <c r="AA15" s="245" t="s">
        <v>192</v>
      </c>
      <c r="AB15" s="249"/>
      <c r="AC15" s="246"/>
      <c r="AD15" s="249"/>
      <c r="AE15" s="246"/>
      <c r="AF15" s="608" t="s">
        <v>220</v>
      </c>
      <c r="AG15" s="599" t="s">
        <v>230</v>
      </c>
      <c r="AH15" s="332" t="s">
        <v>222</v>
      </c>
      <c r="AI15" s="333" t="s">
        <v>221</v>
      </c>
      <c r="AJ15" s="601" t="s">
        <v>229</v>
      </c>
      <c r="AK15" s="599" t="s">
        <v>231</v>
      </c>
      <c r="AL15" s="601" t="s">
        <v>253</v>
      </c>
    </row>
    <row r="16" spans="1:38" ht="39.75" customHeight="1" thickTop="1" thickBot="1" x14ac:dyDescent="0.35">
      <c r="A16" s="543"/>
      <c r="B16" s="347" t="s">
        <v>246</v>
      </c>
      <c r="C16" s="348" t="s">
        <v>247</v>
      </c>
      <c r="D16" s="343" t="s">
        <v>244</v>
      </c>
      <c r="E16" s="344" t="s">
        <v>243</v>
      </c>
      <c r="F16" s="345" t="s">
        <v>245</v>
      </c>
      <c r="G16" s="348" t="s">
        <v>248</v>
      </c>
      <c r="H16" s="347" t="s">
        <v>249</v>
      </c>
      <c r="I16" s="352" t="s">
        <v>236</v>
      </c>
      <c r="J16" s="562" t="str">
        <f>IF(Zeitmodus="Gleitzeit",IF(Zeitmodell="Vollzeit",$R$12,$S$12),"Im Zeitmodus 'keine Gleitzeit' entfällt die Kernzeit")</f>
        <v xml:space="preserve">  Achtung: Die Kernzeit ist im Vollzeitmodus vorgegeben und kann hier nicht verändert werden.</v>
      </c>
      <c r="K16" s="563"/>
      <c r="L16" s="563"/>
      <c r="M16" s="564"/>
      <c r="N16" s="220" t="s">
        <v>179</v>
      </c>
      <c r="O16" s="221" t="s">
        <v>180</v>
      </c>
      <c r="P16" s="222" t="s">
        <v>181</v>
      </c>
      <c r="Q16" s="195" t="s">
        <v>1</v>
      </c>
      <c r="R16" s="197" t="s">
        <v>2</v>
      </c>
      <c r="S16" s="240" t="s">
        <v>1</v>
      </c>
      <c r="T16" s="196" t="s">
        <v>2</v>
      </c>
      <c r="U16" s="240" t="s">
        <v>1</v>
      </c>
      <c r="V16" s="196" t="s">
        <v>2</v>
      </c>
      <c r="W16" s="195" t="s">
        <v>197</v>
      </c>
      <c r="X16" s="196" t="s">
        <v>198</v>
      </c>
      <c r="Y16" s="196" t="s">
        <v>199</v>
      </c>
      <c r="Z16" s="197" t="s">
        <v>200</v>
      </c>
      <c r="AA16" s="241" t="s">
        <v>194</v>
      </c>
      <c r="AB16" s="259" t="s">
        <v>195</v>
      </c>
      <c r="AC16" s="250" t="s">
        <v>193</v>
      </c>
      <c r="AD16" s="195" t="s">
        <v>196</v>
      </c>
      <c r="AE16" s="250" t="s">
        <v>193</v>
      </c>
      <c r="AF16" s="609"/>
      <c r="AG16" s="600"/>
      <c r="AH16" s="201" t="b" cm="1">
        <f t="array" aca="1" ref="AH16" ca="1">IF(OR(KZSZeile=0,Zeitmodell="Vollzeit",TEin&gt;0,NOT(MakroTest)),FALSE,INDIRECT(VLOOKUP(KZSZeile,KZSTab,2,FALSE)))</f>
        <v>0</v>
      </c>
      <c r="AI16" s="224" t="b" cm="1">
        <f t="array" aca="1" ref="AI16" ca="1">IF(OR(KZSZeile=0,Zeitmodell="Vollzeit",TEin&gt;0,NOT(MakroTest)),FALSE,INDIRECT(VLOOKUP(KZSZeile,KZSTab,3,FALSE)))</f>
        <v>0</v>
      </c>
      <c r="AJ16" s="602"/>
      <c r="AK16" s="600"/>
      <c r="AL16" s="602"/>
    </row>
    <row r="17" spans="1:38" ht="32.25" customHeight="1" thickTop="1" x14ac:dyDescent="0.3">
      <c r="A17" s="280" t="s">
        <v>7</v>
      </c>
      <c r="B17" s="323">
        <f xml:space="preserve"> TIME(7,0,0)</f>
        <v>0.29166666666666669</v>
      </c>
      <c r="C17" s="506">
        <v>0.33333333333333331</v>
      </c>
      <c r="D17" s="269">
        <f>IF(Zeitmodell="Vollzeit",Hilfskonfig!F3,$C17+$AG17)</f>
        <v>0.375</v>
      </c>
      <c r="E17" s="340">
        <f>$AC17</f>
        <v>0.625</v>
      </c>
      <c r="F17" s="270">
        <f>IF(Zeitmodell="Vollzeit",Hilfskonfig!G3,$C17+$AF17+AG17)</f>
        <v>0.58333333333333337</v>
      </c>
      <c r="G17" s="506">
        <v>0.66666666666666663</v>
      </c>
      <c r="H17" s="320">
        <v>0.75</v>
      </c>
      <c r="I17" s="472">
        <f>$G17-$C17</f>
        <v>0.33333333333333331</v>
      </c>
      <c r="J17" s="556" t="str">
        <f>"&lt; Von- und Bis-Normalarbeitszeit für "&amp;$A17&amp;" im Format [hh:mm] im weissen Feld eingeben"&amp;IF(OR(Zeitmodell="Vollzeit",Zeitmodus&lt;&gt;"Gleitzeit"),"",CHAR(10)&amp;"&lt; Von- und Bis-Kernzeit für "&amp;$A17&amp;" ändert sich automatisch auf ca. 75% der Normalarbeitszeit")</f>
        <v>&lt; Von- und Bis-Normalarbeitszeit für Mo im Format [hh:mm] im weissen Feld eingeben</v>
      </c>
      <c r="K17" s="557"/>
      <c r="L17" s="557"/>
      <c r="M17" s="558"/>
      <c r="N17" s="189">
        <f>H17-B17</f>
        <v>0.45833333333333331</v>
      </c>
      <c r="O17" s="190">
        <f>G17-C17</f>
        <v>0.33333333333333331</v>
      </c>
      <c r="P17" s="227">
        <f>F17-D17</f>
        <v>0.20833333333333337</v>
      </c>
      <c r="Q17" s="223" t="b">
        <f>AND(ISNUMBER($C17),ROUND($C17*24*4,0)/(24*4)=$C17,$C17&gt;=$B17,$C17&lt;=$H17)</f>
        <v>1</v>
      </c>
      <c r="R17" s="200" t="b">
        <f>AND(ISNUMBER($G17),ROUND($G17*24*4,0)/(24*4)=$G17,$G17&gt;=$B17,$G17&lt;=$H17)</f>
        <v>1</v>
      </c>
      <c r="S17" s="203" t="b">
        <f>AND(ISNUMBER($C17),ROUND($C17*24*4,0)/(24*4)=$C17,$C17&gt;=$B17,$C17&lt;=$D17)</f>
        <v>1</v>
      </c>
      <c r="T17" s="200" t="b">
        <f>AND(ISNUMBER($G17),ROUND($G17*24*4,0)/(24*4)=$G17,$G17&gt;=$F17,$G17&lt;=$H17)</f>
        <v>1</v>
      </c>
      <c r="U17" s="203" t="b">
        <f>IF(Zeitmodus="Gleitzeit",IF(Zeitmodell="Teilzeit",$Q17,$S17),AND(ISNUMBER($C17),$C17&lt;=$G17))</f>
        <v>1</v>
      </c>
      <c r="V17" s="200" t="b">
        <f>IF(Zeitmodus="Gleitzeit",IF(Zeitmodell="Teilzeit",$R17,$T17),AND(ISNUMBER($C17),$C17&lt;=$G17))</f>
        <v>1</v>
      </c>
      <c r="W17" s="238">
        <f t="shared" ref="W17:X21" si="0">C17*24*4</f>
        <v>32</v>
      </c>
      <c r="X17" s="232">
        <f t="shared" si="0"/>
        <v>36</v>
      </c>
      <c r="Y17" s="233">
        <f t="shared" ref="Y17:Z21" si="1">F17*24*4</f>
        <v>56</v>
      </c>
      <c r="Z17" s="236">
        <f t="shared" si="1"/>
        <v>64</v>
      </c>
      <c r="AA17" s="263">
        <f>$Z17-$W17</f>
        <v>32</v>
      </c>
      <c r="AB17" s="243">
        <f>($Y17-$X17)</f>
        <v>20</v>
      </c>
      <c r="AC17" s="260">
        <f>IF($AA17=0,0,$AB17/$AA17)</f>
        <v>0.625</v>
      </c>
      <c r="AD17" s="265">
        <f>ROUND(($AA17-$AB17)/2,0)/(24*4)</f>
        <v>6.25E-2</v>
      </c>
      <c r="AE17" s="247">
        <v>0.75</v>
      </c>
      <c r="AF17" s="265">
        <f>INT($AA17*$AE17)/(24*4)</f>
        <v>0.25</v>
      </c>
      <c r="AG17" s="265">
        <v>0</v>
      </c>
      <c r="AH17" s="330" t="b">
        <f>$C17&lt;$D17</f>
        <v>1</v>
      </c>
      <c r="AI17" s="331" t="b">
        <f>$G17&gt;$F17</f>
        <v>1</v>
      </c>
      <c r="AJ17" s="265">
        <f>($G17-$C17)-($F17-$D17)</f>
        <v>0.12499999999999994</v>
      </c>
      <c r="AK17" s="265">
        <f>ROUND(($AJ17*24*4)/2,0)/(24*4)</f>
        <v>6.25E-2</v>
      </c>
      <c r="AL17" s="265">
        <f>$AK17+$AG17</f>
        <v>6.25E-2</v>
      </c>
    </row>
    <row r="18" spans="1:38" ht="32.25" customHeight="1" x14ac:dyDescent="0.3">
      <c r="A18" s="281" t="s">
        <v>8</v>
      </c>
      <c r="B18" s="324">
        <v>0.29166666666666669</v>
      </c>
      <c r="C18" s="507">
        <v>0.33333333333333331</v>
      </c>
      <c r="D18" s="269">
        <f>IF(Zeitmodell="Vollzeit",Hilfskonfig!F4,$C18+$AG18)</f>
        <v>0.375</v>
      </c>
      <c r="E18" s="340">
        <f>$AC18</f>
        <v>0.625</v>
      </c>
      <c r="F18" s="270">
        <f>IF(Zeitmodell="Vollzeit",Hilfskonfig!G4,$C18+$AF18+AG18)</f>
        <v>0.58333333333333337</v>
      </c>
      <c r="G18" s="507">
        <v>0.66666666666666663</v>
      </c>
      <c r="H18" s="321">
        <v>0.75</v>
      </c>
      <c r="I18" s="473">
        <f>$G18-$C18</f>
        <v>0.33333333333333331</v>
      </c>
      <c r="J18" s="559" t="str">
        <f>"&lt; Von- und Bis-Normalarbeitszeit für "&amp;$A18&amp;" im Format [hh:mm] im weissen Feld eingeben"&amp;IF(OR(Zeitmodell="Vollzeit",Zeitmodus&lt;&gt;"Gleitzeit"),"",CHAR(10)&amp;"&lt; Von- und Bis-Kernzeit für "&amp;$A18&amp;" ändert sich automatisch auf ca. 75% der Normalarbeitszeit")</f>
        <v>&lt; Von- und Bis-Normalarbeitszeit für Di im Format [hh:mm] im weissen Feld eingeben</v>
      </c>
      <c r="K18" s="560"/>
      <c r="L18" s="560"/>
      <c r="M18" s="561"/>
      <c r="N18" s="191">
        <f>H18-B18</f>
        <v>0.45833333333333331</v>
      </c>
      <c r="O18" s="192">
        <f>G18-C18</f>
        <v>0.33333333333333331</v>
      </c>
      <c r="P18" s="228">
        <f>F18-D18</f>
        <v>0.20833333333333337</v>
      </c>
      <c r="Q18" s="224" t="b">
        <f>AND(ISNUMBER($C18),ROUND($C18*24*4,0)/(24*4)=$C18,$C18&gt;=$B18,$C18&lt;=$H18)</f>
        <v>1</v>
      </c>
      <c r="R18" s="201" t="b">
        <f>AND(ISNUMBER($G18),ROUND($G18*24*4,0)/(24*4)=$G18,$G18&gt;=$B18,$G18&lt;=$H18)</f>
        <v>1</v>
      </c>
      <c r="S18" s="204" t="b">
        <f>AND(ISNUMBER($C18),ROUND($C18*24*4,0)/(24*4)=$C18,$C18&gt;=$B18,$C18&lt;=$D18)</f>
        <v>1</v>
      </c>
      <c r="T18" s="201" t="b">
        <f>AND(ISNUMBER($G18),ROUND($G18*24*4,0)/(24*4)=$G18,$G18&gt;=$F18,$G18&lt;=$H18)</f>
        <v>1</v>
      </c>
      <c r="U18" s="204" t="b">
        <f>IF(Zeitmodus="Gleitzeit",IF(Zeitmodell="Teilzeit",$Q18,$S18),AND(ISNUMBER($C18),$C18&lt;=$G18))</f>
        <v>1</v>
      </c>
      <c r="V18" s="201" t="b">
        <f>IF(Zeitmodus="Gleitzeit",IF(Zeitmodell="Teilzeit",$R18,$T18),AND(ISNUMBER($C18),$C18&lt;=$G18))</f>
        <v>1</v>
      </c>
      <c r="W18" s="239">
        <f t="shared" si="0"/>
        <v>32</v>
      </c>
      <c r="X18" s="234">
        <f t="shared" si="0"/>
        <v>36</v>
      </c>
      <c r="Y18" s="235">
        <f t="shared" si="1"/>
        <v>56</v>
      </c>
      <c r="Z18" s="237">
        <f t="shared" si="1"/>
        <v>64</v>
      </c>
      <c r="AA18" s="242">
        <f>$Z18-$W18</f>
        <v>32</v>
      </c>
      <c r="AB18" s="244">
        <f>($Y18-$X18)</f>
        <v>20</v>
      </c>
      <c r="AC18" s="261">
        <f>IF($AA18=0,0,$AB18/$AA18)</f>
        <v>0.625</v>
      </c>
      <c r="AD18" s="266">
        <f>ROUND(($AA18-$AB18)/2,0)/(24*4)</f>
        <v>6.25E-2</v>
      </c>
      <c r="AE18" s="248">
        <v>0.75</v>
      </c>
      <c r="AF18" s="266">
        <f>INT($AA18*$AE18)/(24*4)</f>
        <v>0.25</v>
      </c>
      <c r="AG18" s="266">
        <v>0</v>
      </c>
      <c r="AH18" s="201" t="b">
        <f>$C18&lt;$D18</f>
        <v>1</v>
      </c>
      <c r="AI18" s="224" t="b">
        <f>$G18&gt;$F18</f>
        <v>1</v>
      </c>
      <c r="AJ18" s="266">
        <f>($G18-$C18)-($F18-$D18)</f>
        <v>0.12499999999999994</v>
      </c>
      <c r="AK18" s="266">
        <f>ROUND(($AJ18*24*4)/2,0)/(24*4)</f>
        <v>6.25E-2</v>
      </c>
      <c r="AL18" s="266">
        <f>$AK18+$AG18</f>
        <v>6.25E-2</v>
      </c>
    </row>
    <row r="19" spans="1:38" ht="32.25" customHeight="1" x14ac:dyDescent="0.3">
      <c r="A19" s="281" t="s">
        <v>9</v>
      </c>
      <c r="B19" s="324">
        <v>0.29166666666666669</v>
      </c>
      <c r="C19" s="507">
        <v>0.33333333333333331</v>
      </c>
      <c r="D19" s="269">
        <f>IF(Zeitmodell="Vollzeit",Hilfskonfig!F5,$C19+$AG19)</f>
        <v>0.375</v>
      </c>
      <c r="E19" s="340">
        <f>$AC19</f>
        <v>0.625</v>
      </c>
      <c r="F19" s="270">
        <f>IF(Zeitmodell="Vollzeit",Hilfskonfig!G5,$C19+$AF19+AG19)</f>
        <v>0.58333333333333337</v>
      </c>
      <c r="G19" s="507">
        <v>0.66666666666666663</v>
      </c>
      <c r="H19" s="321">
        <v>0.75</v>
      </c>
      <c r="I19" s="473">
        <f>$G19-$C19</f>
        <v>0.33333333333333331</v>
      </c>
      <c r="J19" s="559" t="str">
        <f>"&lt; Von- und Bis-Normalarbeitszeit für "&amp;$A19&amp;" im Format [hh:mm] im weissen Feld eingeben"&amp;IF(OR(Zeitmodell="Vollzeit",Zeitmodus&lt;&gt;"Gleitzeit"),"",CHAR(10)&amp;"&lt; Von- und Bis-Kernzeit für "&amp;$A19&amp;" ändert sich automatisch auf ca. 75% der Normalarbeitszeit")</f>
        <v>&lt; Von- und Bis-Normalarbeitszeit für Mi im Format [hh:mm] im weissen Feld eingeben</v>
      </c>
      <c r="K19" s="560"/>
      <c r="L19" s="560"/>
      <c r="M19" s="561"/>
      <c r="N19" s="191">
        <f>H19-B19</f>
        <v>0.45833333333333331</v>
      </c>
      <c r="O19" s="192">
        <f>G19-C19</f>
        <v>0.33333333333333331</v>
      </c>
      <c r="P19" s="228">
        <f>F19-D19</f>
        <v>0.20833333333333337</v>
      </c>
      <c r="Q19" s="224" t="b">
        <f>AND(ISNUMBER($C19),ROUND($C19*24*4,0)/(24*4)=$C19,$C19&gt;=$B19,$C19&lt;=$H19)</f>
        <v>1</v>
      </c>
      <c r="R19" s="201" t="b">
        <f>AND(ISNUMBER($G19),ROUND($G19*24*4,0)/(24*4)=$G19,$G19&gt;=$B19,$G19&lt;=$H19)</f>
        <v>1</v>
      </c>
      <c r="S19" s="204" t="b">
        <f>AND(ISNUMBER($C19),ROUND($C19*24*4,0)/(24*4)=$C19,$C19&gt;=$B19,$C19&lt;=$D19)</f>
        <v>1</v>
      </c>
      <c r="T19" s="201" t="b">
        <f>AND(ISNUMBER($G19),ROUND($G19*24*4,0)/(24*4)=$G19,$G19&gt;=$F19,$G19&lt;=$H19)</f>
        <v>1</v>
      </c>
      <c r="U19" s="204" t="b">
        <f>IF(Zeitmodus="Gleitzeit",IF(Zeitmodell="Teilzeit",$Q19,$S19),AND(ISNUMBER($C19),$C19&lt;=$G19))</f>
        <v>1</v>
      </c>
      <c r="V19" s="201" t="b">
        <f>IF(Zeitmodus="Gleitzeit",IF(Zeitmodell="Teilzeit",$R19,$T19),AND(ISNUMBER($C19),$C19&lt;=$G19))</f>
        <v>1</v>
      </c>
      <c r="W19" s="239">
        <f t="shared" si="0"/>
        <v>32</v>
      </c>
      <c r="X19" s="234">
        <f t="shared" si="0"/>
        <v>36</v>
      </c>
      <c r="Y19" s="235">
        <f t="shared" si="1"/>
        <v>56</v>
      </c>
      <c r="Z19" s="237">
        <f>G19*24*4</f>
        <v>64</v>
      </c>
      <c r="AA19" s="242">
        <f>$Z19-$W19</f>
        <v>32</v>
      </c>
      <c r="AB19" s="244">
        <f>($Y19-$X19)</f>
        <v>20</v>
      </c>
      <c r="AC19" s="261">
        <f>IF($AA19=0,0,$AB19/$AA19)</f>
        <v>0.625</v>
      </c>
      <c r="AD19" s="266">
        <f>ROUND(($AA19-$AB19)/2,0)/(24*4)</f>
        <v>6.25E-2</v>
      </c>
      <c r="AE19" s="248">
        <v>0.75</v>
      </c>
      <c r="AF19" s="266">
        <f>INT($AA19*$AE19)/(24*4)</f>
        <v>0.25</v>
      </c>
      <c r="AG19" s="266">
        <v>0</v>
      </c>
      <c r="AH19" s="201" t="b">
        <f>$C19&lt;$D19</f>
        <v>1</v>
      </c>
      <c r="AI19" s="224" t="b">
        <f>$G19&gt;$F19</f>
        <v>1</v>
      </c>
      <c r="AJ19" s="266">
        <f>($G19-$C19)-($F19-$D19)</f>
        <v>0.12499999999999994</v>
      </c>
      <c r="AK19" s="266">
        <f>ROUND(($AJ19*24*4)/2,0)/(24*4)</f>
        <v>6.25E-2</v>
      </c>
      <c r="AL19" s="266">
        <f>$AK19+$AG19</f>
        <v>6.25E-2</v>
      </c>
    </row>
    <row r="20" spans="1:38" ht="32.25" customHeight="1" x14ac:dyDescent="0.3">
      <c r="A20" s="281" t="s">
        <v>10</v>
      </c>
      <c r="B20" s="324">
        <v>0.29166666666666669</v>
      </c>
      <c r="C20" s="507">
        <v>0.33333333333333331</v>
      </c>
      <c r="D20" s="269">
        <f>IF(Zeitmodell="Vollzeit",Hilfskonfig!F6,$C20+$AG20)</f>
        <v>0.375</v>
      </c>
      <c r="E20" s="340">
        <f>$AC20</f>
        <v>0.625</v>
      </c>
      <c r="F20" s="270">
        <f>IF(Zeitmodell="Vollzeit",Hilfskonfig!G6,$C20+$AF20+AG20)</f>
        <v>0.58333333333333337</v>
      </c>
      <c r="G20" s="507">
        <v>0.66666666666666663</v>
      </c>
      <c r="H20" s="321">
        <v>0.75</v>
      </c>
      <c r="I20" s="473">
        <f>$G20-$C20</f>
        <v>0.33333333333333331</v>
      </c>
      <c r="J20" s="559" t="str">
        <f>"&lt; Von- und Bis-Normalarbeitszeit für "&amp;$A20&amp;" im Format [hh:mm] im weissen Feld eingeben"&amp;IF(OR(Zeitmodell="Vollzeit",Zeitmodus&lt;&gt;"Gleitzeit"),"",CHAR(10)&amp;"&lt; Von- und Bis-Kernzeit für "&amp;$A20&amp;" ändert sich automatisch auf ca. 75% der Normalarbeitszeit")</f>
        <v>&lt; Von- und Bis-Normalarbeitszeit für Do im Format [hh:mm] im weissen Feld eingeben</v>
      </c>
      <c r="K20" s="560"/>
      <c r="L20" s="560"/>
      <c r="M20" s="561"/>
      <c r="N20" s="191">
        <f>H20-B20</f>
        <v>0.45833333333333331</v>
      </c>
      <c r="O20" s="192">
        <f>G20-C20</f>
        <v>0.33333333333333331</v>
      </c>
      <c r="P20" s="228">
        <f>F20-D20</f>
        <v>0.20833333333333337</v>
      </c>
      <c r="Q20" s="224" t="b">
        <f>AND(ISNUMBER($C20),ROUND($C20*24*4,0)/(24*4)=$C20,$C20&gt;=$B20,$C20&lt;=$H20)</f>
        <v>1</v>
      </c>
      <c r="R20" s="201" t="b">
        <f>AND(ISNUMBER($G20),ROUND($G20*24*4,0)/(24*4)=$G20,$G20&gt;=$B20,$G20&lt;=$H20)</f>
        <v>1</v>
      </c>
      <c r="S20" s="204" t="b">
        <f>AND(ISNUMBER($C20),ROUND($C20*24*4,0)/(24*4)=$C20,$C20&gt;=$B20,$C20&lt;=$D20)</f>
        <v>1</v>
      </c>
      <c r="T20" s="201" t="b">
        <f>AND(ISNUMBER($G20),ROUND($G20*24*4,0)/(24*4)=$G20,$G20&gt;=$F20,$G20&lt;=$H20)</f>
        <v>1</v>
      </c>
      <c r="U20" s="204" t="b">
        <f>IF(Zeitmodus="Gleitzeit",IF(Zeitmodell="Teilzeit",$Q20,$S20),AND(ISNUMBER($C20),$C20&lt;=$G20))</f>
        <v>1</v>
      </c>
      <c r="V20" s="201" t="b">
        <f>IF(Zeitmodus="Gleitzeit",IF(Zeitmodell="Teilzeit",$R20,$T20),AND(ISNUMBER($C20),$C20&lt;=$G20))</f>
        <v>1</v>
      </c>
      <c r="W20" s="239">
        <f t="shared" si="0"/>
        <v>32</v>
      </c>
      <c r="X20" s="234">
        <f t="shared" si="0"/>
        <v>36</v>
      </c>
      <c r="Y20" s="235">
        <f t="shared" si="1"/>
        <v>56</v>
      </c>
      <c r="Z20" s="237">
        <f>G20*24*4</f>
        <v>64</v>
      </c>
      <c r="AA20" s="242">
        <f>$Z20-$W20</f>
        <v>32</v>
      </c>
      <c r="AB20" s="244">
        <f>($Y20-$X20)</f>
        <v>20</v>
      </c>
      <c r="AC20" s="261">
        <f>IF($AA20=0,0,$AB20/$AA20)</f>
        <v>0.625</v>
      </c>
      <c r="AD20" s="266">
        <f>ROUND(($AA20-$AB20)/2,0)/(24*4)</f>
        <v>6.25E-2</v>
      </c>
      <c r="AE20" s="248">
        <v>0.75</v>
      </c>
      <c r="AF20" s="266">
        <f>INT($AA20*$AE20)/(24*4)</f>
        <v>0.25</v>
      </c>
      <c r="AG20" s="266">
        <v>0</v>
      </c>
      <c r="AH20" s="201" t="b">
        <f>$C20&lt;$D20</f>
        <v>1</v>
      </c>
      <c r="AI20" s="224" t="b">
        <f>$G20&gt;$F20</f>
        <v>1</v>
      </c>
      <c r="AJ20" s="266">
        <f>($G20-$C20)-($F20-$D20)</f>
        <v>0.12499999999999994</v>
      </c>
      <c r="AK20" s="266">
        <f>ROUND(($AJ20*24*4)/2,0)/(24*4)</f>
        <v>6.25E-2</v>
      </c>
      <c r="AL20" s="266">
        <f>$AK20+$AG20</f>
        <v>6.25E-2</v>
      </c>
    </row>
    <row r="21" spans="1:38" ht="32.25" customHeight="1" thickBot="1" x14ac:dyDescent="0.35">
      <c r="A21" s="282" t="s">
        <v>11</v>
      </c>
      <c r="B21" s="325">
        <v>0.29166666666666669</v>
      </c>
      <c r="C21" s="508">
        <v>0.33333333333333331</v>
      </c>
      <c r="D21" s="283">
        <f>IF(Zeitmodell="Vollzeit",Hilfskonfig!F7,$C21+$AG21)</f>
        <v>0.375</v>
      </c>
      <c r="E21" s="341">
        <f>$AC21</f>
        <v>0.375</v>
      </c>
      <c r="F21" s="284">
        <f>IF(Zeitmodell="Vollzeit",Hilfskonfig!G7,$C21+$AF21+AG21)</f>
        <v>0.5</v>
      </c>
      <c r="G21" s="508">
        <v>0.66666666666666663</v>
      </c>
      <c r="H21" s="322">
        <v>0.75</v>
      </c>
      <c r="I21" s="474">
        <f>$G21-$C21</f>
        <v>0.33333333333333331</v>
      </c>
      <c r="J21" s="553" t="str">
        <f>"&lt; Von- und Bis-Normalarbeitszeit für "&amp;$A21&amp;" im Format [hh:mm] im weissen Feld eingeben"&amp;IF(OR(Zeitmodell="Vollzeit",Zeitmodus&lt;&gt;"Gleitzeit"),"",CHAR(10)&amp;"&lt; Von- und Bis-Kernzeit für "&amp;$A21&amp;" ändert sich automatisch auf ca. 75% der Normalarbeitszeit")</f>
        <v>&lt; Von- und Bis-Normalarbeitszeit für Fr im Format [hh:mm] im weissen Feld eingeben</v>
      </c>
      <c r="K21" s="554"/>
      <c r="L21" s="554"/>
      <c r="M21" s="555"/>
      <c r="N21" s="229">
        <f>H21-B21</f>
        <v>0.45833333333333331</v>
      </c>
      <c r="O21" s="230">
        <f>G21-C21</f>
        <v>0.33333333333333331</v>
      </c>
      <c r="P21" s="231">
        <f>F21-D21</f>
        <v>0.125</v>
      </c>
      <c r="Q21" s="225" t="b">
        <f>AND(ISNUMBER($C21),ROUND($C21*24*4,0)/(24*4)=$C21,$C21&gt;=$B21,$C21&lt;=$H21)</f>
        <v>1</v>
      </c>
      <c r="R21" s="202" t="b">
        <f>AND(ISNUMBER($G21),ROUND($G21*24*4,0)/(24*4)=$G21,$G21&gt;=$B21,$G21&lt;=$H21)</f>
        <v>1</v>
      </c>
      <c r="S21" s="199" t="b">
        <f>AND(ISNUMBER($C21),ROUND($C21*24*4,0)/(24*4)=$C21,$C21&gt;=$B21,$C21&lt;=$D21)</f>
        <v>1</v>
      </c>
      <c r="T21" s="202" t="b">
        <f>AND(ISNUMBER($G21),ROUND($G21*24*4,0)/(24*4)=$G21,$G21&gt;=$F21,$G21&lt;=$H21)</f>
        <v>1</v>
      </c>
      <c r="U21" s="199" t="b">
        <f>IF(Zeitmodus="Gleitzeit",IF(Zeitmodell="Teilzeit",$Q21,$S21),AND(ISNUMBER($C21),$C21&lt;=$G21))</f>
        <v>1</v>
      </c>
      <c r="V21" s="202" t="b">
        <f>IF(Zeitmodus="Gleitzeit",IF(Zeitmodell="Teilzeit",$R21,$T21),AND(ISNUMBER($C21),$C21&lt;=$G21))</f>
        <v>1</v>
      </c>
      <c r="W21" s="254">
        <f t="shared" si="0"/>
        <v>32</v>
      </c>
      <c r="X21" s="254">
        <f t="shared" si="0"/>
        <v>36</v>
      </c>
      <c r="Y21" s="255">
        <f t="shared" si="1"/>
        <v>48</v>
      </c>
      <c r="Z21" s="256">
        <f t="shared" si="1"/>
        <v>64</v>
      </c>
      <c r="AA21" s="257">
        <f>$Z21-$W21</f>
        <v>32</v>
      </c>
      <c r="AB21" s="258">
        <f>($Y21-$X21)</f>
        <v>12</v>
      </c>
      <c r="AC21" s="251">
        <f>IF($AA21=0,0,$AB21/$AA21)</f>
        <v>0.375</v>
      </c>
      <c r="AD21" s="267">
        <f>ROUND(($AA21-$AB21)/2,0)/(24*4)</f>
        <v>0.10416666666666667</v>
      </c>
      <c r="AE21" s="251">
        <v>0.75</v>
      </c>
      <c r="AF21" s="268">
        <f>INT($AA21*$AE21)/(24*4)</f>
        <v>0.25</v>
      </c>
      <c r="AG21" s="268">
        <v>0</v>
      </c>
      <c r="AH21" s="202" t="b">
        <f>$C21&lt;$D21</f>
        <v>1</v>
      </c>
      <c r="AI21" s="225" t="b">
        <f>$G21&gt;$F21</f>
        <v>1</v>
      </c>
      <c r="AJ21" s="268">
        <f>($G21-$C21)-($F21-$D21)</f>
        <v>0.20833333333333331</v>
      </c>
      <c r="AK21" s="268">
        <f>ROUND(($AJ21*24*4)/2,0)/(24*4)</f>
        <v>0.10416666666666667</v>
      </c>
      <c r="AL21" s="268">
        <f>$AK21+$AG21</f>
        <v>0.10416666666666667</v>
      </c>
    </row>
    <row r="22" spans="1:38" ht="30" customHeight="1" thickTop="1" thickBot="1" x14ac:dyDescent="0.35">
      <c r="A22" s="532" t="s">
        <v>88</v>
      </c>
      <c r="B22" s="533"/>
      <c r="C22" s="533"/>
      <c r="D22" s="533"/>
      <c r="E22" s="533"/>
      <c r="F22" s="533"/>
      <c r="G22" s="533"/>
      <c r="H22" s="534"/>
      <c r="I22" s="471">
        <f>SUM(I17:I21)</f>
        <v>1.6666666666666665</v>
      </c>
      <c r="J22" s="535" t="s">
        <v>207</v>
      </c>
      <c r="K22" s="536"/>
      <c r="L22" s="536"/>
      <c r="M22" s="537"/>
      <c r="N22" s="193">
        <f>SUM(N17:N21)</f>
        <v>2.2916666666666665</v>
      </c>
      <c r="O22" s="194">
        <f>SUM(O17:O21)</f>
        <v>1.6666666666666665</v>
      </c>
      <c r="P22" s="226">
        <f>SUM(P17:P21)</f>
        <v>0.95833333333333348</v>
      </c>
      <c r="Q22" s="198"/>
      <c r="R22" s="198"/>
      <c r="S22" s="198"/>
      <c r="T22" s="198"/>
      <c r="U22" s="292"/>
      <c r="V22" s="293"/>
      <c r="W22" s="253">
        <f>SUM(AA17:AA21)</f>
        <v>160</v>
      </c>
      <c r="X22" s="253">
        <f>SUM(AB17:AB21)</f>
        <v>92</v>
      </c>
      <c r="Y22" s="262">
        <f>SUM(AC17:AC21)/5</f>
        <v>0.57499999999999996</v>
      </c>
      <c r="Z22" s="253"/>
      <c r="AA22" s="264">
        <f>SUM(AE17:AE21)/5</f>
        <v>0.75</v>
      </c>
      <c r="AB22" s="264"/>
    </row>
    <row r="23" spans="1:38" ht="30.75" customHeight="1" thickTop="1" thickBot="1" x14ac:dyDescent="0.35">
      <c r="A23" s="529" t="s">
        <v>90</v>
      </c>
      <c r="B23" s="530"/>
      <c r="C23" s="530"/>
      <c r="D23" s="530"/>
      <c r="E23" s="530"/>
      <c r="F23" s="530"/>
      <c r="G23" s="530"/>
      <c r="H23" s="531"/>
      <c r="I23" s="285" cm="1">
        <f t="array" aca="1" ref="I23" ca="1">IF(ISERROR(INDIRECT(Jahressaldo)),0,INDIRECT(Jahressaldo))</f>
        <v>0</v>
      </c>
      <c r="J23" s="538" t="s">
        <v>177</v>
      </c>
      <c r="K23" s="539"/>
      <c r="L23" s="539"/>
      <c r="M23" s="540"/>
      <c r="N23" s="140"/>
      <c r="O23" s="140"/>
      <c r="P23" s="140"/>
      <c r="U23" s="252"/>
    </row>
    <row r="24" spans="1:38" ht="33.75" customHeight="1" thickTop="1" x14ac:dyDescent="0.3">
      <c r="A24" s="8"/>
      <c r="B24" s="8"/>
      <c r="C24" s="8"/>
      <c r="D24" s="8"/>
      <c r="E24" s="8"/>
      <c r="F24" s="8"/>
      <c r="G24" s="8"/>
      <c r="H24" s="8"/>
      <c r="I24" s="8"/>
      <c r="J24" s="8"/>
      <c r="K24" s="8"/>
      <c r="L24" s="8"/>
      <c r="N24" s="140"/>
      <c r="O24" s="140"/>
      <c r="P24" s="140"/>
    </row>
    <row r="25" spans="1:38" ht="33.75" customHeight="1" x14ac:dyDescent="0.3">
      <c r="A25" s="8"/>
      <c r="B25" s="8"/>
      <c r="C25" s="8"/>
      <c r="D25" s="8"/>
      <c r="E25" s="8"/>
      <c r="F25" s="8"/>
      <c r="G25" s="8"/>
      <c r="H25" s="8"/>
      <c r="I25" s="8"/>
      <c r="J25" s="8"/>
      <c r="K25" s="8"/>
      <c r="L25" s="8"/>
    </row>
    <row r="26" spans="1:38" ht="33.75" customHeight="1" x14ac:dyDescent="0.3">
      <c r="A26" s="8"/>
      <c r="B26" s="8"/>
      <c r="C26" s="8"/>
      <c r="D26" s="8"/>
      <c r="E26" s="8"/>
      <c r="F26" s="8"/>
      <c r="G26" s="8"/>
      <c r="H26" s="8"/>
      <c r="I26" s="8"/>
      <c r="J26" s="8"/>
      <c r="K26" s="8"/>
      <c r="L26" s="8"/>
    </row>
    <row r="27" spans="1:38" ht="33.75" customHeight="1" x14ac:dyDescent="0.3">
      <c r="A27" s="8"/>
      <c r="B27" s="8"/>
      <c r="C27" s="8"/>
      <c r="D27" s="8"/>
      <c r="E27" s="8"/>
      <c r="F27" s="8"/>
      <c r="G27" s="8"/>
      <c r="H27" s="8"/>
      <c r="I27" s="8"/>
      <c r="J27" s="8"/>
      <c r="K27" s="8"/>
      <c r="L27" s="8"/>
    </row>
    <row r="28" spans="1:38" ht="33.75" customHeight="1" x14ac:dyDescent="0.3">
      <c r="A28" s="8"/>
      <c r="B28" s="8"/>
      <c r="C28" s="8"/>
      <c r="D28" s="8"/>
      <c r="E28" s="8"/>
      <c r="F28" s="8"/>
      <c r="G28" s="8"/>
      <c r="H28" s="8"/>
      <c r="I28" s="8"/>
      <c r="J28" s="8"/>
      <c r="K28" s="8"/>
      <c r="L28" s="8"/>
    </row>
    <row r="29" spans="1:38" ht="33.75" customHeight="1" x14ac:dyDescent="0.3">
      <c r="A29" s="8"/>
      <c r="B29" s="8"/>
      <c r="C29" s="8"/>
      <c r="D29" s="8"/>
      <c r="E29" s="8"/>
      <c r="F29" s="8"/>
      <c r="G29" s="8"/>
      <c r="H29" s="8"/>
      <c r="I29" s="8"/>
      <c r="J29" s="8"/>
      <c r="K29" s="8"/>
      <c r="L29" s="8"/>
    </row>
    <row r="30" spans="1:38" ht="33.75" customHeight="1" x14ac:dyDescent="0.3">
      <c r="A30" s="8"/>
      <c r="B30" s="8"/>
      <c r="C30" s="8"/>
      <c r="D30" s="8"/>
      <c r="E30" s="8"/>
      <c r="F30" s="8"/>
      <c r="G30" s="8"/>
      <c r="H30" s="8"/>
      <c r="I30" s="8"/>
      <c r="J30" s="8"/>
      <c r="K30" s="8"/>
      <c r="L30" s="8"/>
    </row>
    <row r="31" spans="1:38" ht="33.75" customHeight="1" x14ac:dyDescent="0.3">
      <c r="A31" s="8"/>
      <c r="B31" s="8"/>
      <c r="C31" s="8"/>
      <c r="D31" s="8"/>
      <c r="E31" s="8"/>
      <c r="F31" s="8"/>
      <c r="G31" s="8"/>
      <c r="H31" s="8"/>
      <c r="I31" s="8"/>
      <c r="J31" s="8"/>
      <c r="K31" s="8"/>
      <c r="L31" s="8"/>
    </row>
    <row r="32" spans="1:38" ht="33.75" customHeight="1" x14ac:dyDescent="0.3">
      <c r="A32" s="8"/>
      <c r="B32" s="8"/>
      <c r="C32" s="8"/>
      <c r="D32" s="8"/>
      <c r="E32" s="8"/>
      <c r="F32" s="8"/>
      <c r="G32" s="8"/>
      <c r="H32" s="8"/>
      <c r="I32" s="8"/>
      <c r="J32" s="8"/>
      <c r="K32" s="8"/>
      <c r="L32" s="8"/>
    </row>
    <row r="33" spans="1:12" ht="33.75" customHeight="1" x14ac:dyDescent="0.3">
      <c r="A33" s="8"/>
      <c r="B33" s="8"/>
      <c r="C33" s="8"/>
      <c r="D33" s="8"/>
      <c r="E33" s="8"/>
      <c r="F33" s="8"/>
      <c r="G33" s="8"/>
      <c r="H33" s="8"/>
      <c r="I33" s="8"/>
      <c r="J33" s="8"/>
      <c r="K33" s="8"/>
      <c r="L33" s="8"/>
    </row>
    <row r="34" spans="1:12" ht="33.75" customHeight="1" x14ac:dyDescent="0.3">
      <c r="A34" s="8"/>
      <c r="B34" s="8"/>
      <c r="C34" s="8"/>
      <c r="D34" s="8"/>
      <c r="E34" s="8"/>
      <c r="F34" s="8"/>
      <c r="G34" s="8"/>
      <c r="H34" s="8"/>
      <c r="I34" s="8"/>
      <c r="J34" s="8"/>
      <c r="K34" s="8"/>
      <c r="L34" s="8"/>
    </row>
    <row r="35" spans="1:12" ht="33.75" customHeight="1" x14ac:dyDescent="0.3">
      <c r="A35" s="8"/>
      <c r="B35" s="8"/>
      <c r="C35" s="8"/>
      <c r="D35" s="8"/>
      <c r="E35" s="8"/>
      <c r="F35" s="8"/>
      <c r="G35" s="8"/>
      <c r="H35" s="8"/>
      <c r="I35" s="8"/>
      <c r="J35" s="8"/>
      <c r="K35" s="8"/>
      <c r="L35" s="8"/>
    </row>
    <row r="36" spans="1:12" ht="33.75" customHeight="1" x14ac:dyDescent="0.3">
      <c r="A36" s="8"/>
      <c r="B36" s="8"/>
      <c r="C36" s="8"/>
      <c r="D36" s="8"/>
      <c r="E36" s="8"/>
      <c r="F36" s="8"/>
      <c r="G36" s="8"/>
      <c r="H36" s="8"/>
      <c r="I36" s="8"/>
      <c r="J36" s="8"/>
      <c r="K36" s="8"/>
      <c r="L36" s="8"/>
    </row>
    <row r="37" spans="1:12" ht="33.75" customHeight="1" x14ac:dyDescent="0.3">
      <c r="A37" s="8"/>
      <c r="B37" s="8"/>
      <c r="C37" s="8"/>
      <c r="D37" s="8"/>
      <c r="E37" s="8"/>
      <c r="F37" s="8"/>
      <c r="G37" s="8"/>
      <c r="H37" s="8"/>
      <c r="I37" s="8"/>
      <c r="J37" s="8"/>
      <c r="K37" s="8"/>
      <c r="L37" s="8"/>
    </row>
    <row r="38" spans="1:12" ht="33.75" customHeight="1" x14ac:dyDescent="0.3">
      <c r="A38" s="8"/>
      <c r="B38" s="8"/>
      <c r="C38" s="8"/>
      <c r="D38" s="8"/>
      <c r="E38" s="8"/>
      <c r="F38" s="8"/>
      <c r="G38" s="8"/>
      <c r="H38" s="8"/>
      <c r="I38" s="8"/>
      <c r="J38" s="8"/>
      <c r="K38" s="8"/>
      <c r="L38" s="8"/>
    </row>
    <row r="39" spans="1:12" ht="33.75" customHeight="1" x14ac:dyDescent="0.3">
      <c r="A39" s="8"/>
      <c r="B39" s="8"/>
      <c r="C39" s="8"/>
      <c r="D39" s="8"/>
      <c r="E39" s="8"/>
      <c r="F39" s="8"/>
      <c r="G39" s="8"/>
      <c r="H39" s="8"/>
      <c r="I39" s="8"/>
      <c r="J39" s="8"/>
      <c r="K39" s="8"/>
      <c r="L39" s="8"/>
    </row>
    <row r="40" spans="1:12" ht="33.75" customHeight="1" x14ac:dyDescent="0.3">
      <c r="A40" s="8"/>
      <c r="B40" s="8"/>
      <c r="C40" s="8"/>
      <c r="D40" s="8"/>
      <c r="E40" s="8"/>
      <c r="F40" s="8"/>
      <c r="G40" s="8"/>
      <c r="H40" s="8"/>
      <c r="I40" s="8"/>
      <c r="J40" s="8"/>
      <c r="K40" s="8"/>
      <c r="L40" s="8"/>
    </row>
    <row r="41" spans="1:12" ht="33.75" customHeight="1" x14ac:dyDescent="0.3">
      <c r="A41" s="8"/>
      <c r="B41" s="8"/>
      <c r="C41" s="8"/>
      <c r="D41" s="8"/>
      <c r="E41" s="8"/>
      <c r="F41" s="8"/>
      <c r="G41" s="8"/>
      <c r="H41" s="8"/>
      <c r="I41" s="8"/>
      <c r="J41" s="8"/>
      <c r="K41" s="8"/>
      <c r="L41" s="8"/>
    </row>
    <row r="42" spans="1:12" ht="33.75" customHeight="1" x14ac:dyDescent="0.3">
      <c r="A42" s="8"/>
      <c r="B42" s="8"/>
      <c r="C42" s="8"/>
      <c r="D42" s="8"/>
      <c r="E42" s="8"/>
      <c r="F42" s="8"/>
      <c r="G42" s="8"/>
      <c r="H42" s="8"/>
      <c r="I42" s="8"/>
      <c r="J42" s="8"/>
      <c r="K42" s="8"/>
      <c r="L42" s="8"/>
    </row>
    <row r="43" spans="1:12" ht="33.75" customHeight="1" x14ac:dyDescent="0.3">
      <c r="A43" s="8"/>
      <c r="B43" s="8"/>
      <c r="C43" s="8"/>
      <c r="D43" s="8"/>
      <c r="E43" s="8"/>
      <c r="F43" s="8"/>
      <c r="G43" s="8"/>
      <c r="H43" s="8"/>
      <c r="I43" s="8"/>
      <c r="J43" s="8"/>
      <c r="K43" s="8"/>
      <c r="L43" s="8"/>
    </row>
    <row r="44" spans="1:12" ht="33.75" customHeight="1" x14ac:dyDescent="0.3">
      <c r="A44" s="8"/>
      <c r="B44" s="8"/>
      <c r="C44" s="8"/>
      <c r="D44" s="8"/>
      <c r="E44" s="8"/>
      <c r="F44" s="8"/>
      <c r="G44" s="8"/>
      <c r="H44" s="8"/>
      <c r="I44" s="8"/>
      <c r="J44" s="8"/>
      <c r="K44" s="8"/>
      <c r="L44" s="8"/>
    </row>
    <row r="45" spans="1:12" ht="33.75" customHeight="1" x14ac:dyDescent="0.3">
      <c r="A45" s="8"/>
      <c r="B45" s="8"/>
      <c r="C45" s="8"/>
      <c r="D45" s="8"/>
      <c r="E45" s="8"/>
      <c r="F45" s="8"/>
      <c r="G45" s="8"/>
      <c r="H45" s="8"/>
      <c r="I45" s="8"/>
      <c r="J45" s="8"/>
      <c r="K45" s="8"/>
      <c r="L45" s="8"/>
    </row>
    <row r="46" spans="1:12" ht="33.75" customHeight="1" x14ac:dyDescent="0.3">
      <c r="A46" s="8"/>
      <c r="B46" s="8"/>
      <c r="C46" s="8"/>
      <c r="D46" s="8"/>
      <c r="E46" s="8"/>
      <c r="F46" s="8"/>
      <c r="G46" s="8"/>
      <c r="H46" s="8"/>
      <c r="I46" s="8"/>
      <c r="J46" s="8"/>
      <c r="K46" s="8"/>
      <c r="L46" s="8"/>
    </row>
    <row r="47" spans="1:12" ht="33.75" customHeight="1" x14ac:dyDescent="0.3">
      <c r="A47" s="8"/>
      <c r="B47" s="8"/>
      <c r="C47" s="8"/>
      <c r="D47" s="8"/>
      <c r="E47" s="8"/>
      <c r="F47" s="8"/>
      <c r="G47" s="8"/>
      <c r="H47" s="8"/>
      <c r="I47" s="8"/>
      <c r="J47" s="8"/>
      <c r="K47" s="8"/>
      <c r="L47" s="8"/>
    </row>
    <row r="48" spans="1:12" ht="33.75" customHeight="1" x14ac:dyDescent="0.3">
      <c r="A48" s="8"/>
      <c r="B48" s="8"/>
      <c r="C48" s="8"/>
      <c r="D48" s="8"/>
      <c r="E48" s="8"/>
      <c r="F48" s="8"/>
      <c r="G48" s="8"/>
      <c r="H48" s="8"/>
      <c r="I48" s="8"/>
      <c r="J48" s="8"/>
      <c r="K48" s="8"/>
      <c r="L48" s="8"/>
    </row>
    <row r="49" spans="1:12" ht="33.75" customHeight="1" x14ac:dyDescent="0.3">
      <c r="A49" s="8"/>
      <c r="B49" s="8"/>
      <c r="C49" s="8"/>
      <c r="D49" s="8"/>
      <c r="E49" s="8"/>
      <c r="F49" s="8"/>
      <c r="G49" s="8"/>
      <c r="H49" s="8"/>
      <c r="I49" s="8"/>
      <c r="J49" s="8"/>
      <c r="K49" s="8"/>
      <c r="L49" s="8"/>
    </row>
    <row r="50" spans="1:12" ht="33.75" customHeight="1" x14ac:dyDescent="0.3">
      <c r="A50" s="8"/>
      <c r="B50" s="8"/>
      <c r="C50" s="8"/>
      <c r="D50" s="8"/>
      <c r="E50" s="8"/>
      <c r="F50" s="8"/>
      <c r="G50" s="8"/>
      <c r="H50" s="8"/>
      <c r="I50" s="8"/>
      <c r="J50" s="8"/>
      <c r="K50" s="8"/>
      <c r="L50" s="8"/>
    </row>
    <row r="51" spans="1:12" ht="33.75" customHeight="1" x14ac:dyDescent="0.3">
      <c r="A51" s="8"/>
      <c r="B51" s="8"/>
      <c r="C51" s="8"/>
      <c r="D51" s="8"/>
      <c r="E51" s="8"/>
      <c r="F51" s="8"/>
      <c r="G51" s="8"/>
      <c r="H51" s="8"/>
      <c r="I51" s="8"/>
      <c r="J51" s="8"/>
      <c r="K51" s="8"/>
      <c r="L51" s="8"/>
    </row>
    <row r="52" spans="1:12" ht="33.75" customHeight="1" x14ac:dyDescent="0.3">
      <c r="A52" s="8"/>
      <c r="B52" s="8"/>
      <c r="C52" s="8"/>
      <c r="D52" s="8"/>
      <c r="E52" s="8"/>
      <c r="F52" s="8"/>
      <c r="G52" s="8"/>
      <c r="H52" s="8"/>
      <c r="I52" s="8"/>
      <c r="J52" s="8"/>
      <c r="K52" s="8"/>
      <c r="L52" s="8"/>
    </row>
    <row r="53" spans="1:12" ht="33.75" customHeight="1" x14ac:dyDescent="0.3">
      <c r="A53" s="8"/>
      <c r="B53" s="8"/>
      <c r="C53" s="8"/>
      <c r="D53" s="8"/>
      <c r="E53" s="8"/>
      <c r="F53" s="8"/>
      <c r="G53" s="8"/>
      <c r="H53" s="8"/>
      <c r="I53" s="8"/>
      <c r="J53" s="8"/>
      <c r="K53" s="8"/>
      <c r="L53" s="8"/>
    </row>
    <row r="54" spans="1:12" ht="33.75" customHeight="1" x14ac:dyDescent="0.3">
      <c r="A54" s="8"/>
      <c r="B54" s="8"/>
      <c r="C54" s="8"/>
      <c r="D54" s="8"/>
      <c r="E54" s="8"/>
      <c r="F54" s="8"/>
      <c r="G54" s="8"/>
      <c r="H54" s="8"/>
      <c r="I54" s="8"/>
      <c r="J54" s="8"/>
      <c r="K54" s="8"/>
      <c r="L54" s="8"/>
    </row>
    <row r="55" spans="1:12" ht="33.75" customHeight="1" x14ac:dyDescent="0.3">
      <c r="A55" s="8"/>
      <c r="B55" s="8"/>
      <c r="C55" s="8"/>
      <c r="D55" s="8"/>
      <c r="E55" s="8"/>
      <c r="F55" s="8"/>
      <c r="G55" s="8"/>
      <c r="H55" s="8"/>
      <c r="I55" s="8"/>
      <c r="J55" s="8"/>
      <c r="K55" s="8"/>
      <c r="L55" s="8"/>
    </row>
    <row r="56" spans="1:12" ht="33.75" customHeight="1" x14ac:dyDescent="0.3">
      <c r="A56" s="8"/>
      <c r="B56" s="8"/>
      <c r="C56" s="8"/>
      <c r="D56" s="8"/>
      <c r="E56" s="8"/>
      <c r="F56" s="8"/>
      <c r="G56" s="8"/>
      <c r="H56" s="8"/>
      <c r="I56" s="8"/>
      <c r="J56" s="8"/>
      <c r="K56" s="8"/>
      <c r="L56" s="8"/>
    </row>
    <row r="57" spans="1:12" ht="33.75" customHeight="1" x14ac:dyDescent="0.3"/>
    <row r="58" spans="1:12" ht="33.75" customHeight="1" x14ac:dyDescent="0.3"/>
    <row r="59" spans="1:12" ht="33.75" customHeight="1" x14ac:dyDescent="0.3"/>
    <row r="60" spans="1:12" ht="33.75" customHeight="1" x14ac:dyDescent="0.3"/>
    <row r="61" spans="1:12" ht="33.75" customHeight="1" x14ac:dyDescent="0.3"/>
    <row r="62" spans="1:12" ht="33.75" customHeight="1" x14ac:dyDescent="0.3"/>
    <row r="63" spans="1:12" ht="33.75" customHeight="1" x14ac:dyDescent="0.3"/>
  </sheetData>
  <sheetProtection sheet="1" objects="1" scenarios="1" selectLockedCells="1"/>
  <mergeCells count="53">
    <mergeCell ref="U15:V15"/>
    <mergeCell ref="N13:O13"/>
    <mergeCell ref="N14:O14"/>
    <mergeCell ref="I12:M12"/>
    <mergeCell ref="J15:M15"/>
    <mergeCell ref="N15:P15"/>
    <mergeCell ref="Q15:R15"/>
    <mergeCell ref="S15:T15"/>
    <mergeCell ref="AK15:AK16"/>
    <mergeCell ref="AL15:AL16"/>
    <mergeCell ref="AH14:AI14"/>
    <mergeCell ref="W1:Y1"/>
    <mergeCell ref="AG15:AG16"/>
    <mergeCell ref="AJ15:AJ16"/>
    <mergeCell ref="AF15:AF16"/>
    <mergeCell ref="W15:Z15"/>
    <mergeCell ref="A2:F2"/>
    <mergeCell ref="A1:L1"/>
    <mergeCell ref="I3:L3"/>
    <mergeCell ref="J5:M5"/>
    <mergeCell ref="J6:M6"/>
    <mergeCell ref="B5:H5"/>
    <mergeCell ref="B4:H4"/>
    <mergeCell ref="I4:L4"/>
    <mergeCell ref="A3:A9"/>
    <mergeCell ref="M1:M2"/>
    <mergeCell ref="B3:H3"/>
    <mergeCell ref="B6:H6"/>
    <mergeCell ref="J9:M9"/>
    <mergeCell ref="A23:H23"/>
    <mergeCell ref="A22:H22"/>
    <mergeCell ref="J22:M22"/>
    <mergeCell ref="J23:M23"/>
    <mergeCell ref="A12:A16"/>
    <mergeCell ref="D15:F15"/>
    <mergeCell ref="C13:G13"/>
    <mergeCell ref="C14:G14"/>
    <mergeCell ref="J21:M21"/>
    <mergeCell ref="J17:M17"/>
    <mergeCell ref="J18:M18"/>
    <mergeCell ref="J19:M19"/>
    <mergeCell ref="J20:M20"/>
    <mergeCell ref="J16:M16"/>
    <mergeCell ref="I13:M14"/>
    <mergeCell ref="B12:H12"/>
    <mergeCell ref="B10:H10"/>
    <mergeCell ref="J10:M10"/>
    <mergeCell ref="A11:M11"/>
    <mergeCell ref="J7:M7"/>
    <mergeCell ref="B7:H7"/>
    <mergeCell ref="B8:H8"/>
    <mergeCell ref="J8:M8"/>
    <mergeCell ref="B9:H9"/>
  </mergeCells>
  <phoneticPr fontId="13" type="noConversion"/>
  <conditionalFormatting sqref="Q17:V21 P2:T2 AH16:AI21">
    <cfRule type="cellIs" dxfId="819" priority="13" stopIfTrue="1" operator="equal">
      <formula>FALSE</formula>
    </cfRule>
  </conditionalFormatting>
  <conditionalFormatting sqref="B12:H12 B13:B21 H13:H21">
    <cfRule type="expression" dxfId="818" priority="15" stopIfTrue="1">
      <formula>Zeitmodell="Teilzeit"</formula>
    </cfRule>
  </conditionalFormatting>
  <conditionalFormatting sqref="I22">
    <cfRule type="expression" dxfId="817" priority="16" stopIfTrue="1">
      <formula>WAZTZOK</formula>
    </cfRule>
    <cfRule type="expression" dxfId="816" priority="17" stopIfTrue="1">
      <formula>NOT(WAZOK)</formula>
    </cfRule>
  </conditionalFormatting>
  <conditionalFormatting sqref="C13:G14">
    <cfRule type="expression" dxfId="815" priority="18" stopIfTrue="1">
      <formula>WAZTZOK</formula>
    </cfRule>
    <cfRule type="expression" dxfId="814" priority="19" stopIfTrue="1">
      <formula>NOT(WAZOK)</formula>
    </cfRule>
  </conditionalFormatting>
  <conditionalFormatting sqref="C15 G15">
    <cfRule type="expression" dxfId="813" priority="20" stopIfTrue="1">
      <formula>WAZTZOK</formula>
    </cfRule>
    <cfRule type="expression" dxfId="812" priority="21" stopIfTrue="1">
      <formula>NOT(WAZOK)</formula>
    </cfRule>
  </conditionalFormatting>
  <conditionalFormatting sqref="D15:F16">
    <cfRule type="expression" dxfId="811" priority="22" stopIfTrue="1">
      <formula>KZOK</formula>
    </cfRule>
    <cfRule type="expression" dxfId="810" priority="23" stopIfTrue="1">
      <formula>AND(NOT(KZOK),Zeitmodell&lt;&gt;"Vollzeit")</formula>
    </cfRule>
  </conditionalFormatting>
  <conditionalFormatting sqref="I13:L14 I12">
    <cfRule type="expression" dxfId="809" priority="24" stopIfTrue="1">
      <formula>NOT(KonfigOK)</formula>
    </cfRule>
  </conditionalFormatting>
  <conditionalFormatting sqref="U2:V2">
    <cfRule type="cellIs" dxfId="808" priority="25" stopIfTrue="1" operator="greaterThan">
      <formula>0</formula>
    </cfRule>
  </conditionalFormatting>
  <conditionalFormatting sqref="I23">
    <cfRule type="expression" dxfId="807" priority="26" stopIfTrue="1">
      <formula>OR($I$23&lt;=NormalUGDez,$I$23&gt;=NormalOGDez)</formula>
    </cfRule>
    <cfRule type="cellIs" dxfId="806" priority="27" stopIfTrue="1" operator="greaterThan">
      <formula>0</formula>
    </cfRule>
  </conditionalFormatting>
  <conditionalFormatting sqref="I17:I21">
    <cfRule type="expression" dxfId="805" priority="28" stopIfTrue="1">
      <formula>Zeitmodell="Teilzeit"</formula>
    </cfRule>
  </conditionalFormatting>
  <conditionalFormatting sqref="D17:F21">
    <cfRule type="expression" dxfId="804" priority="29" stopIfTrue="1">
      <formula>AND(KZOK,$D17&lt;&gt;$F17)</formula>
    </cfRule>
    <cfRule type="expression" dxfId="803" priority="30" stopIfTrue="1">
      <formula>AND(NOT(KZOK),Zeitmodell&lt;&gt;"Vollzeit")</formula>
    </cfRule>
    <cfRule type="expression" dxfId="802" priority="31" stopIfTrue="1">
      <formula>AND(KZOK,$D17=$F17)</formula>
    </cfRule>
  </conditionalFormatting>
  <conditionalFormatting sqref="G17:G21 C17:C21">
    <cfRule type="expression" dxfId="801" priority="32" stopIfTrue="1">
      <formula>AND(WAZTZOK,TEin=0,MakroTest)</formula>
    </cfRule>
    <cfRule type="expression" dxfId="800" priority="33" stopIfTrue="1">
      <formula>AND(WAZVZOK,TEin=0,MakroTest)</formula>
    </cfRule>
    <cfRule type="expression" dxfId="799" priority="34" stopIfTrue="1">
      <formula>AND(NOT(WAZOK),TEin=0,MakroTest)</formula>
    </cfRule>
  </conditionalFormatting>
  <conditionalFormatting sqref="I3:I6">
    <cfRule type="expression" dxfId="798" priority="35" stopIfTrue="1">
      <formula>NOT(MakroTest)</formula>
    </cfRule>
  </conditionalFormatting>
  <conditionalFormatting sqref="I7">
    <cfRule type="expression" dxfId="797" priority="36" stopIfTrue="1">
      <formula>AND(OR($I$7&lt;=NormalUGDez,$I$7&gt;=NormalOGDez),MakroTest)</formula>
    </cfRule>
    <cfRule type="expression" dxfId="796" priority="37" stopIfTrue="1">
      <formula>AND(Übertrag&gt;0,MakroTest)</formula>
    </cfRule>
    <cfRule type="expression" dxfId="795" priority="38" stopIfTrue="1">
      <formula>NOT(MakroTest)</formula>
    </cfRule>
  </conditionalFormatting>
  <conditionalFormatting sqref="C16 G16">
    <cfRule type="expression" dxfId="794" priority="39" stopIfTrue="1">
      <formula>WAZTZOK</formula>
    </cfRule>
    <cfRule type="expression" dxfId="793" priority="40" stopIfTrue="1">
      <formula>NOT(WAZOK)</formula>
    </cfRule>
  </conditionalFormatting>
  <conditionalFormatting sqref="I8">
    <cfRule type="expression" dxfId="792" priority="12" stopIfTrue="1">
      <formula>AND(TEin=0,MakroTest)</formula>
    </cfRule>
  </conditionalFormatting>
  <conditionalFormatting sqref="I9">
    <cfRule type="expression" dxfId="791" priority="1">
      <formula>AND(TEin=0,MakroTest)</formula>
    </cfRule>
    <cfRule type="cellIs" dxfId="790" priority="2" stopIfTrue="1" operator="equal">
      <formula>"Vollzeit"</formula>
    </cfRule>
    <cfRule type="cellIs" dxfId="789" priority="9" operator="equal">
      <formula>"Teilzeit"</formula>
    </cfRule>
  </conditionalFormatting>
  <conditionalFormatting sqref="I10">
    <cfRule type="expression" dxfId="788" priority="4" stopIfTrue="1">
      <formula>AND(OR($I$7&lt;=NormalUGDez,$I$7&gt;=NormalOGDez),MakroTest)</formula>
    </cfRule>
    <cfRule type="expression" dxfId="787" priority="5" stopIfTrue="1">
      <formula>AND(Übertrag&gt;0,MakroTest)</formula>
    </cfRule>
    <cfRule type="expression" dxfId="786" priority="6" stopIfTrue="1">
      <formula>NOT(MakroTest)</formula>
    </cfRule>
  </conditionalFormatting>
  <dataValidations xWindow="637" yWindow="176" count="11">
    <dataValidation type="time" allowBlank="1" showErrorMessage="1" errorTitle="Fehler bei Mittagspause" error="Bitte geben Sie hier die Zeit der verlängerten Mittagspause in der Form eines Zeitwertes ein (z.B. 00:00)" promptTitle="Beginnzeit für Mo" prompt="Bitte geben Sie hier die Tagesarbeits-Beginnzeit für Montag in der Form eines Zeitwertes ein (z.B. 08:00)" sqref="I22" xr:uid="{00000000-0002-0000-0000-000000000000}">
      <formula1>0</formula1>
      <formula2>$K22</formula2>
    </dataValidation>
    <dataValidation type="custom" allowBlank="1" showInputMessage="1" showErrorMessage="1" errorTitle="Fehler: Dienstplan-Bis" error="1) Zeiteingabe in Form von [hh:mm] und nur in 15min-Schritten eingeben_x000a_2) Zeitwert muß innerhalb des Gleitzeitrahmens liegen_x000a_3) Zeitwert muß außerhalb der Kernzeit liegen_x000a_" sqref="G17:G21" xr:uid="{00000000-0002-0000-0000-000001000000}">
      <formula1>$V17</formula1>
    </dataValidation>
    <dataValidation type="custom" allowBlank="1" showInputMessage="1" showErrorMessage="1" errorTitle="Fehler: Dienstplan-Von" error="1) Zeiteingabe in Form von [hh:mm] und nur in 15min-Schritten eingeben_x000a_2) Zeitwert muß innerhalb des Gleitzeitrahmens liegen_x000a_3) Zeitwert muß außerhalb der Kernzeit liegen_x000a_" sqref="C17:C21" xr:uid="{00000000-0002-0000-0000-000002000000}">
      <formula1>$U17</formula1>
    </dataValidation>
    <dataValidation allowBlank="1" promptTitle="Namenseingabe" prompt="Bitte geben Sie hier Ihren Vornamen und Nachnamen ein" sqref="I3:I5" xr:uid="{00000000-0002-0000-0000-000003000000}"/>
    <dataValidation allowBlank="1" showErrorMessage="1" errorTitle="Fehler bei Beginnzeit" error="Bitte geben Sie hier die Tagesarbeits-Beginnzeit für diesen Tag in der Form eines Zeitwertes ein (z.B. 08:00), der kleiner als der Tagesarbeitsendzeitwert sein muss" promptTitle="Beginnzeit für Mo" prompt="Bitte geben Sie hier die Tagesarbeits-Beginnzeit für Montag in der Form eines Zeitwertes ein (z.B. 08:00)" sqref="J17" xr:uid="{00000000-0002-0000-0000-000004000000}"/>
    <dataValidation type="custom" operator="equal" allowBlank="1" showErrorMessage="1" errorTitle="Fehler in Jahreseingabe" error="Bitte geben Sie ein gültiges Jahr in Form einer 4-stelligen Jahreszahl _x000a_zwischen 2010 und max. 8000 ein!" promptTitle="Jahreseingabe" prompt="Bitte geben Sie ein gültiges Jahr in Form einer 4-stelligen Zahl ein (z.B. 2005)" sqref="I6" xr:uid="{00000000-0002-0000-0000-000005000000}">
      <formula1>$N$6</formula1>
    </dataValidation>
    <dataValidation type="custom" allowBlank="1" showInputMessage="1" showErrorMessage="1" errorTitle="Fehler: Übertrag des Vorjahres" error="Bitte den Übertrag in Form einer Dezimalzahl eingeben!_x000a_" sqref="I7 I10" xr:uid="{00000000-0002-0000-0000-000006000000}">
      <formula1>$N$7</formula1>
    </dataValidation>
    <dataValidation operator="equal" allowBlank="1" showErrorMessage="1" errorTitle="Fehler in Jahreseingabe" error="Bitte geben Sie ein gültiges Jahr in Form einer 4-stelligen Zahl ein (z.B. 2005)" promptTitle="Jahreseingabe" prompt="Bitte geben Sie ein gültiges Jahr in Form einer 4-stelligen Zahl ein (z.B. 2005)" sqref="J6" xr:uid="{00000000-0002-0000-0000-000007000000}"/>
    <dataValidation allowBlank="1" showInputMessage="1" showErrorMessage="1" errorTitle="Fehler: Übertrag des Vorjahres" error="1) Übertrag in Form einer Dezimalzahl eingeben_x000a_2) Übertrag darf nicht kleiner als -8 Std. sein_x000a_3) Übertrag darf nicht grösser als 24 Std sein" sqref="J7:J10" xr:uid="{00000000-0002-0000-0000-000008000000}"/>
    <dataValidation type="list" allowBlank="1" showInputMessage="1" showErrorMessage="1" errorTitle="Fehler: Übertrag des Vorjahres" error="Bitte den Übertrag in Form einer Dezimalzahl eingeben!_x000a_" sqref="I8" xr:uid="{00000000-0002-0000-0000-000009000000}">
      <formula1>L_Zeitmodus</formula1>
    </dataValidation>
    <dataValidation type="list" allowBlank="1" showInputMessage="1" showErrorMessage="1" errorTitle="Fehler: Übertrag des Vorjahres" error="Bitte den Übertrag in Form einer Dezimalzahl eingeben!_x000a_" sqref="I9" xr:uid="{00000000-0002-0000-0000-00000A000000}">
      <formula1>L_Zeitmodell</formula1>
    </dataValidation>
  </dataValidations>
  <printOptions horizontalCentered="1"/>
  <pageMargins left="0.22" right="0.22" top="0.15748031496062992" bottom="0.15748031496062992" header="0.15748031496062992" footer="0.15748031496062992"/>
  <pageSetup paperSize="9" scale="59" orientation="portrait" r:id="rId1"/>
  <headerFooter alignWithMargins="0"/>
  <rowBreaks count="1" manualBreakCount="1">
    <brk id="37" max="16383" man="1"/>
  </rowBreaks>
  <colBreaks count="1" manualBreakCount="1">
    <brk id="38" max="1048575" man="1"/>
  </colBreaks>
  <ignoredErrors>
    <ignoredError sqref="K17:M17 I22" unlockedFormula="1"/>
    <ignoredError sqref="AK18"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3325" r:id="rId4" name="SH_KZSL">
              <controlPr defaultSize="0" print="0" autoFill="0" autoPict="0" macro="[0]!Tabelle1.KZSL_Click">
                <anchor moveWithCells="1" sizeWithCells="1">
                  <from>
                    <xdr:col>2</xdr:col>
                    <xdr:colOff>673100</xdr:colOff>
                    <xdr:row>13</xdr:row>
                    <xdr:rowOff>323850</xdr:rowOff>
                  </from>
                  <to>
                    <xdr:col>4</xdr:col>
                    <xdr:colOff>12700</xdr:colOff>
                    <xdr:row>14</xdr:row>
                    <xdr:rowOff>457200</xdr:rowOff>
                  </to>
                </anchor>
              </controlPr>
            </control>
          </mc:Choice>
        </mc:AlternateContent>
        <mc:AlternateContent xmlns:mc="http://schemas.openxmlformats.org/markup-compatibility/2006">
          <mc:Choice Requires="x14">
            <control shapeId="13326" r:id="rId5" name="SH_KZSR">
              <controlPr defaultSize="0" print="0" autoFill="0" autoPict="0" macro="[0]!Tabelle1.KZSR_Click">
                <anchor moveWithCells="1" sizeWithCells="1">
                  <from>
                    <xdr:col>5</xdr:col>
                    <xdr:colOff>12700</xdr:colOff>
                    <xdr:row>13</xdr:row>
                    <xdr:rowOff>323850</xdr:rowOff>
                  </from>
                  <to>
                    <xdr:col>6</xdr:col>
                    <xdr:colOff>0</xdr:colOff>
                    <xdr:row>14</xdr:row>
                    <xdr:rowOff>457200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C0585-8FF6-41C7-B682-D8C987724BBC}">
  <sheetPr codeName="Tabelle26"/>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83"/>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86" t="s">
        <v>58</v>
      </c>
      <c r="G2" s="686"/>
      <c r="H2" s="686"/>
      <c r="I2" s="430" t="str">
        <f>" "&amp;Zeitmodell</f>
        <v xml:space="preserve"> Vollzeit</v>
      </c>
      <c r="J2" s="511" t="s">
        <v>291</v>
      </c>
      <c r="K2" s="303" t="str">
        <f>" "&amp;Zeitmodus</f>
        <v xml:space="preserve"> Gleitzeit</v>
      </c>
      <c r="L2" s="303"/>
      <c r="M2" s="303"/>
      <c r="N2" s="303"/>
      <c r="O2" s="304"/>
      <c r="P2" s="684"/>
      <c r="Q2" s="150">
        <f ca="1">IF(ISNA($Q$4),1,$Q$4)</f>
        <v>9</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87" t="s">
        <v>264</v>
      </c>
      <c r="G3" s="687"/>
      <c r="H3" s="687"/>
      <c r="I3" s="307" t="str">
        <f>" "&amp;Vorgesetzter</f>
        <v xml:space="preserve"> Vorname Nachname</v>
      </c>
      <c r="J3" s="307"/>
      <c r="K3" s="307"/>
      <c r="L3" s="307"/>
      <c r="M3" s="307"/>
      <c r="N3" s="307"/>
      <c r="O3" s="308"/>
      <c r="P3" s="685"/>
      <c r="Q3" s="155" t="str" cm="1">
        <f t="array" aca="1" ref="Q3" ca="1">RIGHT(CELL("filename",A1),LEN(CELL("filename",A1))-SEARCH("]",CELL("filename",A1),1))</f>
        <v>September</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88" t="str">
        <f ca="1" xml:space="preserve"> " Monat: "&amp;$Q$3&amp;" "&amp;Jahr</f>
        <v xml:space="preserve"> Monat: September 2026</v>
      </c>
      <c r="B4" s="689"/>
      <c r="C4" s="689"/>
      <c r="D4" s="690"/>
      <c r="E4" s="691" t="s">
        <v>131</v>
      </c>
      <c r="F4" s="692"/>
      <c r="G4" s="693" t="s">
        <v>267</v>
      </c>
      <c r="H4" s="694"/>
      <c r="I4" s="695"/>
      <c r="J4" s="398" t="s">
        <v>135</v>
      </c>
      <c r="K4" s="402" t="s">
        <v>257</v>
      </c>
      <c r="L4" s="396"/>
      <c r="M4" s="397"/>
      <c r="N4" s="405"/>
      <c r="O4" s="699" t="s">
        <v>144</v>
      </c>
      <c r="P4" s="702" t="s">
        <v>145</v>
      </c>
      <c r="Q4" s="157">
        <f ca="1">IF(ISNA(VLOOKUP($Q$3,MTab,2,FALSE)),1,VLOOKUP($Q$3,MTab,2,FALSE))</f>
        <v>9</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705" t="s">
        <v>49</v>
      </c>
      <c r="B5" s="708" t="s">
        <v>123</v>
      </c>
      <c r="C5" s="673" t="s">
        <v>265</v>
      </c>
      <c r="D5" s="674"/>
      <c r="E5" s="675" t="str">
        <f>"Wochen-AZ"&amp;" "&amp;TEXT(WAZ,"[hh]:mm")</f>
        <v>Wochen-AZ 40:00</v>
      </c>
      <c r="F5" s="676"/>
      <c r="G5" s="696"/>
      <c r="H5" s="697"/>
      <c r="I5" s="698"/>
      <c r="J5" s="399" cm="1">
        <f t="array" aca="1" ref="J5" ca="1">IF(ISNA($Q$5),Übertrag,INDIRECT($Q$5))</f>
        <v>0</v>
      </c>
      <c r="K5" s="407" t="s">
        <v>258</v>
      </c>
      <c r="L5" s="427" t="str">
        <f>IF(Zeitmodell="Vollzeit"," Überstunden1:1,5"," Überstunden1:1,25")</f>
        <v xml:space="preserve"> Überstunden1:1,5</v>
      </c>
      <c r="M5" s="412"/>
      <c r="N5" s="404"/>
      <c r="O5" s="700"/>
      <c r="P5" s="703"/>
      <c r="Q5" s="156" t="str">
        <f ca="1">IF(ISNA(VLOOKUP($Q$3,MTab,3,FALSE)),"Übertrag",VLOOKUP($Q$3,MTab,3,FALSE))</f>
        <v>August!$I$44</v>
      </c>
      <c r="R5" s="134"/>
      <c r="S5" s="156" t="str">
        <f ca="1">IF(ISNA(VLOOKUP($Q$3,MTab,4,FALSE)),$Q$3&amp;"!$S$2",VLOOKUP($Q$3,MTab,4,FALSE))</f>
        <v>August!$S$3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706"/>
      <c r="B6" s="709"/>
      <c r="C6" s="677" t="s">
        <v>134</v>
      </c>
      <c r="D6" s="679" t="s">
        <v>170</v>
      </c>
      <c r="E6" s="311" t="s">
        <v>133</v>
      </c>
      <c r="F6" s="681" t="s">
        <v>0</v>
      </c>
      <c r="G6" s="664" t="s">
        <v>1</v>
      </c>
      <c r="H6" s="660" t="s">
        <v>2</v>
      </c>
      <c r="I6" s="421" t="s">
        <v>3</v>
      </c>
      <c r="J6" s="312" t="s">
        <v>129</v>
      </c>
      <c r="K6" s="662" t="s">
        <v>3</v>
      </c>
      <c r="L6" s="664" t="s">
        <v>1</v>
      </c>
      <c r="M6" s="666" t="s">
        <v>2</v>
      </c>
      <c r="N6" s="668" t="s">
        <v>3</v>
      </c>
      <c r="O6" s="700"/>
      <c r="P6" s="703"/>
      <c r="Q6" s="120" t="s">
        <v>13</v>
      </c>
      <c r="R6" s="121"/>
      <c r="S6" s="121"/>
      <c r="T6" s="121"/>
      <c r="U6" s="121"/>
      <c r="V6" s="121"/>
      <c r="W6" s="121"/>
      <c r="X6" s="161" t="s">
        <v>163</v>
      </c>
      <c r="Y6" s="121"/>
      <c r="Z6" s="121"/>
      <c r="AA6" s="121"/>
      <c r="AB6" s="670" t="s">
        <v>97</v>
      </c>
      <c r="AC6" s="671"/>
      <c r="AD6" s="671"/>
      <c r="AE6" s="671"/>
      <c r="AF6" s="671"/>
      <c r="AG6" s="672"/>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707"/>
      <c r="B7" s="710"/>
      <c r="C7" s="678"/>
      <c r="D7" s="680"/>
      <c r="E7" s="313" t="s">
        <v>124</v>
      </c>
      <c r="F7" s="682"/>
      <c r="G7" s="665"/>
      <c r="H7" s="661"/>
      <c r="I7" s="422" t="s">
        <v>4</v>
      </c>
      <c r="J7" s="314" t="s">
        <v>130</v>
      </c>
      <c r="K7" s="663"/>
      <c r="L7" s="665"/>
      <c r="M7" s="667"/>
      <c r="N7" s="669"/>
      <c r="O7" s="701"/>
      <c r="P7" s="704"/>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46266</v>
      </c>
      <c r="B8" s="76" t="str">
        <f t="shared" ref="B8:B38" ca="1" si="0">IF($R8,VLOOKUP(WEEKDAY($Q8,2),WOTA,2,FALSE),"")</f>
        <v>Di</v>
      </c>
      <c r="C8" s="75" t="str">
        <f t="shared" ref="C8:C38" ca="1" si="1">IF($R8," "&amp;IF($S8="",VLOOKUP($Q8,FListe,3,FALSE),$S8),"")</f>
        <v xml:space="preserve"> </v>
      </c>
      <c r="D8" s="165"/>
      <c r="E8" s="388" t="str">
        <f ca="1">IF(AND($R8,$T8&lt;&gt;"F"),IF($AC8=$AF8,"keine NAZ",TEXT($AC8,"hh:mm")&amp;"-"&amp;TEXT($AF8,"hh:mm")),"")</f>
        <v>08:00-16:00</v>
      </c>
      <c r="F8" s="124">
        <f t="shared" ref="F8:F38" ca="1" si="2">IF($R8,IF($T8="F",0,VLOOKUP($B8,GAZ,I_GAZNAZ,FALSE)),"")</f>
        <v>0.33333333333333331</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46266</v>
      </c>
      <c r="R8" s="114" t="b">
        <f t="shared" ref="R8:R38" ca="1" si="6">$Q$2=MONTH($Q8)</f>
        <v>1</v>
      </c>
      <c r="S8" s="108" t="str">
        <f t="shared" ref="S8:S38" si="7">IF(OR($D8="U",$D8="Z",$D8="ZK",$D8="K"),VLOOKUP($D8,UZK,2,FALSE),"")</f>
        <v/>
      </c>
      <c r="T8" s="60" t="str">
        <f t="shared" ref="T8:T38" ca="1" si="8">IF($R8,VLOOKUP($Q8,FListe,4,FALSE),"")</f>
        <v>A</v>
      </c>
      <c r="U8" s="60" t="str">
        <f t="shared" ref="U8:U38" ca="1" si="9">IF($R8,VLOOKUP($Q8,FListe,5,FALSE),"")</f>
        <v>A</v>
      </c>
      <c r="V8" s="479">
        <f t="shared" ref="V8:V38" si="10">$H8-$G8</f>
        <v>0</v>
      </c>
      <c r="W8" s="481">
        <f t="shared" ref="W8:W38" ca="1" si="11">IF($R8,ROUND($V8-$F8,15),"")</f>
        <v>-0.33333333333333298</v>
      </c>
      <c r="X8" s="159">
        <f t="shared" ref="X8:X38" ca="1" si="12">IF($I8&lt;&gt;"",$X7+$I8,$X7)</f>
        <v>0</v>
      </c>
      <c r="Y8" s="114" t="b">
        <f t="shared" ref="Y8:Y38" ca="1" si="13">($W8=0)</f>
        <v>0</v>
      </c>
      <c r="Z8" s="114" t="b">
        <f t="shared" ref="Z8:Z38" ca="1" si="14">($W8&gt;0)</f>
        <v>0</v>
      </c>
      <c r="AA8" s="114" t="b">
        <f t="shared" ref="AA8:AA38" ca="1" si="15">($W8&lt;0)</f>
        <v>1</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1</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46267</v>
      </c>
      <c r="B9" s="76" t="str">
        <f t="shared" ca="1" si="0"/>
        <v>Mi</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46267</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46268</v>
      </c>
      <c r="B10" s="76" t="str">
        <f t="shared" ca="1" si="0"/>
        <v>Do</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46268</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0.58333333333333337</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46269</v>
      </c>
      <c r="B11" s="76" t="str">
        <f t="shared" ca="1" si="0"/>
        <v>Fr</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46269</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46270</v>
      </c>
      <c r="B12" s="76" t="str">
        <f t="shared" ca="1" si="0"/>
        <v>Sa</v>
      </c>
      <c r="C12" s="75" t="str">
        <f t="shared" ca="1" si="1"/>
        <v xml:space="preserve"> Wochenende</v>
      </c>
      <c r="D12" s="496"/>
      <c r="E12" s="388" t="str">
        <f t="shared" ca="1" si="42"/>
        <v/>
      </c>
      <c r="F12" s="124">
        <f t="shared" ca="1" si="2"/>
        <v>0</v>
      </c>
      <c r="G12" s="125"/>
      <c r="H12" s="419"/>
      <c r="I12" s="423" t="str">
        <f t="shared" ca="1" si="3"/>
        <v/>
      </c>
      <c r="J12" s="400">
        <f t="shared" ca="1" si="4"/>
        <v>0</v>
      </c>
      <c r="K12" s="408" t="str">
        <f t="shared" ca="1" si="43"/>
        <v/>
      </c>
      <c r="L12" s="125"/>
      <c r="M12" s="417"/>
      <c r="N12" s="425" t="str">
        <f t="shared" ca="1" si="5"/>
        <v/>
      </c>
      <c r="O12" s="403"/>
      <c r="P12" s="180"/>
      <c r="Q12" s="107">
        <f t="shared" ca="1" si="44"/>
        <v>46270</v>
      </c>
      <c r="R12" s="114" t="b">
        <f t="shared" ca="1" si="6"/>
        <v>1</v>
      </c>
      <c r="S12" s="108" t="str">
        <f t="shared" si="7"/>
        <v/>
      </c>
      <c r="T12" s="60" t="str">
        <f t="shared" ca="1" si="8"/>
        <v>F</v>
      </c>
      <c r="U12" s="60" t="str">
        <f t="shared" ca="1" si="9"/>
        <v>A</v>
      </c>
      <c r="V12" s="479">
        <f t="shared" si="10"/>
        <v>0</v>
      </c>
      <c r="W12" s="481">
        <f t="shared" ca="1" si="11"/>
        <v>0</v>
      </c>
      <c r="X12" s="159">
        <f t="shared" ca="1" si="12"/>
        <v>0</v>
      </c>
      <c r="Y12" s="114" t="b">
        <f t="shared" ca="1" si="13"/>
        <v>1</v>
      </c>
      <c r="Z12" s="114" t="b">
        <f t="shared" ca="1" si="14"/>
        <v>0</v>
      </c>
      <c r="AA12" s="114" t="b">
        <f t="shared" ca="1" si="15"/>
        <v>0</v>
      </c>
      <c r="AB12" s="77" t="str">
        <f t="shared" ca="1" si="16"/>
        <v/>
      </c>
      <c r="AC12" s="84" t="str">
        <f t="shared" ca="1" si="16"/>
        <v/>
      </c>
      <c r="AD12" s="87" t="str">
        <f t="shared" ca="1" si="17"/>
        <v/>
      </c>
      <c r="AE12" s="87" t="str">
        <f t="shared" ca="1" si="18"/>
        <v/>
      </c>
      <c r="AF12" s="84" t="str">
        <f t="shared" ca="1" si="16"/>
        <v/>
      </c>
      <c r="AG12" s="81" t="str">
        <f t="shared" ca="1" si="16"/>
        <v/>
      </c>
      <c r="AH12" s="114" t="b">
        <f t="shared" si="19"/>
        <v>0</v>
      </c>
      <c r="AI12" s="114" t="b">
        <f t="shared" ca="1" si="45"/>
        <v>0</v>
      </c>
      <c r="AJ12" s="114" t="b">
        <f t="shared" ca="1" si="20"/>
        <v>0</v>
      </c>
      <c r="AK12" s="114" t="b">
        <f t="shared" ca="1" si="21"/>
        <v>1</v>
      </c>
      <c r="AL12" s="114" t="b">
        <f t="shared" ca="1" si="46"/>
        <v>1</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f t="shared" ca="1" si="32"/>
        <v>0</v>
      </c>
      <c r="BA12" s="112">
        <f t="shared" ca="1" si="33"/>
        <v>0.99930555555555556</v>
      </c>
      <c r="BB12" s="112">
        <f t="shared" ca="1" si="34"/>
        <v>0</v>
      </c>
      <c r="BC12" s="112">
        <f t="shared" ca="1" si="35"/>
        <v>0.99930555555555556</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46271</v>
      </c>
      <c r="B13" s="76" t="str">
        <f t="shared" ca="1" si="0"/>
        <v>So</v>
      </c>
      <c r="C13" s="75" t="str">
        <f t="shared" ca="1" si="1"/>
        <v xml:space="preserve"> Wochenende</v>
      </c>
      <c r="D13" s="496"/>
      <c r="E13" s="388" t="str">
        <f t="shared" ca="1" si="42"/>
        <v/>
      </c>
      <c r="F13" s="124">
        <f t="shared" ca="1" si="2"/>
        <v>0</v>
      </c>
      <c r="G13" s="125"/>
      <c r="H13" s="419"/>
      <c r="I13" s="423" t="str">
        <f t="shared" ca="1" si="3"/>
        <v/>
      </c>
      <c r="J13" s="400">
        <f t="shared" ca="1" si="4"/>
        <v>0</v>
      </c>
      <c r="K13" s="408" t="str">
        <f t="shared" ca="1" si="43"/>
        <v/>
      </c>
      <c r="L13" s="497"/>
      <c r="M13" s="498"/>
      <c r="N13" s="425" t="str">
        <f t="shared" ca="1" si="5"/>
        <v/>
      </c>
      <c r="O13" s="403"/>
      <c r="P13" s="180"/>
      <c r="Q13" s="107">
        <f t="shared" ca="1" si="44"/>
        <v>46271</v>
      </c>
      <c r="R13" s="114" t="b">
        <f t="shared" ca="1" si="6"/>
        <v>1</v>
      </c>
      <c r="S13" s="108" t="str">
        <f t="shared" si="7"/>
        <v/>
      </c>
      <c r="T13" s="60" t="str">
        <f t="shared" ca="1" si="8"/>
        <v>F</v>
      </c>
      <c r="U13" s="60" t="str">
        <f t="shared" ca="1" si="9"/>
        <v>F</v>
      </c>
      <c r="V13" s="479">
        <f t="shared" si="10"/>
        <v>0</v>
      </c>
      <c r="W13" s="481">
        <f t="shared" ca="1" si="11"/>
        <v>0</v>
      </c>
      <c r="X13" s="159">
        <f t="shared" ca="1" si="12"/>
        <v>0</v>
      </c>
      <c r="Y13" s="114" t="b">
        <f t="shared" ca="1" si="13"/>
        <v>1</v>
      </c>
      <c r="Z13" s="114" t="b">
        <f t="shared" ca="1" si="14"/>
        <v>0</v>
      </c>
      <c r="AA13" s="114" t="b">
        <f t="shared" ca="1" si="15"/>
        <v>0</v>
      </c>
      <c r="AB13" s="77" t="str">
        <f t="shared" ca="1" si="16"/>
        <v/>
      </c>
      <c r="AC13" s="84" t="str">
        <f t="shared" ca="1" si="16"/>
        <v/>
      </c>
      <c r="AD13" s="87" t="str">
        <f t="shared" ca="1" si="17"/>
        <v/>
      </c>
      <c r="AE13" s="87" t="str">
        <f t="shared" ca="1" si="18"/>
        <v/>
      </c>
      <c r="AF13" s="84" t="str">
        <f t="shared" ca="1" si="16"/>
        <v/>
      </c>
      <c r="AG13" s="81" t="str">
        <f t="shared" ca="1" si="16"/>
        <v/>
      </c>
      <c r="AH13" s="114" t="b">
        <f t="shared" si="19"/>
        <v>0</v>
      </c>
      <c r="AI13" s="114" t="b">
        <f t="shared" ca="1" si="45"/>
        <v>0</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46272</v>
      </c>
      <c r="B14" s="76" t="str">
        <f t="shared" ca="1" si="0"/>
        <v>Mo</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46272</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46273</v>
      </c>
      <c r="B15" s="76" t="str">
        <f t="shared" ca="1" si="0"/>
        <v>Di</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46273</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46274</v>
      </c>
      <c r="B16" s="76" t="str">
        <f t="shared" ca="1" si="0"/>
        <v>Mi</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46274</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46275</v>
      </c>
      <c r="B17" s="76" t="str">
        <f t="shared" ca="1" si="0"/>
        <v>Do</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46275</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0.58333333333333337</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46276</v>
      </c>
      <c r="B18" s="76" t="str">
        <f t="shared" ca="1" si="0"/>
        <v>Fr</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46276</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46277</v>
      </c>
      <c r="B19" s="76" t="str">
        <f t="shared" ca="1" si="0"/>
        <v>Sa</v>
      </c>
      <c r="C19" s="75" t="str">
        <f t="shared" ca="1" si="1"/>
        <v xml:space="preserve"> Wochenende</v>
      </c>
      <c r="D19" s="496"/>
      <c r="E19" s="388" t="str">
        <f t="shared" ca="1" si="42"/>
        <v/>
      </c>
      <c r="F19" s="124">
        <f t="shared" ca="1" si="2"/>
        <v>0</v>
      </c>
      <c r="G19" s="125"/>
      <c r="H19" s="419"/>
      <c r="I19" s="423" t="str">
        <f t="shared" ca="1" si="3"/>
        <v/>
      </c>
      <c r="J19" s="400">
        <f t="shared" ca="1" si="4"/>
        <v>0</v>
      </c>
      <c r="K19" s="408" t="str">
        <f t="shared" ca="1" si="43"/>
        <v/>
      </c>
      <c r="L19" s="125"/>
      <c r="M19" s="417"/>
      <c r="N19" s="425" t="str">
        <f t="shared" ca="1" si="5"/>
        <v/>
      </c>
      <c r="O19" s="403"/>
      <c r="P19" s="180"/>
      <c r="Q19" s="107">
        <f t="shared" ca="1" si="44"/>
        <v>46277</v>
      </c>
      <c r="R19" s="114" t="b">
        <f t="shared" ca="1" si="6"/>
        <v>1</v>
      </c>
      <c r="S19" s="108" t="str">
        <f t="shared" si="7"/>
        <v/>
      </c>
      <c r="T19" s="60" t="str">
        <f t="shared" ca="1" si="8"/>
        <v>F</v>
      </c>
      <c r="U19" s="60" t="str">
        <f t="shared" ca="1" si="9"/>
        <v>A</v>
      </c>
      <c r="V19" s="479">
        <f t="shared" si="10"/>
        <v>0</v>
      </c>
      <c r="W19" s="481">
        <f t="shared" ca="1" si="11"/>
        <v>0</v>
      </c>
      <c r="X19" s="159">
        <f t="shared" ca="1" si="12"/>
        <v>0</v>
      </c>
      <c r="Y19" s="114" t="b">
        <f t="shared" ca="1" si="13"/>
        <v>1</v>
      </c>
      <c r="Z19" s="114" t="b">
        <f t="shared" ca="1" si="14"/>
        <v>0</v>
      </c>
      <c r="AA19" s="114" t="b">
        <f t="shared" ca="1" si="15"/>
        <v>0</v>
      </c>
      <c r="AB19" s="77" t="str">
        <f t="shared" ca="1" si="16"/>
        <v/>
      </c>
      <c r="AC19" s="84" t="str">
        <f t="shared" ca="1" si="16"/>
        <v/>
      </c>
      <c r="AD19" s="87" t="str">
        <f t="shared" ca="1" si="17"/>
        <v/>
      </c>
      <c r="AE19" s="87" t="str">
        <f t="shared" ca="1" si="18"/>
        <v/>
      </c>
      <c r="AF19" s="84" t="str">
        <f t="shared" ca="1" si="16"/>
        <v/>
      </c>
      <c r="AG19" s="81" t="str">
        <f t="shared" ca="1" si="16"/>
        <v/>
      </c>
      <c r="AH19" s="114" t="b">
        <f t="shared" si="19"/>
        <v>0</v>
      </c>
      <c r="AI19" s="114" t="b">
        <f t="shared" ca="1" si="45"/>
        <v>0</v>
      </c>
      <c r="AJ19" s="114" t="b">
        <f t="shared" ca="1" si="20"/>
        <v>0</v>
      </c>
      <c r="AK19" s="114" t="b">
        <f t="shared" ca="1" si="21"/>
        <v>1</v>
      </c>
      <c r="AL19" s="114" t="b">
        <f t="shared" ca="1" si="46"/>
        <v>1</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f t="shared" ca="1" si="32"/>
        <v>0</v>
      </c>
      <c r="BA19" s="112">
        <f t="shared" ca="1" si="33"/>
        <v>0.99930555555555556</v>
      </c>
      <c r="BB19" s="112">
        <f t="shared" ca="1" si="34"/>
        <v>0</v>
      </c>
      <c r="BC19" s="112">
        <f t="shared" ca="1" si="35"/>
        <v>0.99930555555555556</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46278</v>
      </c>
      <c r="B20" s="76" t="str">
        <f t="shared" ca="1" si="0"/>
        <v>So</v>
      </c>
      <c r="C20" s="75" t="str">
        <f t="shared" ca="1" si="1"/>
        <v xml:space="preserve"> Wochenende</v>
      </c>
      <c r="D20" s="496"/>
      <c r="E20" s="388" t="str">
        <f t="shared" ca="1" si="42"/>
        <v/>
      </c>
      <c r="F20" s="124">
        <f t="shared" ca="1" si="2"/>
        <v>0</v>
      </c>
      <c r="G20" s="125"/>
      <c r="H20" s="419"/>
      <c r="I20" s="423" t="str">
        <f t="shared" ca="1" si="3"/>
        <v/>
      </c>
      <c r="J20" s="400">
        <f t="shared" ca="1" si="4"/>
        <v>0</v>
      </c>
      <c r="K20" s="408" t="str">
        <f t="shared" ca="1" si="43"/>
        <v/>
      </c>
      <c r="L20" s="497"/>
      <c r="M20" s="498"/>
      <c r="N20" s="425" t="str">
        <f t="shared" ca="1" si="5"/>
        <v/>
      </c>
      <c r="O20" s="403"/>
      <c r="P20" s="180"/>
      <c r="Q20" s="107">
        <f t="shared" ca="1" si="44"/>
        <v>46278</v>
      </c>
      <c r="R20" s="114" t="b">
        <f t="shared" ca="1" si="6"/>
        <v>1</v>
      </c>
      <c r="S20" s="108" t="str">
        <f t="shared" si="7"/>
        <v/>
      </c>
      <c r="T20" s="60" t="str">
        <f t="shared" ca="1" si="8"/>
        <v>F</v>
      </c>
      <c r="U20" s="60" t="str">
        <f t="shared" ca="1" si="9"/>
        <v>F</v>
      </c>
      <c r="V20" s="479">
        <f t="shared" si="10"/>
        <v>0</v>
      </c>
      <c r="W20" s="481">
        <f t="shared" ca="1" si="11"/>
        <v>0</v>
      </c>
      <c r="X20" s="159">
        <f t="shared" ca="1" si="12"/>
        <v>0</v>
      </c>
      <c r="Y20" s="114" t="b">
        <f t="shared" ca="1" si="13"/>
        <v>1</v>
      </c>
      <c r="Z20" s="114" t="b">
        <f t="shared" ca="1" si="14"/>
        <v>0</v>
      </c>
      <c r="AA20" s="114" t="b">
        <f t="shared" ca="1" si="15"/>
        <v>0</v>
      </c>
      <c r="AB20" s="77" t="str">
        <f t="shared" ca="1" si="16"/>
        <v/>
      </c>
      <c r="AC20" s="84" t="str">
        <f t="shared" ca="1" si="16"/>
        <v/>
      </c>
      <c r="AD20" s="87" t="str">
        <f t="shared" ca="1" si="17"/>
        <v/>
      </c>
      <c r="AE20" s="87" t="str">
        <f t="shared" ca="1" si="18"/>
        <v/>
      </c>
      <c r="AF20" s="84" t="str">
        <f t="shared" ca="1" si="16"/>
        <v/>
      </c>
      <c r="AG20" s="81" t="str">
        <f t="shared" ca="1" si="16"/>
        <v/>
      </c>
      <c r="AH20" s="114" t="b">
        <f t="shared" si="19"/>
        <v>0</v>
      </c>
      <c r="AI20" s="114" t="b">
        <f t="shared" ca="1" si="45"/>
        <v>0</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46279</v>
      </c>
      <c r="B21" s="76" t="str">
        <f t="shared" ca="1" si="0"/>
        <v>Mo</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46279</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46280</v>
      </c>
      <c r="B22" s="76" t="str">
        <f t="shared" ca="1" si="0"/>
        <v>Di</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46280</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46281</v>
      </c>
      <c r="B23" s="76" t="str">
        <f t="shared" ca="1" si="0"/>
        <v>Mi</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46281</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46282</v>
      </c>
      <c r="B24" s="76" t="str">
        <f t="shared" ca="1" si="0"/>
        <v>Do</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46282</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0.58333333333333337</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46283</v>
      </c>
      <c r="B25" s="76" t="str">
        <f t="shared" ca="1" si="0"/>
        <v>Fr</v>
      </c>
      <c r="C25" s="75" t="str">
        <f t="shared" ca="1" si="1"/>
        <v xml:space="preserve"> </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46283</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46284</v>
      </c>
      <c r="B26" s="76" t="str">
        <f t="shared" ca="1" si="0"/>
        <v>Sa</v>
      </c>
      <c r="C26" s="75" t="str">
        <f t="shared" ca="1" si="1"/>
        <v xml:space="preserve"> Wochenende</v>
      </c>
      <c r="D26" s="496"/>
      <c r="E26" s="388" t="str">
        <f t="shared" ca="1" si="42"/>
        <v/>
      </c>
      <c r="F26" s="124">
        <f t="shared" ca="1" si="2"/>
        <v>0</v>
      </c>
      <c r="G26" s="125"/>
      <c r="H26" s="419"/>
      <c r="I26" s="423" t="str">
        <f t="shared" ca="1" si="3"/>
        <v/>
      </c>
      <c r="J26" s="400">
        <f t="shared" ca="1" si="4"/>
        <v>0</v>
      </c>
      <c r="K26" s="408" t="str">
        <f t="shared" ca="1" si="43"/>
        <v/>
      </c>
      <c r="L26" s="125"/>
      <c r="M26" s="417"/>
      <c r="N26" s="425" t="str">
        <f t="shared" ca="1" si="5"/>
        <v/>
      </c>
      <c r="O26" s="403"/>
      <c r="P26" s="180"/>
      <c r="Q26" s="107">
        <f t="shared" ca="1" si="44"/>
        <v>46284</v>
      </c>
      <c r="R26" s="114" t="b">
        <f t="shared" ca="1" si="6"/>
        <v>1</v>
      </c>
      <c r="S26" s="108" t="str">
        <f t="shared" si="7"/>
        <v/>
      </c>
      <c r="T26" s="60" t="str">
        <f t="shared" ca="1" si="8"/>
        <v>F</v>
      </c>
      <c r="U26" s="60" t="str">
        <f t="shared" ca="1" si="9"/>
        <v>A</v>
      </c>
      <c r="V26" s="479">
        <f t="shared" si="10"/>
        <v>0</v>
      </c>
      <c r="W26" s="481">
        <f t="shared" ca="1" si="11"/>
        <v>0</v>
      </c>
      <c r="X26" s="159">
        <f t="shared" ca="1" si="12"/>
        <v>0</v>
      </c>
      <c r="Y26" s="114" t="b">
        <f t="shared" ca="1" si="13"/>
        <v>1</v>
      </c>
      <c r="Z26" s="114" t="b">
        <f t="shared" ca="1" si="14"/>
        <v>0</v>
      </c>
      <c r="AA26" s="114" t="b">
        <f t="shared" ca="1" si="15"/>
        <v>0</v>
      </c>
      <c r="AB26" s="77" t="str">
        <f t="shared" ca="1" si="50"/>
        <v/>
      </c>
      <c r="AC26" s="84" t="str">
        <f t="shared" ca="1" si="50"/>
        <v/>
      </c>
      <c r="AD26" s="87" t="str">
        <f t="shared" ca="1" si="17"/>
        <v/>
      </c>
      <c r="AE26" s="87" t="str">
        <f t="shared" ca="1" si="18"/>
        <v/>
      </c>
      <c r="AF26" s="84" t="str">
        <f t="shared" ca="1" si="50"/>
        <v/>
      </c>
      <c r="AG26" s="81" t="str">
        <f t="shared" ca="1" si="50"/>
        <v/>
      </c>
      <c r="AH26" s="114" t="b">
        <f t="shared" si="19"/>
        <v>0</v>
      </c>
      <c r="AI26" s="114" t="b">
        <f t="shared" ca="1" si="45"/>
        <v>0</v>
      </c>
      <c r="AJ26" s="114" t="b">
        <f t="shared" ca="1" si="20"/>
        <v>0</v>
      </c>
      <c r="AK26" s="114" t="b">
        <f t="shared" ca="1" si="21"/>
        <v>1</v>
      </c>
      <c r="AL26" s="114" t="b">
        <f t="shared" ca="1" si="46"/>
        <v>1</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f t="shared" ca="1" si="32"/>
        <v>0</v>
      </c>
      <c r="BA26" s="112">
        <f t="shared" ca="1" si="33"/>
        <v>0.99930555555555556</v>
      </c>
      <c r="BB26" s="112">
        <f t="shared" ca="1" si="34"/>
        <v>0</v>
      </c>
      <c r="BC26" s="112">
        <f t="shared" ca="1" si="35"/>
        <v>0.99930555555555556</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46285</v>
      </c>
      <c r="B27" s="76" t="str">
        <f t="shared" ca="1" si="0"/>
        <v>So</v>
      </c>
      <c r="C27" s="75" t="str">
        <f t="shared" ca="1" si="1"/>
        <v xml:space="preserve"> Wochenende</v>
      </c>
      <c r="D27" s="496"/>
      <c r="E27" s="388" t="str">
        <f t="shared" ca="1" si="42"/>
        <v/>
      </c>
      <c r="F27" s="124">
        <f t="shared" ca="1" si="2"/>
        <v>0</v>
      </c>
      <c r="G27" s="125"/>
      <c r="H27" s="419"/>
      <c r="I27" s="423" t="str">
        <f t="shared" ca="1" si="3"/>
        <v/>
      </c>
      <c r="J27" s="400">
        <f t="shared" ca="1" si="4"/>
        <v>0</v>
      </c>
      <c r="K27" s="408" t="str">
        <f t="shared" ca="1" si="43"/>
        <v/>
      </c>
      <c r="L27" s="497"/>
      <c r="M27" s="498"/>
      <c r="N27" s="425" t="str">
        <f t="shared" ca="1" si="5"/>
        <v/>
      </c>
      <c r="O27" s="403"/>
      <c r="P27" s="180"/>
      <c r="Q27" s="107">
        <f t="shared" ca="1" si="44"/>
        <v>46285</v>
      </c>
      <c r="R27" s="114" t="b">
        <f t="shared" ca="1" si="6"/>
        <v>1</v>
      </c>
      <c r="S27" s="108" t="str">
        <f t="shared" si="7"/>
        <v/>
      </c>
      <c r="T27" s="60" t="str">
        <f t="shared" ca="1" si="8"/>
        <v>F</v>
      </c>
      <c r="U27" s="60" t="str">
        <f t="shared" ca="1" si="9"/>
        <v>F</v>
      </c>
      <c r="V27" s="479">
        <f t="shared" si="10"/>
        <v>0</v>
      </c>
      <c r="W27" s="481">
        <f t="shared" ca="1" si="11"/>
        <v>0</v>
      </c>
      <c r="X27" s="159">
        <f t="shared" ca="1" si="12"/>
        <v>0</v>
      </c>
      <c r="Y27" s="114" t="b">
        <f t="shared" ca="1" si="13"/>
        <v>1</v>
      </c>
      <c r="Z27" s="114" t="b">
        <f t="shared" ca="1" si="14"/>
        <v>0</v>
      </c>
      <c r="AA27" s="114" t="b">
        <f t="shared" ca="1" si="15"/>
        <v>0</v>
      </c>
      <c r="AB27" s="77" t="str">
        <f t="shared" ca="1" si="50"/>
        <v/>
      </c>
      <c r="AC27" s="84" t="str">
        <f t="shared" ca="1" si="50"/>
        <v/>
      </c>
      <c r="AD27" s="87" t="str">
        <f t="shared" ca="1" si="17"/>
        <v/>
      </c>
      <c r="AE27" s="87" t="str">
        <f t="shared" ca="1" si="18"/>
        <v/>
      </c>
      <c r="AF27" s="84" t="str">
        <f t="shared" ca="1" si="50"/>
        <v/>
      </c>
      <c r="AG27" s="81" t="str">
        <f t="shared" ca="1" si="50"/>
        <v/>
      </c>
      <c r="AH27" s="114" t="b">
        <f t="shared" si="19"/>
        <v>0</v>
      </c>
      <c r="AI27" s="114" t="b">
        <f t="shared" ca="1" si="45"/>
        <v>0</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46286</v>
      </c>
      <c r="B28" s="76" t="str">
        <f t="shared" ca="1" si="0"/>
        <v>Mo</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46286</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0.58333333333333337</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46287</v>
      </c>
      <c r="B29" s="76" t="str">
        <f t="shared" ca="1" si="0"/>
        <v>Di</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46287</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46288</v>
      </c>
      <c r="B30" s="76" t="str">
        <f t="shared" ca="1" si="0"/>
        <v>Mi</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46288</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46289</v>
      </c>
      <c r="B31" s="76" t="str">
        <f t="shared" ca="1" si="0"/>
        <v>Do</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46289</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0.58333333333333337</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46290</v>
      </c>
      <c r="B32" s="76" t="str">
        <f t="shared" ca="1" si="0"/>
        <v>Fr</v>
      </c>
      <c r="C32" s="75" t="str">
        <f t="shared" ca="1" si="1"/>
        <v xml:space="preserve"> </v>
      </c>
      <c r="D32" s="165"/>
      <c r="E32" s="388" t="str">
        <f t="shared" ca="1" si="42"/>
        <v>08:00-16:00</v>
      </c>
      <c r="F32" s="124">
        <f t="shared" ca="1" si="2"/>
        <v>0.33333333333333331</v>
      </c>
      <c r="G32" s="125"/>
      <c r="H32" s="419"/>
      <c r="I32" s="423" t="str">
        <f t="shared" ca="1" si="3"/>
        <v/>
      </c>
      <c r="J32" s="400">
        <f t="shared" ca="1" si="4"/>
        <v>0</v>
      </c>
      <c r="K32" s="408" t="str">
        <f t="shared" ca="1" si="43"/>
        <v/>
      </c>
      <c r="L32" s="497"/>
      <c r="M32" s="498"/>
      <c r="N32" s="425" t="str">
        <f t="shared" ca="1" si="5"/>
        <v/>
      </c>
      <c r="O32" s="403"/>
      <c r="P32" s="180"/>
      <c r="Q32" s="107">
        <f t="shared" ca="1" si="44"/>
        <v>46290</v>
      </c>
      <c r="R32" s="114" t="b">
        <f t="shared" ca="1" si="6"/>
        <v>1</v>
      </c>
      <c r="S32" s="108" t="str">
        <f t="shared" si="7"/>
        <v/>
      </c>
      <c r="T32" s="60" t="str">
        <f t="shared" ca="1" si="8"/>
        <v>A</v>
      </c>
      <c r="U32" s="60" t="str">
        <f t="shared" ca="1" si="9"/>
        <v>A</v>
      </c>
      <c r="V32" s="479">
        <f t="shared" si="10"/>
        <v>0</v>
      </c>
      <c r="W32" s="481">
        <f t="shared" ca="1" si="11"/>
        <v>-0.33333333333333298</v>
      </c>
      <c r="X32" s="159">
        <f t="shared" ca="1" si="12"/>
        <v>0</v>
      </c>
      <c r="Y32" s="114" t="b">
        <f t="shared" ca="1" si="13"/>
        <v>0</v>
      </c>
      <c r="Z32" s="114" t="b">
        <f t="shared" ca="1" si="14"/>
        <v>0</v>
      </c>
      <c r="AA32" s="114" t="b">
        <f t="shared" ca="1" si="15"/>
        <v>1</v>
      </c>
      <c r="AB32" s="77">
        <f t="shared" ca="1" si="50"/>
        <v>0.29166666666666669</v>
      </c>
      <c r="AC32" s="84">
        <f t="shared" ca="1" si="50"/>
        <v>0.33333333333333331</v>
      </c>
      <c r="AD32" s="87">
        <f t="shared" ca="1" si="17"/>
        <v>0.375</v>
      </c>
      <c r="AE32" s="87">
        <f t="shared" ca="1" si="18"/>
        <v>0.5</v>
      </c>
      <c r="AF32" s="84">
        <f t="shared" ca="1" si="50"/>
        <v>0.66666666666666663</v>
      </c>
      <c r="AG32" s="81">
        <f t="shared" ca="1" si="50"/>
        <v>0.75</v>
      </c>
      <c r="AH32" s="114" t="b">
        <f t="shared" si="19"/>
        <v>0</v>
      </c>
      <c r="AI32" s="114" t="b">
        <f t="shared" ca="1" si="45"/>
        <v>1</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46291</v>
      </c>
      <c r="B33" s="76" t="str">
        <f t="shared" ca="1" si="0"/>
        <v>Sa</v>
      </c>
      <c r="C33" s="75" t="str">
        <f t="shared" ca="1" si="1"/>
        <v xml:space="preserve"> Wochenende</v>
      </c>
      <c r="D33" s="496"/>
      <c r="E33" s="388" t="str">
        <f t="shared" ca="1" si="42"/>
        <v/>
      </c>
      <c r="F33" s="124">
        <f t="shared" ca="1" si="2"/>
        <v>0</v>
      </c>
      <c r="G33" s="125"/>
      <c r="H33" s="419"/>
      <c r="I33" s="423" t="str">
        <f t="shared" ca="1" si="3"/>
        <v/>
      </c>
      <c r="J33" s="400">
        <f t="shared" ca="1" si="4"/>
        <v>0</v>
      </c>
      <c r="K33" s="408" t="str">
        <f t="shared" ca="1" si="43"/>
        <v/>
      </c>
      <c r="L33" s="125"/>
      <c r="M33" s="417"/>
      <c r="N33" s="425" t="str">
        <f t="shared" ca="1" si="5"/>
        <v/>
      </c>
      <c r="O33" s="403"/>
      <c r="P33" s="180"/>
      <c r="Q33" s="107">
        <f t="shared" ca="1" si="44"/>
        <v>46291</v>
      </c>
      <c r="R33" s="114" t="b">
        <f t="shared" ca="1" si="6"/>
        <v>1</v>
      </c>
      <c r="S33" s="108" t="str">
        <f t="shared" si="7"/>
        <v/>
      </c>
      <c r="T33" s="60" t="str">
        <f t="shared" ca="1" si="8"/>
        <v>F</v>
      </c>
      <c r="U33" s="60" t="str">
        <f t="shared" ca="1" si="9"/>
        <v>A</v>
      </c>
      <c r="V33" s="479">
        <f t="shared" si="10"/>
        <v>0</v>
      </c>
      <c r="W33" s="481">
        <f t="shared" ca="1" si="11"/>
        <v>0</v>
      </c>
      <c r="X33" s="159">
        <f t="shared" ca="1" si="12"/>
        <v>0</v>
      </c>
      <c r="Y33" s="114" t="b">
        <f t="shared" ca="1" si="13"/>
        <v>1</v>
      </c>
      <c r="Z33" s="114" t="b">
        <f t="shared" ca="1" si="14"/>
        <v>0</v>
      </c>
      <c r="AA33" s="114" t="b">
        <f t="shared" ca="1" si="15"/>
        <v>0</v>
      </c>
      <c r="AB33" s="77" t="str">
        <f t="shared" ca="1" si="50"/>
        <v/>
      </c>
      <c r="AC33" s="84" t="str">
        <f t="shared" ca="1" si="50"/>
        <v/>
      </c>
      <c r="AD33" s="87" t="str">
        <f t="shared" ca="1" si="17"/>
        <v/>
      </c>
      <c r="AE33" s="87" t="str">
        <f t="shared" ca="1" si="18"/>
        <v/>
      </c>
      <c r="AF33" s="84" t="str">
        <f t="shared" ca="1" si="50"/>
        <v/>
      </c>
      <c r="AG33" s="81" t="str">
        <f t="shared" ca="1" si="50"/>
        <v/>
      </c>
      <c r="AH33" s="114" t="b">
        <f t="shared" si="19"/>
        <v>0</v>
      </c>
      <c r="AI33" s="114" t="b">
        <f t="shared" ca="1" si="45"/>
        <v>0</v>
      </c>
      <c r="AJ33" s="114" t="b">
        <f t="shared" ca="1" si="20"/>
        <v>0</v>
      </c>
      <c r="AK33" s="114" t="b">
        <f t="shared" ca="1" si="21"/>
        <v>1</v>
      </c>
      <c r="AL33" s="114" t="b">
        <f t="shared" ca="1" si="46"/>
        <v>1</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f t="shared" ca="1" si="32"/>
        <v>0</v>
      </c>
      <c r="BA33" s="112">
        <f t="shared" ca="1" si="33"/>
        <v>0.99930555555555556</v>
      </c>
      <c r="BB33" s="112">
        <f t="shared" ca="1" si="34"/>
        <v>0</v>
      </c>
      <c r="BC33" s="112">
        <f t="shared" ca="1" si="35"/>
        <v>0.99930555555555556</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46292</v>
      </c>
      <c r="B34" s="76" t="str">
        <f t="shared" ca="1" si="0"/>
        <v>So</v>
      </c>
      <c r="C34" s="75" t="str">
        <f t="shared" ca="1" si="1"/>
        <v xml:space="preserve"> Wochenende</v>
      </c>
      <c r="D34" s="496"/>
      <c r="E34" s="388" t="str">
        <f t="shared" ca="1" si="42"/>
        <v/>
      </c>
      <c r="F34" s="124">
        <f t="shared" ca="1" si="2"/>
        <v>0</v>
      </c>
      <c r="G34" s="125"/>
      <c r="H34" s="419"/>
      <c r="I34" s="423" t="str">
        <f t="shared" ca="1" si="3"/>
        <v/>
      </c>
      <c r="J34" s="400">
        <f t="shared" ca="1" si="4"/>
        <v>0</v>
      </c>
      <c r="K34" s="408" t="str">
        <f t="shared" ca="1" si="43"/>
        <v/>
      </c>
      <c r="L34" s="497"/>
      <c r="M34" s="498"/>
      <c r="N34" s="425" t="str">
        <f t="shared" ca="1" si="5"/>
        <v/>
      </c>
      <c r="O34" s="403"/>
      <c r="P34" s="180"/>
      <c r="Q34" s="107">
        <f t="shared" ca="1" si="44"/>
        <v>46292</v>
      </c>
      <c r="R34" s="114" t="b">
        <f t="shared" ca="1" si="6"/>
        <v>1</v>
      </c>
      <c r="S34" s="108" t="str">
        <f t="shared" si="7"/>
        <v/>
      </c>
      <c r="T34" s="60" t="str">
        <f t="shared" ca="1" si="8"/>
        <v>F</v>
      </c>
      <c r="U34" s="60" t="str">
        <f t="shared" ca="1" si="9"/>
        <v>F</v>
      </c>
      <c r="V34" s="479">
        <f t="shared" si="10"/>
        <v>0</v>
      </c>
      <c r="W34" s="481">
        <f t="shared" ca="1" si="11"/>
        <v>0</v>
      </c>
      <c r="X34" s="159">
        <f t="shared" ca="1" si="12"/>
        <v>0</v>
      </c>
      <c r="Y34" s="114" t="b">
        <f t="shared" ca="1" si="13"/>
        <v>1</v>
      </c>
      <c r="Z34" s="114" t="b">
        <f t="shared" ca="1" si="14"/>
        <v>0</v>
      </c>
      <c r="AA34" s="114" t="b">
        <f t="shared" ca="1" si="15"/>
        <v>0</v>
      </c>
      <c r="AB34" s="77" t="str">
        <f t="shared" ca="1" si="50"/>
        <v/>
      </c>
      <c r="AC34" s="84" t="str">
        <f t="shared" ca="1" si="50"/>
        <v/>
      </c>
      <c r="AD34" s="87" t="str">
        <f t="shared" ca="1" si="17"/>
        <v/>
      </c>
      <c r="AE34" s="87" t="str">
        <f t="shared" ca="1" si="18"/>
        <v/>
      </c>
      <c r="AF34" s="84" t="str">
        <f t="shared" ca="1" si="50"/>
        <v/>
      </c>
      <c r="AG34" s="81" t="str">
        <f t="shared" ca="1" si="50"/>
        <v/>
      </c>
      <c r="AH34" s="114" t="b">
        <f t="shared" si="19"/>
        <v>0</v>
      </c>
      <c r="AI34" s="114" t="b">
        <f t="shared" ca="1" si="45"/>
        <v>0</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46293</v>
      </c>
      <c r="B35" s="76" t="str">
        <f t="shared" ca="1" si="0"/>
        <v>Mo</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46293</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0.58333333333333337</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46294</v>
      </c>
      <c r="B36" s="76" t="str">
        <f t="shared" ca="1" si="0"/>
        <v>Di</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46294</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46295</v>
      </c>
      <c r="B37" s="76" t="str">
        <f t="shared" ca="1" si="0"/>
        <v>Mi</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46295</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0.58333333333333337</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t="str">
        <f t="shared" ca="1" si="41"/>
        <v/>
      </c>
      <c r="B38" s="76" t="str">
        <f t="shared" ca="1" si="0"/>
        <v/>
      </c>
      <c r="C38" s="75" t="str">
        <f t="shared" ca="1" si="1"/>
        <v/>
      </c>
      <c r="D38" s="496"/>
      <c r="E38" s="388" t="str">
        <f t="shared" ca="1" si="42"/>
        <v/>
      </c>
      <c r="F38" s="126" t="str">
        <f t="shared" ca="1" si="2"/>
        <v/>
      </c>
      <c r="G38" s="499"/>
      <c r="H38" s="500"/>
      <c r="I38" s="424" t="str">
        <f t="shared" ca="1" si="3"/>
        <v/>
      </c>
      <c r="J38" s="401" t="str">
        <f ca="1">IF($R38,$X38,"")</f>
        <v/>
      </c>
      <c r="K38" s="409" t="str">
        <f t="shared" ca="1" si="43"/>
        <v/>
      </c>
      <c r="L38" s="497"/>
      <c r="M38" s="501"/>
      <c r="N38" s="426" t="str">
        <f t="shared" ca="1" si="5"/>
        <v/>
      </c>
      <c r="O38" s="403"/>
      <c r="P38" s="502"/>
      <c r="Q38" s="109">
        <f t="shared" ca="1" si="44"/>
        <v>46296</v>
      </c>
      <c r="R38" s="114" t="b">
        <f t="shared" ca="1" si="6"/>
        <v>0</v>
      </c>
      <c r="S38" s="110" t="str">
        <f t="shared" si="7"/>
        <v/>
      </c>
      <c r="T38" s="61" t="str">
        <f t="shared" ca="1" si="8"/>
        <v/>
      </c>
      <c r="U38" s="61" t="str">
        <f t="shared" ca="1" si="9"/>
        <v/>
      </c>
      <c r="V38" s="480">
        <f t="shared" si="10"/>
        <v>0</v>
      </c>
      <c r="W38" s="482" t="str">
        <f t="shared" ca="1" si="11"/>
        <v/>
      </c>
      <c r="X38" s="160">
        <f t="shared" ca="1" si="12"/>
        <v>0</v>
      </c>
      <c r="Y38" s="115" t="b">
        <f t="shared" ca="1" si="13"/>
        <v>0</v>
      </c>
      <c r="Z38" s="115" t="b">
        <f t="shared" ca="1" si="14"/>
        <v>1</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0</v>
      </c>
      <c r="AL38" s="115" t="b">
        <f t="shared" ca="1" si="46"/>
        <v>0</v>
      </c>
      <c r="AM38" s="115" t="b">
        <f t="shared" si="22"/>
        <v>0</v>
      </c>
      <c r="AN38" s="115" t="b">
        <f t="shared" ca="1" si="47"/>
        <v>0</v>
      </c>
      <c r="AO38" s="113" t="str">
        <f t="shared" ca="1" si="23"/>
        <v/>
      </c>
      <c r="AP38" s="113" t="str">
        <f t="shared" ca="1" si="24"/>
        <v/>
      </c>
      <c r="AQ38" s="113" t="str">
        <f t="shared" ca="1" si="48"/>
        <v/>
      </c>
      <c r="AR38" s="113" t="str">
        <f t="shared" ca="1" si="25"/>
        <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22</v>
      </c>
      <c r="C39" s="637"/>
      <c r="D39" s="638"/>
      <c r="E39" s="643" t="str">
        <f>"Saldo Monat (~15min) &gt; "</f>
        <v xml:space="preserve">Saldo Monat (~15min) &gt; </v>
      </c>
      <c r="F39" s="644"/>
      <c r="G39" s="644"/>
      <c r="H39" s="644"/>
      <c r="I39" s="450">
        <f ca="1">ROUND(SUM(I8:I38)*4,0)/4</f>
        <v>0</v>
      </c>
      <c r="J39" s="431"/>
      <c r="K39" s="434">
        <f ca="1">SUM(K8:K38)</f>
        <v>0</v>
      </c>
      <c r="L39" s="645" t="s">
        <v>269</v>
      </c>
      <c r="M39" s="645"/>
      <c r="N39" s="435">
        <f ca="1">SUM(N8:N38)</f>
        <v>0</v>
      </c>
      <c r="O39" s="646" t="str">
        <f>IF(Zeitmodell="Vollzeit"," &lt; ÜS1:1,5 "," &lt; ÜS1:1,25 ")&amp;Zeitmodell</f>
        <v xml:space="preserve"> &lt; ÜS1:1,5 Vollzeit</v>
      </c>
      <c r="P39" s="647"/>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8</v>
      </c>
      <c r="C40" s="639"/>
      <c r="D40" s="640"/>
      <c r="E40" s="648" t="str">
        <f>"Saldo "&amp;IF(Zeitmodell="Vollzeit","1:1,5","1:1,25")&amp; " (~15min) &gt; "</f>
        <v xml:space="preserve">Saldo 1:1,5 (~15min) &gt; </v>
      </c>
      <c r="F40" s="649"/>
      <c r="G40" s="649"/>
      <c r="H40" s="649"/>
      <c r="I40" s="439">
        <f ca="1">ROUND($N40*4,0)/4</f>
        <v>0</v>
      </c>
      <c r="J40" s="441"/>
      <c r="K40" s="439"/>
      <c r="L40" s="442"/>
      <c r="M40" s="442"/>
      <c r="N40" s="443">
        <f ca="1">IF(Zeitmodell="Vollzeit",$N39*1.5,$N39*1.25)</f>
        <v>0</v>
      </c>
      <c r="O40" s="650" t="str">
        <f>IF(Zeitmodell="Vollzeit"," &lt; 1:1,5 "," &lt; 1:1,25 ")&amp;$Q40</f>
        <v xml:space="preserve"> &lt; 1:1,5 Stunden berechnen</v>
      </c>
      <c r="P40" s="651"/>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39"/>
      <c r="D41" s="640"/>
      <c r="E41" s="652" t="s">
        <v>272</v>
      </c>
      <c r="F41" s="653"/>
      <c r="G41" s="653"/>
      <c r="H41" s="653"/>
      <c r="I41" s="439">
        <f ca="1">ROUND($N41*4,0)/4</f>
        <v>0</v>
      </c>
      <c r="J41" s="441"/>
      <c r="K41" s="439"/>
      <c r="L41" s="442"/>
      <c r="M41" s="442"/>
      <c r="N41" s="449">
        <f ca="1">K39*2</f>
        <v>0</v>
      </c>
      <c r="O41" s="654" t="s">
        <v>274</v>
      </c>
      <c r="P41" s="655"/>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39"/>
      <c r="D42" s="640"/>
      <c r="E42" s="656" t="s">
        <v>271</v>
      </c>
      <c r="F42" s="657"/>
      <c r="G42" s="657"/>
      <c r="H42" s="657"/>
      <c r="I42" s="445">
        <f ca="1">$J5</f>
        <v>0</v>
      </c>
      <c r="J42" s="446"/>
      <c r="K42" s="658"/>
      <c r="L42" s="658"/>
      <c r="M42" s="658"/>
      <c r="N42" s="658"/>
      <c r="O42" s="658"/>
      <c r="P42" s="659"/>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39"/>
      <c r="D43" s="640"/>
      <c r="E43" s="629" t="s">
        <v>270</v>
      </c>
      <c r="F43" s="630"/>
      <c r="G43" s="630"/>
      <c r="H43" s="630"/>
      <c r="I43" s="440">
        <f ca="1">SUM(I39:I42)</f>
        <v>0</v>
      </c>
      <c r="J43" s="505"/>
      <c r="K43" s="631" t="str">
        <f ca="1">IF($I$43&gt;=$R$2,"&lt; Hier ausbezahlte Std. eingeben. (Die Eingabe ist hier erst ab   &lt; einem Saldo von "&amp;TEXT($R$2,"#.##0,00")&amp;" Std., und nur in 0,25-Schritten möglich.)","")</f>
        <v/>
      </c>
      <c r="L43" s="631"/>
      <c r="M43" s="631"/>
      <c r="N43" s="631"/>
      <c r="O43" s="631"/>
      <c r="P43" s="632"/>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41"/>
      <c r="D44" s="642"/>
      <c r="E44" s="633" t="s">
        <v>273</v>
      </c>
      <c r="F44" s="634"/>
      <c r="G44" s="634"/>
      <c r="H44" s="634"/>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35"/>
      <c r="F45" s="635"/>
      <c r="G45" s="635"/>
      <c r="H45" s="635"/>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36"/>
      <c r="F46" s="636"/>
      <c r="G46" s="636"/>
      <c r="H46" s="636"/>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36"/>
      <c r="F47" s="636"/>
      <c r="G47" s="636"/>
      <c r="H47" s="636"/>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28" t="str">
        <f>"Unterschrift von "&amp;Vorgesetzter</f>
        <v>Unterschrift von Vorname Nachname</v>
      </c>
      <c r="B48" s="628"/>
      <c r="C48" s="628"/>
      <c r="D48" s="628"/>
      <c r="E48" s="55"/>
      <c r="F48" s="55"/>
      <c r="G48" s="55"/>
      <c r="H48" s="9"/>
      <c r="I48" s="5"/>
      <c r="J48" s="5"/>
      <c r="K48" s="55"/>
      <c r="L48" s="628" t="str">
        <f>"Unterschrift von "&amp;Name</f>
        <v>Unterschrift von Vorname Nachname</v>
      </c>
      <c r="M48" s="628"/>
      <c r="N48" s="628"/>
      <c r="O48" s="628"/>
      <c r="P48" s="628"/>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207" priority="18" stopIfTrue="1">
      <formula>NOT($R8)</formula>
    </cfRule>
  </conditionalFormatting>
  <conditionalFormatting sqref="I8:I38">
    <cfRule type="cellIs" dxfId="206" priority="20" stopIfTrue="1" operator="greaterThan">
      <formula>0</formula>
    </cfRule>
  </conditionalFormatting>
  <conditionalFormatting sqref="I45 I47">
    <cfRule type="expression" dxfId="205" priority="21" stopIfTrue="1">
      <formula>OR($I45&lt;=NormalUG,$I45&gt;=NormalOG)</formula>
    </cfRule>
    <cfRule type="cellIs" dxfId="204" priority="22" stopIfTrue="1" operator="greaterThan">
      <formula>0</formula>
    </cfRule>
  </conditionalFormatting>
  <conditionalFormatting sqref="I2 E5 L5 N6 N8:N40 O39:P40 E40">
    <cfRule type="expression" dxfId="203" priority="24" stopIfTrue="1">
      <formula>Zeitmodell="Teilzeit"</formula>
    </cfRule>
  </conditionalFormatting>
  <conditionalFormatting sqref="A8:B38">
    <cfRule type="expression" dxfId="202" priority="26" stopIfTrue="1">
      <formula>$T8="F"</formula>
    </cfRule>
  </conditionalFormatting>
  <conditionalFormatting sqref="O8:O38">
    <cfRule type="expression" dxfId="201" priority="28" stopIfTrue="1">
      <formula>AND(NOT($AN8),$N8="")</formula>
    </cfRule>
  </conditionalFormatting>
  <conditionalFormatting sqref="AS8:AY38 Y8:AA38 R8:R38 AH8:AN38 BD8:BG38">
    <cfRule type="cellIs" dxfId="200" priority="29" stopIfTrue="1" operator="equal">
      <formula>FALSE</formula>
    </cfRule>
  </conditionalFormatting>
  <conditionalFormatting sqref="V39">
    <cfRule type="cellIs" dxfId="199" priority="30" stopIfTrue="1" operator="equal">
      <formula>0</formula>
    </cfRule>
  </conditionalFormatting>
  <conditionalFormatting sqref="T8:U38">
    <cfRule type="cellIs" dxfId="198" priority="31" stopIfTrue="1" operator="equal">
      <formula>"F"</formula>
    </cfRule>
  </conditionalFormatting>
  <conditionalFormatting sqref="F8:F38">
    <cfRule type="cellIs" dxfId="197" priority="33" stopIfTrue="1" operator="equal">
      <formula>0</formula>
    </cfRule>
  </conditionalFormatting>
  <conditionalFormatting sqref="BH8:BH38">
    <cfRule type="cellIs" dxfId="196" priority="34" stopIfTrue="1" operator="equal">
      <formula>1</formula>
    </cfRule>
  </conditionalFormatting>
  <conditionalFormatting sqref="S2:S3">
    <cfRule type="cellIs" dxfId="195" priority="35" stopIfTrue="1" operator="greaterThan">
      <formula>0</formula>
    </cfRule>
  </conditionalFormatting>
  <conditionalFormatting sqref="E8:E38">
    <cfRule type="expression" dxfId="194" priority="37" stopIfTrue="1">
      <formula>AND($AC8=$AF8,$AM8)</formula>
    </cfRule>
    <cfRule type="expression" dxfId="193" priority="38" stopIfTrue="1">
      <formula>AND($AC8=$AF8,NOT($AM8))</formula>
    </cfRule>
  </conditionalFormatting>
  <conditionalFormatting sqref="K8:K37">
    <cfRule type="expression" dxfId="192" priority="17" stopIfTrue="1">
      <formula>NOT($R8)</formula>
    </cfRule>
  </conditionalFormatting>
  <conditionalFormatting sqref="C8:C38">
    <cfRule type="expression" dxfId="191" priority="40" stopIfTrue="1">
      <formula>OR($T8="F",$D8="U",$D8="Z",$D8="K")</formula>
    </cfRule>
    <cfRule type="expression" dxfId="190" priority="41" stopIfTrue="1">
      <formula>$C8&lt;&gt;""</formula>
    </cfRule>
  </conditionalFormatting>
  <conditionalFormatting sqref="J43">
    <cfRule type="expression" dxfId="189" priority="42">
      <formula>$I$43&lt;$R$2</formula>
    </cfRule>
  </conditionalFormatting>
  <conditionalFormatting sqref="J8:J38">
    <cfRule type="expression" dxfId="188" priority="44" stopIfTrue="1">
      <formula>OR($J8&lt;=$R$3,$J8&gt;=$R$2)</formula>
    </cfRule>
    <cfRule type="cellIs" dxfId="187" priority="45" stopIfTrue="1" operator="equal">
      <formula>0</formula>
    </cfRule>
  </conditionalFormatting>
  <conditionalFormatting sqref="I40:I41">
    <cfRule type="expression" dxfId="186" priority="46" stopIfTrue="1">
      <formula>OR($I40&lt;=$R$3,$I40&gt;=$R$2)</formula>
    </cfRule>
    <cfRule type="expression" dxfId="185" priority="47" stopIfTrue="1">
      <formula>AND(N40&gt;0,Zeitmodell="Vollzeit")</formula>
    </cfRule>
    <cfRule type="expression" dxfId="184" priority="48" stopIfTrue="1">
      <formula>AND(N40&gt;0,Zeitmodell="Teilzeit")</formula>
    </cfRule>
  </conditionalFormatting>
  <conditionalFormatting sqref="I42:I44 I39">
    <cfRule type="expression" dxfId="183" priority="49" stopIfTrue="1">
      <formula>OR($I39&lt;=$R$3,$I39&gt;=$R$2)</formula>
    </cfRule>
    <cfRule type="cellIs" dxfId="182" priority="50" stopIfTrue="1" operator="greaterThan">
      <formula>0</formula>
    </cfRule>
  </conditionalFormatting>
  <conditionalFormatting sqref="J5">
    <cfRule type="expression" dxfId="181" priority="51" stopIfTrue="1">
      <formula>OR($J5&lt;=$R$3,$J5&gt;=$R$2)</formula>
    </cfRule>
    <cfRule type="cellIs" dxfId="180" priority="52" stopIfTrue="1" operator="greaterThan">
      <formula>0</formula>
    </cfRule>
  </conditionalFormatting>
  <conditionalFormatting sqref="A8:B37">
    <cfRule type="cellIs" dxfId="179" priority="25" stopIfTrue="1" operator="equal">
      <formula>""</formula>
    </cfRule>
  </conditionalFormatting>
  <conditionalFormatting sqref="C8:C37">
    <cfRule type="cellIs" dxfId="178" priority="39" stopIfTrue="1" operator="equal">
      <formula>""</formula>
    </cfRule>
  </conditionalFormatting>
  <conditionalFormatting sqref="I46">
    <cfRule type="expression" dxfId="177" priority="15" stopIfTrue="1">
      <formula>OR($I46&lt;=NormalUG,$I46&gt;=NormalOG)</formula>
    </cfRule>
    <cfRule type="cellIs" dxfId="176" priority="16" stopIfTrue="1" operator="greaterThan">
      <formula>0</formula>
    </cfRule>
  </conditionalFormatting>
  <conditionalFormatting sqref="E8:E37">
    <cfRule type="expression" dxfId="175" priority="36" stopIfTrue="1">
      <formula>NOT($R8)</formula>
    </cfRule>
  </conditionalFormatting>
  <conditionalFormatting sqref="F8:F37">
    <cfRule type="cellIs" dxfId="174" priority="32" stopIfTrue="1" operator="equal">
      <formula>""</formula>
    </cfRule>
  </conditionalFormatting>
  <conditionalFormatting sqref="I8:I37">
    <cfRule type="expression" dxfId="173" priority="19" stopIfTrue="1">
      <formula>NOT($R8)</formula>
    </cfRule>
  </conditionalFormatting>
  <conditionalFormatting sqref="J8:J37">
    <cfRule type="expression" dxfId="172" priority="43" stopIfTrue="1">
      <formula>NOT($R8)</formula>
    </cfRule>
  </conditionalFormatting>
  <conditionalFormatting sqref="N8:N37">
    <cfRule type="expression" dxfId="171" priority="23" stopIfTrue="1">
      <formula>NOT($R8)</formula>
    </cfRule>
  </conditionalFormatting>
  <conditionalFormatting sqref="O8:O37">
    <cfRule type="expression" dxfId="170" priority="27" stopIfTrue="1">
      <formula>NOT($R8)</formula>
    </cfRule>
  </conditionalFormatting>
  <conditionalFormatting sqref="D8:D38">
    <cfRule type="expression" dxfId="169" priority="13" stopIfTrue="1">
      <formula>$AI8</formula>
    </cfRule>
    <cfRule type="cellIs" dxfId="168" priority="14" stopIfTrue="1" operator="equal">
      <formula>"ZK"</formula>
    </cfRule>
  </conditionalFormatting>
  <conditionalFormatting sqref="D8:D37">
    <cfRule type="expression" dxfId="167" priority="12" stopIfTrue="1">
      <formula>NOT($R8)</formula>
    </cfRule>
  </conditionalFormatting>
  <conditionalFormatting sqref="G8:H37">
    <cfRule type="expression" dxfId="166" priority="9" stopIfTrue="1">
      <formula>NOT($R8)</formula>
    </cfRule>
  </conditionalFormatting>
  <conditionalFormatting sqref="G8:H38">
    <cfRule type="expression" dxfId="165" priority="10" stopIfTrue="1">
      <formula>$U8="F"</formula>
    </cfRule>
    <cfRule type="expression" dxfId="164" priority="11" stopIfTrue="1">
      <formula>$AK8</formula>
    </cfRule>
  </conditionalFormatting>
  <conditionalFormatting sqref="L8:L38">
    <cfRule type="expression" dxfId="163" priority="4" stopIfTrue="1">
      <formula>$AL8</formula>
    </cfRule>
    <cfRule type="expression" dxfId="162" priority="5" stopIfTrue="1">
      <formula>AND(NOT($AL8),$L8&lt;&gt;"")</formula>
    </cfRule>
  </conditionalFormatting>
  <conditionalFormatting sqref="M8:M38">
    <cfRule type="expression" dxfId="161" priority="7" stopIfTrue="1">
      <formula>$AL8</formula>
    </cfRule>
    <cfRule type="expression" dxfId="160" priority="8" stopIfTrue="1">
      <formula>AND(NOT($AL8),$M8&lt;&gt;"")</formula>
    </cfRule>
  </conditionalFormatting>
  <conditionalFormatting sqref="L8:L37">
    <cfRule type="expression" dxfId="159" priority="3" stopIfTrue="1">
      <formula>NOT($R8)</formula>
    </cfRule>
  </conditionalFormatting>
  <conditionalFormatting sqref="M8:M37">
    <cfRule type="expression" dxfId="158" priority="6" stopIfTrue="1">
      <formula>NOT($R8)</formula>
    </cfRule>
  </conditionalFormatting>
  <conditionalFormatting sqref="P38">
    <cfRule type="expression" dxfId="157" priority="2" stopIfTrue="1">
      <formula>NOT($R38)</formula>
    </cfRule>
  </conditionalFormatting>
  <conditionalFormatting sqref="J38">
    <cfRule type="expression" dxfId="156"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970C35BA-4A1B-4FBF-AA32-0CC9BEF4674B}">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9531616A-5712-4088-8216-045C6712B345}">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2C25B611-0837-4C02-AC92-477043454942}">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F164A315-9289-4C4C-9158-894A6DC0F6D6}">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B8CF4E5C-E2A2-4CEB-8943-841B0565BD98}">
      <formula1>$AJ8</formula1>
    </dataValidation>
    <dataValidation allowBlank="1" showInputMessage="1" showErrorMessage="1" errorTitle="Fehler in Eingabe" error="Dezimalwert (z.B. 1,0), der nicht grösser sein darf, wie die vorhandenen Überstunden (der Wert in der Zelle darüber)" sqref="N40:O41 K40:K41" xr:uid="{5D37D79D-E17D-4AE2-9EFF-6DFF4C4EA679}"/>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FFD147CF-68B1-49E1-9797-3127D22616AA}">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D599CED4-7263-4A39-8F0A-58D44582A138}"/>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1D8CC-459E-45A9-AF56-0F3B2B76BFF6}">
  <sheetPr codeName="Tabelle27"/>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83"/>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86" t="s">
        <v>58</v>
      </c>
      <c r="G2" s="686"/>
      <c r="H2" s="686"/>
      <c r="I2" s="430" t="str">
        <f>" "&amp;Zeitmodell</f>
        <v xml:space="preserve"> Vollzeit</v>
      </c>
      <c r="J2" s="511" t="s">
        <v>291</v>
      </c>
      <c r="K2" s="303" t="str">
        <f>" "&amp;Zeitmodus</f>
        <v xml:space="preserve"> Gleitzeit</v>
      </c>
      <c r="L2" s="303"/>
      <c r="M2" s="303"/>
      <c r="N2" s="303"/>
      <c r="O2" s="304"/>
      <c r="P2" s="684"/>
      <c r="Q2" s="150">
        <f ca="1">IF(ISNA($Q$4),1,$Q$4)</f>
        <v>10</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87" t="s">
        <v>264</v>
      </c>
      <c r="G3" s="687"/>
      <c r="H3" s="687"/>
      <c r="I3" s="307" t="str">
        <f>" "&amp;Vorgesetzter</f>
        <v xml:space="preserve"> Vorname Nachname</v>
      </c>
      <c r="J3" s="307"/>
      <c r="K3" s="307"/>
      <c r="L3" s="307"/>
      <c r="M3" s="307"/>
      <c r="N3" s="307"/>
      <c r="O3" s="308"/>
      <c r="P3" s="685"/>
      <c r="Q3" s="155" t="str" cm="1">
        <f t="array" aca="1" ref="Q3" ca="1">RIGHT(CELL("filename",A1),LEN(CELL("filename",A1))-SEARCH("]",CELL("filename",A1),1))</f>
        <v>Oktober</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88" t="str">
        <f ca="1" xml:space="preserve"> " Monat: "&amp;$Q$3&amp;" "&amp;Jahr</f>
        <v xml:space="preserve"> Monat: Oktober 2026</v>
      </c>
      <c r="B4" s="689"/>
      <c r="C4" s="689"/>
      <c r="D4" s="690"/>
      <c r="E4" s="691" t="s">
        <v>131</v>
      </c>
      <c r="F4" s="692"/>
      <c r="G4" s="693" t="s">
        <v>267</v>
      </c>
      <c r="H4" s="694"/>
      <c r="I4" s="695"/>
      <c r="J4" s="398" t="s">
        <v>135</v>
      </c>
      <c r="K4" s="402" t="s">
        <v>257</v>
      </c>
      <c r="L4" s="396"/>
      <c r="M4" s="397"/>
      <c r="N4" s="405"/>
      <c r="O4" s="699" t="s">
        <v>144</v>
      </c>
      <c r="P4" s="702" t="s">
        <v>145</v>
      </c>
      <c r="Q4" s="157">
        <f ca="1">IF(ISNA(VLOOKUP($Q$3,MTab,2,FALSE)),1,VLOOKUP($Q$3,MTab,2,FALSE))</f>
        <v>10</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705" t="s">
        <v>49</v>
      </c>
      <c r="B5" s="708" t="s">
        <v>123</v>
      </c>
      <c r="C5" s="673" t="s">
        <v>265</v>
      </c>
      <c r="D5" s="674"/>
      <c r="E5" s="675" t="str">
        <f>"Wochen-AZ"&amp;" "&amp;TEXT(WAZ,"[hh]:mm")</f>
        <v>Wochen-AZ 40:00</v>
      </c>
      <c r="F5" s="676"/>
      <c r="G5" s="696"/>
      <c r="H5" s="697"/>
      <c r="I5" s="698"/>
      <c r="J5" s="399" cm="1">
        <f t="array" aca="1" ref="J5" ca="1">IF(ISNA($Q$5),Übertrag,INDIRECT($Q$5))</f>
        <v>0</v>
      </c>
      <c r="K5" s="407" t="s">
        <v>258</v>
      </c>
      <c r="L5" s="427" t="str">
        <f>IF(Zeitmodell="Vollzeit"," Überstunden1:1,5"," Überstunden1:1,25")</f>
        <v xml:space="preserve"> Überstunden1:1,5</v>
      </c>
      <c r="M5" s="412"/>
      <c r="N5" s="404"/>
      <c r="O5" s="700"/>
      <c r="P5" s="703"/>
      <c r="Q5" s="156" t="str">
        <f ca="1">IF(ISNA(VLOOKUP($Q$3,MTab,3,FALSE)),"Übertrag",VLOOKUP($Q$3,MTab,3,FALSE))</f>
        <v>September!$I$44</v>
      </c>
      <c r="R5" s="134"/>
      <c r="S5" s="156" t="str">
        <f ca="1">IF(ISNA(VLOOKUP($Q$3,MTab,4,FALSE)),$Q$3&amp;"!$S$2",VLOOKUP($Q$3,MTab,4,FALSE))</f>
        <v>September!$S$3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706"/>
      <c r="B6" s="709"/>
      <c r="C6" s="677" t="s">
        <v>134</v>
      </c>
      <c r="D6" s="679" t="s">
        <v>170</v>
      </c>
      <c r="E6" s="311" t="s">
        <v>133</v>
      </c>
      <c r="F6" s="681" t="s">
        <v>0</v>
      </c>
      <c r="G6" s="664" t="s">
        <v>1</v>
      </c>
      <c r="H6" s="660" t="s">
        <v>2</v>
      </c>
      <c r="I6" s="421" t="s">
        <v>3</v>
      </c>
      <c r="J6" s="312" t="s">
        <v>129</v>
      </c>
      <c r="K6" s="662" t="s">
        <v>3</v>
      </c>
      <c r="L6" s="664" t="s">
        <v>1</v>
      </c>
      <c r="M6" s="666" t="s">
        <v>2</v>
      </c>
      <c r="N6" s="668" t="s">
        <v>3</v>
      </c>
      <c r="O6" s="700"/>
      <c r="P6" s="703"/>
      <c r="Q6" s="120" t="s">
        <v>13</v>
      </c>
      <c r="R6" s="121"/>
      <c r="S6" s="121"/>
      <c r="T6" s="121"/>
      <c r="U6" s="121"/>
      <c r="V6" s="121"/>
      <c r="W6" s="121"/>
      <c r="X6" s="161" t="s">
        <v>163</v>
      </c>
      <c r="Y6" s="121"/>
      <c r="Z6" s="121"/>
      <c r="AA6" s="121"/>
      <c r="AB6" s="670" t="s">
        <v>97</v>
      </c>
      <c r="AC6" s="671"/>
      <c r="AD6" s="671"/>
      <c r="AE6" s="671"/>
      <c r="AF6" s="671"/>
      <c r="AG6" s="672"/>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707"/>
      <c r="B7" s="710"/>
      <c r="C7" s="678"/>
      <c r="D7" s="680"/>
      <c r="E7" s="313" t="s">
        <v>124</v>
      </c>
      <c r="F7" s="682"/>
      <c r="G7" s="665"/>
      <c r="H7" s="661"/>
      <c r="I7" s="422" t="s">
        <v>4</v>
      </c>
      <c r="J7" s="314" t="s">
        <v>130</v>
      </c>
      <c r="K7" s="663"/>
      <c r="L7" s="665"/>
      <c r="M7" s="667"/>
      <c r="N7" s="669"/>
      <c r="O7" s="701"/>
      <c r="P7" s="704"/>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46296</v>
      </c>
      <c r="B8" s="76" t="str">
        <f t="shared" ref="B8:B38" ca="1" si="0">IF($R8,VLOOKUP(WEEKDAY($Q8,2),WOTA,2,FALSE),"")</f>
        <v>Do</v>
      </c>
      <c r="C8" s="75" t="str">
        <f t="shared" ref="C8:C38" ca="1" si="1">IF($R8," "&amp;IF($S8="",VLOOKUP($Q8,FListe,3,FALSE),$S8),"")</f>
        <v xml:space="preserve"> </v>
      </c>
      <c r="D8" s="165"/>
      <c r="E8" s="388" t="str">
        <f ca="1">IF(AND($R8,$T8&lt;&gt;"F"),IF($AC8=$AF8,"keine NAZ",TEXT($AC8,"hh:mm")&amp;"-"&amp;TEXT($AF8,"hh:mm")),"")</f>
        <v>08:00-16:00</v>
      </c>
      <c r="F8" s="124">
        <f t="shared" ref="F8:F38" ca="1" si="2">IF($R8,IF($T8="F",0,VLOOKUP($B8,GAZ,I_GAZNAZ,FALSE)),"")</f>
        <v>0.33333333333333331</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46296</v>
      </c>
      <c r="R8" s="114" t="b">
        <f t="shared" ref="R8:R38" ca="1" si="6">$Q$2=MONTH($Q8)</f>
        <v>1</v>
      </c>
      <c r="S8" s="108" t="str">
        <f t="shared" ref="S8:S38" si="7">IF(OR($D8="U",$D8="Z",$D8="ZK",$D8="K"),VLOOKUP($D8,UZK,2,FALSE),"")</f>
        <v/>
      </c>
      <c r="T8" s="60" t="str">
        <f t="shared" ref="T8:T38" ca="1" si="8">IF($R8,VLOOKUP($Q8,FListe,4,FALSE),"")</f>
        <v>A</v>
      </c>
      <c r="U8" s="60" t="str">
        <f t="shared" ref="U8:U38" ca="1" si="9">IF($R8,VLOOKUP($Q8,FListe,5,FALSE),"")</f>
        <v>A</v>
      </c>
      <c r="V8" s="479">
        <f t="shared" ref="V8:V38" si="10">$H8-$G8</f>
        <v>0</v>
      </c>
      <c r="W8" s="481">
        <f t="shared" ref="W8:W38" ca="1" si="11">IF($R8,ROUND($V8-$F8,15),"")</f>
        <v>-0.33333333333333298</v>
      </c>
      <c r="X8" s="159">
        <f t="shared" ref="X8:X38" ca="1" si="12">IF($I8&lt;&gt;"",$X7+$I8,$X7)</f>
        <v>0</v>
      </c>
      <c r="Y8" s="114" t="b">
        <f t="shared" ref="Y8:Y38" ca="1" si="13">($W8=0)</f>
        <v>0</v>
      </c>
      <c r="Z8" s="114" t="b">
        <f t="shared" ref="Z8:Z38" ca="1" si="14">($W8&gt;0)</f>
        <v>0</v>
      </c>
      <c r="AA8" s="114" t="b">
        <f t="shared" ref="AA8:AA38" ca="1" si="15">($W8&lt;0)</f>
        <v>1</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1</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46297</v>
      </c>
      <c r="B9" s="76" t="str">
        <f t="shared" ca="1" si="0"/>
        <v>Fr</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46297</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46298</v>
      </c>
      <c r="B10" s="76" t="str">
        <f t="shared" ca="1" si="0"/>
        <v>Sa</v>
      </c>
      <c r="C10" s="75" t="str">
        <f t="shared" ca="1" si="1"/>
        <v xml:space="preserve"> Wochenende</v>
      </c>
      <c r="D10" s="496"/>
      <c r="E10" s="388" t="str">
        <f t="shared" ca="1" si="42"/>
        <v/>
      </c>
      <c r="F10" s="124">
        <f t="shared" ca="1" si="2"/>
        <v>0</v>
      </c>
      <c r="G10" s="125"/>
      <c r="H10" s="419"/>
      <c r="I10" s="423" t="str">
        <f t="shared" ca="1" si="3"/>
        <v/>
      </c>
      <c r="J10" s="400">
        <f t="shared" ca="1" si="4"/>
        <v>0</v>
      </c>
      <c r="K10" s="408" t="str">
        <f t="shared" ca="1" si="43"/>
        <v/>
      </c>
      <c r="L10" s="125"/>
      <c r="M10" s="417"/>
      <c r="N10" s="425" t="str">
        <f t="shared" ca="1" si="5"/>
        <v/>
      </c>
      <c r="O10" s="403"/>
      <c r="P10" s="180"/>
      <c r="Q10" s="107">
        <f t="shared" ca="1" si="44"/>
        <v>46298</v>
      </c>
      <c r="R10" s="114" t="b">
        <f t="shared" ca="1" si="6"/>
        <v>1</v>
      </c>
      <c r="S10" s="108" t="str">
        <f t="shared" si="7"/>
        <v/>
      </c>
      <c r="T10" s="60" t="str">
        <f t="shared" ca="1" si="8"/>
        <v>F</v>
      </c>
      <c r="U10" s="60" t="str">
        <f t="shared" ca="1" si="9"/>
        <v>A</v>
      </c>
      <c r="V10" s="479">
        <f t="shared" si="10"/>
        <v>0</v>
      </c>
      <c r="W10" s="481">
        <f t="shared" ca="1" si="11"/>
        <v>0</v>
      </c>
      <c r="X10" s="159">
        <f t="shared" ca="1" si="12"/>
        <v>0</v>
      </c>
      <c r="Y10" s="114" t="b">
        <f t="shared" ca="1" si="13"/>
        <v>1</v>
      </c>
      <c r="Z10" s="114" t="b">
        <f t="shared" ca="1" si="14"/>
        <v>0</v>
      </c>
      <c r="AA10" s="114" t="b">
        <f t="shared" ca="1" si="15"/>
        <v>0</v>
      </c>
      <c r="AB10" s="77" t="str">
        <f t="shared" ca="1" si="16"/>
        <v/>
      </c>
      <c r="AC10" s="84" t="str">
        <f t="shared" ca="1" si="16"/>
        <v/>
      </c>
      <c r="AD10" s="87" t="str">
        <f t="shared" ca="1" si="17"/>
        <v/>
      </c>
      <c r="AE10" s="87" t="str">
        <f t="shared" ca="1" si="18"/>
        <v/>
      </c>
      <c r="AF10" s="84" t="str">
        <f t="shared" ca="1" si="16"/>
        <v/>
      </c>
      <c r="AG10" s="81" t="str">
        <f t="shared" ca="1" si="16"/>
        <v/>
      </c>
      <c r="AH10" s="114" t="b">
        <f t="shared" si="19"/>
        <v>0</v>
      </c>
      <c r="AI10" s="114" t="b">
        <f t="shared" ca="1" si="45"/>
        <v>0</v>
      </c>
      <c r="AJ10" s="114" t="b">
        <f t="shared" ca="1" si="20"/>
        <v>0</v>
      </c>
      <c r="AK10" s="114" t="b">
        <f t="shared" ca="1" si="21"/>
        <v>1</v>
      </c>
      <c r="AL10" s="114" t="b">
        <f t="shared" ca="1" si="46"/>
        <v>1</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f t="shared" ca="1" si="32"/>
        <v>0</v>
      </c>
      <c r="BA10" s="112">
        <f t="shared" ca="1" si="33"/>
        <v>0.99930555555555556</v>
      </c>
      <c r="BB10" s="112">
        <f t="shared" ca="1" si="34"/>
        <v>0</v>
      </c>
      <c r="BC10" s="112">
        <f t="shared" ca="1" si="35"/>
        <v>0.99930555555555556</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46299</v>
      </c>
      <c r="B11" s="76" t="str">
        <f t="shared" ca="1" si="0"/>
        <v>So</v>
      </c>
      <c r="C11" s="75" t="str">
        <f t="shared" ca="1" si="1"/>
        <v xml:space="preserve"> Wochenende</v>
      </c>
      <c r="D11" s="496"/>
      <c r="E11" s="388" t="str">
        <f t="shared" ca="1" si="42"/>
        <v/>
      </c>
      <c r="F11" s="124">
        <f t="shared" ca="1" si="2"/>
        <v>0</v>
      </c>
      <c r="G11" s="125"/>
      <c r="H11" s="419"/>
      <c r="I11" s="423" t="str">
        <f t="shared" ca="1" si="3"/>
        <v/>
      </c>
      <c r="J11" s="400">
        <f t="shared" ca="1" si="4"/>
        <v>0</v>
      </c>
      <c r="K11" s="408" t="str">
        <f t="shared" ca="1" si="43"/>
        <v/>
      </c>
      <c r="L11" s="497"/>
      <c r="M11" s="498"/>
      <c r="N11" s="425" t="str">
        <f t="shared" ca="1" si="5"/>
        <v/>
      </c>
      <c r="O11" s="403"/>
      <c r="P11" s="180"/>
      <c r="Q11" s="107">
        <f t="shared" ca="1" si="44"/>
        <v>46299</v>
      </c>
      <c r="R11" s="114" t="b">
        <f t="shared" ca="1" si="6"/>
        <v>1</v>
      </c>
      <c r="S11" s="108" t="str">
        <f t="shared" si="7"/>
        <v/>
      </c>
      <c r="T11" s="60" t="str">
        <f t="shared" ca="1" si="8"/>
        <v>F</v>
      </c>
      <c r="U11" s="60" t="str">
        <f t="shared" ca="1" si="9"/>
        <v>F</v>
      </c>
      <c r="V11" s="479">
        <f t="shared" si="10"/>
        <v>0</v>
      </c>
      <c r="W11" s="481">
        <f t="shared" ca="1" si="11"/>
        <v>0</v>
      </c>
      <c r="X11" s="159">
        <f t="shared" ca="1" si="12"/>
        <v>0</v>
      </c>
      <c r="Y11" s="114" t="b">
        <f t="shared" ca="1" si="13"/>
        <v>1</v>
      </c>
      <c r="Z11" s="114" t="b">
        <f t="shared" ca="1" si="14"/>
        <v>0</v>
      </c>
      <c r="AA11" s="114" t="b">
        <f t="shared" ca="1" si="15"/>
        <v>0</v>
      </c>
      <c r="AB11" s="77" t="str">
        <f t="shared" ca="1" si="16"/>
        <v/>
      </c>
      <c r="AC11" s="84" t="str">
        <f t="shared" ca="1" si="16"/>
        <v/>
      </c>
      <c r="AD11" s="87" t="str">
        <f t="shared" ca="1" si="17"/>
        <v/>
      </c>
      <c r="AE11" s="87" t="str">
        <f t="shared" ca="1" si="18"/>
        <v/>
      </c>
      <c r="AF11" s="84" t="str">
        <f t="shared" ca="1" si="16"/>
        <v/>
      </c>
      <c r="AG11" s="81" t="str">
        <f t="shared" ca="1" si="16"/>
        <v/>
      </c>
      <c r="AH11" s="114" t="b">
        <f t="shared" si="19"/>
        <v>0</v>
      </c>
      <c r="AI11" s="114" t="b">
        <f t="shared" ca="1" si="45"/>
        <v>0</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46300</v>
      </c>
      <c r="B12" s="76" t="str">
        <f t="shared" ca="1" si="0"/>
        <v>Mo</v>
      </c>
      <c r="C12" s="75" t="str">
        <f t="shared" ca="1" si="1"/>
        <v xml:space="preserve"> </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46300</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46301</v>
      </c>
      <c r="B13" s="76" t="str">
        <f t="shared" ca="1" si="0"/>
        <v>Di</v>
      </c>
      <c r="C13" s="75" t="str">
        <f t="shared" ca="1" si="1"/>
        <v xml:space="preserve"> </v>
      </c>
      <c r="D13" s="165"/>
      <c r="E13" s="388" t="str">
        <f t="shared" ca="1" si="42"/>
        <v>08:00-16:00</v>
      </c>
      <c r="F13" s="124">
        <f t="shared" ca="1" si="2"/>
        <v>0.33333333333333331</v>
      </c>
      <c r="G13" s="125"/>
      <c r="H13" s="419"/>
      <c r="I13" s="423" t="str">
        <f t="shared" ca="1" si="3"/>
        <v/>
      </c>
      <c r="J13" s="400">
        <f t="shared" ca="1" si="4"/>
        <v>0</v>
      </c>
      <c r="K13" s="408" t="str">
        <f t="shared" ca="1" si="43"/>
        <v/>
      </c>
      <c r="L13" s="497"/>
      <c r="M13" s="498"/>
      <c r="N13" s="425" t="str">
        <f t="shared" ca="1" si="5"/>
        <v/>
      </c>
      <c r="O13" s="403"/>
      <c r="P13" s="180"/>
      <c r="Q13" s="107">
        <f t="shared" ca="1" si="44"/>
        <v>46301</v>
      </c>
      <c r="R13" s="114" t="b">
        <f t="shared" ca="1" si="6"/>
        <v>1</v>
      </c>
      <c r="S13" s="108" t="str">
        <f t="shared" si="7"/>
        <v/>
      </c>
      <c r="T13" s="60" t="str">
        <f t="shared" ca="1" si="8"/>
        <v>A</v>
      </c>
      <c r="U13" s="60" t="str">
        <f t="shared" ca="1" si="9"/>
        <v>A</v>
      </c>
      <c r="V13" s="479">
        <f t="shared" si="10"/>
        <v>0</v>
      </c>
      <c r="W13" s="481">
        <f t="shared" ca="1" si="11"/>
        <v>-0.33333333333333298</v>
      </c>
      <c r="X13" s="159">
        <f t="shared" ca="1" si="12"/>
        <v>0</v>
      </c>
      <c r="Y13" s="114" t="b">
        <f t="shared" ca="1" si="13"/>
        <v>0</v>
      </c>
      <c r="Z13" s="114" t="b">
        <f t="shared" ca="1" si="14"/>
        <v>0</v>
      </c>
      <c r="AA13" s="114" t="b">
        <f t="shared" ca="1" si="15"/>
        <v>1</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1</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46302</v>
      </c>
      <c r="B14" s="76" t="str">
        <f t="shared" ca="1" si="0"/>
        <v>Mi</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46302</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46303</v>
      </c>
      <c r="B15" s="76" t="str">
        <f t="shared" ca="1" si="0"/>
        <v>Do</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46303</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46304</v>
      </c>
      <c r="B16" s="76" t="str">
        <f t="shared" ca="1" si="0"/>
        <v>Fr</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46304</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46305</v>
      </c>
      <c r="B17" s="76" t="str">
        <f t="shared" ca="1" si="0"/>
        <v>Sa</v>
      </c>
      <c r="C17" s="75" t="str">
        <f t="shared" ca="1" si="1"/>
        <v xml:space="preserve"> Wochenende</v>
      </c>
      <c r="D17" s="496"/>
      <c r="E17" s="388" t="str">
        <f t="shared" ca="1" si="42"/>
        <v/>
      </c>
      <c r="F17" s="124">
        <f t="shared" ca="1" si="2"/>
        <v>0</v>
      </c>
      <c r="G17" s="125"/>
      <c r="H17" s="419"/>
      <c r="I17" s="423" t="str">
        <f t="shared" ca="1" si="3"/>
        <v/>
      </c>
      <c r="J17" s="400">
        <f t="shared" ca="1" si="4"/>
        <v>0</v>
      </c>
      <c r="K17" s="408" t="str">
        <f t="shared" ca="1" si="43"/>
        <v/>
      </c>
      <c r="L17" s="125"/>
      <c r="M17" s="417"/>
      <c r="N17" s="425" t="str">
        <f t="shared" ca="1" si="5"/>
        <v/>
      </c>
      <c r="O17" s="403"/>
      <c r="P17" s="180"/>
      <c r="Q17" s="107">
        <f t="shared" ca="1" si="44"/>
        <v>46305</v>
      </c>
      <c r="R17" s="114" t="b">
        <f t="shared" ca="1" si="6"/>
        <v>1</v>
      </c>
      <c r="S17" s="108" t="str">
        <f t="shared" si="7"/>
        <v/>
      </c>
      <c r="T17" s="60" t="str">
        <f t="shared" ca="1" si="8"/>
        <v>F</v>
      </c>
      <c r="U17" s="60" t="str">
        <f t="shared" ca="1" si="9"/>
        <v>A</v>
      </c>
      <c r="V17" s="479">
        <f t="shared" si="10"/>
        <v>0</v>
      </c>
      <c r="W17" s="481">
        <f t="shared" ca="1" si="11"/>
        <v>0</v>
      </c>
      <c r="X17" s="159">
        <f t="shared" ca="1" si="12"/>
        <v>0</v>
      </c>
      <c r="Y17" s="114" t="b">
        <f t="shared" ca="1" si="13"/>
        <v>1</v>
      </c>
      <c r="Z17" s="114" t="b">
        <f t="shared" ca="1" si="14"/>
        <v>0</v>
      </c>
      <c r="AA17" s="114" t="b">
        <f t="shared" ca="1" si="15"/>
        <v>0</v>
      </c>
      <c r="AB17" s="77" t="str">
        <f t="shared" ca="1" si="16"/>
        <v/>
      </c>
      <c r="AC17" s="84" t="str">
        <f t="shared" ca="1" si="16"/>
        <v/>
      </c>
      <c r="AD17" s="87" t="str">
        <f t="shared" ca="1" si="17"/>
        <v/>
      </c>
      <c r="AE17" s="87" t="str">
        <f t="shared" ca="1" si="18"/>
        <v/>
      </c>
      <c r="AF17" s="84" t="str">
        <f t="shared" ca="1" si="16"/>
        <v/>
      </c>
      <c r="AG17" s="81" t="str">
        <f t="shared" ca="1" si="16"/>
        <v/>
      </c>
      <c r="AH17" s="114" t="b">
        <f t="shared" si="19"/>
        <v>0</v>
      </c>
      <c r="AI17" s="114" t="b">
        <f t="shared" ca="1" si="45"/>
        <v>0</v>
      </c>
      <c r="AJ17" s="114" t="b">
        <f t="shared" ca="1" si="20"/>
        <v>0</v>
      </c>
      <c r="AK17" s="114" t="b">
        <f t="shared" ca="1" si="21"/>
        <v>1</v>
      </c>
      <c r="AL17" s="114" t="b">
        <f t="shared" ca="1" si="46"/>
        <v>1</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f t="shared" ca="1" si="32"/>
        <v>0</v>
      </c>
      <c r="BA17" s="112">
        <f t="shared" ca="1" si="33"/>
        <v>0.99930555555555556</v>
      </c>
      <c r="BB17" s="112">
        <f t="shared" ca="1" si="34"/>
        <v>0</v>
      </c>
      <c r="BC17" s="112">
        <f t="shared" ca="1" si="35"/>
        <v>0.99930555555555556</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46306</v>
      </c>
      <c r="B18" s="76" t="str">
        <f t="shared" ca="1" si="0"/>
        <v>So</v>
      </c>
      <c r="C18" s="75" t="str">
        <f t="shared" ca="1" si="1"/>
        <v xml:space="preserve"> Wochenende</v>
      </c>
      <c r="D18" s="496"/>
      <c r="E18" s="388" t="str">
        <f t="shared" ca="1" si="42"/>
        <v/>
      </c>
      <c r="F18" s="124">
        <f t="shared" ca="1" si="2"/>
        <v>0</v>
      </c>
      <c r="G18" s="125"/>
      <c r="H18" s="419"/>
      <c r="I18" s="423" t="str">
        <f t="shared" ca="1" si="3"/>
        <v/>
      </c>
      <c r="J18" s="400">
        <f t="shared" ca="1" si="4"/>
        <v>0</v>
      </c>
      <c r="K18" s="408" t="str">
        <f t="shared" ca="1" si="43"/>
        <v/>
      </c>
      <c r="L18" s="497"/>
      <c r="M18" s="498"/>
      <c r="N18" s="425" t="str">
        <f t="shared" ca="1" si="5"/>
        <v/>
      </c>
      <c r="O18" s="403"/>
      <c r="P18" s="180"/>
      <c r="Q18" s="107">
        <f t="shared" ca="1" si="44"/>
        <v>46306</v>
      </c>
      <c r="R18" s="114" t="b">
        <f t="shared" ca="1" si="6"/>
        <v>1</v>
      </c>
      <c r="S18" s="108" t="str">
        <f t="shared" si="7"/>
        <v/>
      </c>
      <c r="T18" s="60" t="str">
        <f t="shared" ca="1" si="8"/>
        <v>F</v>
      </c>
      <c r="U18" s="60" t="str">
        <f t="shared" ca="1" si="9"/>
        <v>F</v>
      </c>
      <c r="V18" s="479">
        <f t="shared" si="10"/>
        <v>0</v>
      </c>
      <c r="W18" s="481">
        <f t="shared" ca="1" si="11"/>
        <v>0</v>
      </c>
      <c r="X18" s="159">
        <f t="shared" ca="1" si="12"/>
        <v>0</v>
      </c>
      <c r="Y18" s="114" t="b">
        <f t="shared" ca="1" si="13"/>
        <v>1</v>
      </c>
      <c r="Z18" s="114" t="b">
        <f t="shared" ca="1" si="14"/>
        <v>0</v>
      </c>
      <c r="AA18" s="114" t="b">
        <f t="shared" ca="1" si="15"/>
        <v>0</v>
      </c>
      <c r="AB18" s="77" t="str">
        <f t="shared" ca="1" si="16"/>
        <v/>
      </c>
      <c r="AC18" s="84" t="str">
        <f t="shared" ca="1" si="16"/>
        <v/>
      </c>
      <c r="AD18" s="87" t="str">
        <f t="shared" ca="1" si="17"/>
        <v/>
      </c>
      <c r="AE18" s="87" t="str">
        <f t="shared" ca="1" si="18"/>
        <v/>
      </c>
      <c r="AF18" s="84" t="str">
        <f t="shared" ca="1" si="16"/>
        <v/>
      </c>
      <c r="AG18" s="81" t="str">
        <f t="shared" ca="1" si="16"/>
        <v/>
      </c>
      <c r="AH18" s="114" t="b">
        <f t="shared" si="19"/>
        <v>0</v>
      </c>
      <c r="AI18" s="114" t="b">
        <f t="shared" ca="1" si="45"/>
        <v>0</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46307</v>
      </c>
      <c r="B19" s="76" t="str">
        <f t="shared" ca="1" si="0"/>
        <v>Mo</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46307</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0.58333333333333337</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46308</v>
      </c>
      <c r="B20" s="76" t="str">
        <f t="shared" ca="1" si="0"/>
        <v>Di</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46308</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46309</v>
      </c>
      <c r="B21" s="76" t="str">
        <f t="shared" ca="1" si="0"/>
        <v>Mi</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46309</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46310</v>
      </c>
      <c r="B22" s="76" t="str">
        <f t="shared" ca="1" si="0"/>
        <v>Do</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46310</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46311</v>
      </c>
      <c r="B23" s="76" t="str">
        <f t="shared" ca="1" si="0"/>
        <v>Fr</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46311</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46312</v>
      </c>
      <c r="B24" s="76" t="str">
        <f t="shared" ca="1" si="0"/>
        <v>Sa</v>
      </c>
      <c r="C24" s="75" t="str">
        <f t="shared" ca="1" si="1"/>
        <v xml:space="preserve"> Wochenende</v>
      </c>
      <c r="D24" s="496"/>
      <c r="E24" s="388" t="str">
        <f t="shared" ca="1" si="42"/>
        <v/>
      </c>
      <c r="F24" s="124">
        <f t="shared" ca="1" si="2"/>
        <v>0</v>
      </c>
      <c r="G24" s="125"/>
      <c r="H24" s="419"/>
      <c r="I24" s="423" t="str">
        <f t="shared" ca="1" si="3"/>
        <v/>
      </c>
      <c r="J24" s="400">
        <f t="shared" ca="1" si="4"/>
        <v>0</v>
      </c>
      <c r="K24" s="408" t="str">
        <f t="shared" ca="1" si="43"/>
        <v/>
      </c>
      <c r="L24" s="125"/>
      <c r="M24" s="417"/>
      <c r="N24" s="425" t="str">
        <f t="shared" ca="1" si="5"/>
        <v/>
      </c>
      <c r="O24" s="403"/>
      <c r="P24" s="180"/>
      <c r="Q24" s="107">
        <f t="shared" ca="1" si="44"/>
        <v>46312</v>
      </c>
      <c r="R24" s="114" t="b">
        <f t="shared" ca="1" si="6"/>
        <v>1</v>
      </c>
      <c r="S24" s="108" t="str">
        <f t="shared" si="7"/>
        <v/>
      </c>
      <c r="T24" s="60" t="str">
        <f t="shared" ca="1" si="8"/>
        <v>F</v>
      </c>
      <c r="U24" s="60" t="str">
        <f t="shared" ca="1" si="9"/>
        <v>A</v>
      </c>
      <c r="V24" s="479">
        <f t="shared" si="10"/>
        <v>0</v>
      </c>
      <c r="W24" s="481">
        <f t="shared" ca="1" si="11"/>
        <v>0</v>
      </c>
      <c r="X24" s="159">
        <f t="shared" ca="1" si="12"/>
        <v>0</v>
      </c>
      <c r="Y24" s="114" t="b">
        <f t="shared" ca="1" si="13"/>
        <v>1</v>
      </c>
      <c r="Z24" s="114" t="b">
        <f t="shared" ca="1" si="14"/>
        <v>0</v>
      </c>
      <c r="AA24" s="114" t="b">
        <f t="shared" ca="1" si="15"/>
        <v>0</v>
      </c>
      <c r="AB24" s="77" t="str">
        <f t="shared" ref="AB24:AG38" ca="1" si="50">IF(ISNA(VLOOKUP($B24,GAZ,AB$7,FALSE)),"",VLOOKUP($B24,GAZ,AB$7,FALSE))</f>
        <v/>
      </c>
      <c r="AC24" s="84" t="str">
        <f t="shared" ca="1" si="50"/>
        <v/>
      </c>
      <c r="AD24" s="87" t="str">
        <f t="shared" ca="1" si="17"/>
        <v/>
      </c>
      <c r="AE24" s="87" t="str">
        <f t="shared" ca="1" si="18"/>
        <v/>
      </c>
      <c r="AF24" s="84" t="str">
        <f t="shared" ca="1" si="50"/>
        <v/>
      </c>
      <c r="AG24" s="81" t="str">
        <f t="shared" ca="1" si="50"/>
        <v/>
      </c>
      <c r="AH24" s="114" t="b">
        <f t="shared" si="19"/>
        <v>0</v>
      </c>
      <c r="AI24" s="114" t="b">
        <f t="shared" ca="1" si="45"/>
        <v>0</v>
      </c>
      <c r="AJ24" s="114" t="b">
        <f t="shared" ca="1" si="20"/>
        <v>0</v>
      </c>
      <c r="AK24" s="114" t="b">
        <f t="shared" ca="1" si="21"/>
        <v>1</v>
      </c>
      <c r="AL24" s="114" t="b">
        <f t="shared" ca="1" si="46"/>
        <v>1</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f t="shared" ca="1" si="32"/>
        <v>0</v>
      </c>
      <c r="BA24" s="112">
        <f t="shared" ca="1" si="33"/>
        <v>0.99930555555555556</v>
      </c>
      <c r="BB24" s="112">
        <f t="shared" ca="1" si="34"/>
        <v>0</v>
      </c>
      <c r="BC24" s="112">
        <f t="shared" ca="1" si="35"/>
        <v>0.99930555555555556</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46313</v>
      </c>
      <c r="B25" s="76" t="str">
        <f t="shared" ca="1" si="0"/>
        <v>So</v>
      </c>
      <c r="C25" s="75" t="str">
        <f t="shared" ca="1" si="1"/>
        <v xml:space="preserve"> Wochenende</v>
      </c>
      <c r="D25" s="496"/>
      <c r="E25" s="388" t="str">
        <f t="shared" ca="1" si="42"/>
        <v/>
      </c>
      <c r="F25" s="124">
        <f t="shared" ca="1" si="2"/>
        <v>0</v>
      </c>
      <c r="G25" s="125"/>
      <c r="H25" s="419"/>
      <c r="I25" s="423" t="str">
        <f t="shared" ca="1" si="3"/>
        <v/>
      </c>
      <c r="J25" s="400">
        <f t="shared" ca="1" si="4"/>
        <v>0</v>
      </c>
      <c r="K25" s="408" t="str">
        <f t="shared" ca="1" si="43"/>
        <v/>
      </c>
      <c r="L25" s="497"/>
      <c r="M25" s="498"/>
      <c r="N25" s="425" t="str">
        <f t="shared" ca="1" si="5"/>
        <v/>
      </c>
      <c r="O25" s="403"/>
      <c r="P25" s="180"/>
      <c r="Q25" s="107">
        <f t="shared" ca="1" si="44"/>
        <v>46313</v>
      </c>
      <c r="R25" s="114" t="b">
        <f t="shared" ca="1" si="6"/>
        <v>1</v>
      </c>
      <c r="S25" s="108" t="str">
        <f t="shared" si="7"/>
        <v/>
      </c>
      <c r="T25" s="60" t="str">
        <f t="shared" ca="1" si="8"/>
        <v>F</v>
      </c>
      <c r="U25" s="60" t="str">
        <f t="shared" ca="1" si="9"/>
        <v>F</v>
      </c>
      <c r="V25" s="479">
        <f t="shared" si="10"/>
        <v>0</v>
      </c>
      <c r="W25" s="481">
        <f t="shared" ca="1" si="11"/>
        <v>0</v>
      </c>
      <c r="X25" s="159">
        <f t="shared" ca="1" si="12"/>
        <v>0</v>
      </c>
      <c r="Y25" s="114" t="b">
        <f t="shared" ca="1" si="13"/>
        <v>1</v>
      </c>
      <c r="Z25" s="114" t="b">
        <f t="shared" ca="1" si="14"/>
        <v>0</v>
      </c>
      <c r="AA25" s="114" t="b">
        <f t="shared" ca="1" si="15"/>
        <v>0</v>
      </c>
      <c r="AB25" s="77" t="str">
        <f t="shared" ca="1" si="50"/>
        <v/>
      </c>
      <c r="AC25" s="84" t="str">
        <f t="shared" ca="1" si="50"/>
        <v/>
      </c>
      <c r="AD25" s="87" t="str">
        <f t="shared" ca="1" si="17"/>
        <v/>
      </c>
      <c r="AE25" s="87" t="str">
        <f t="shared" ca="1" si="18"/>
        <v/>
      </c>
      <c r="AF25" s="84" t="str">
        <f t="shared" ca="1" si="50"/>
        <v/>
      </c>
      <c r="AG25" s="81" t="str">
        <f t="shared" ca="1" si="50"/>
        <v/>
      </c>
      <c r="AH25" s="114" t="b">
        <f t="shared" si="19"/>
        <v>0</v>
      </c>
      <c r="AI25" s="114" t="b">
        <f t="shared" ca="1" si="45"/>
        <v>0</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46314</v>
      </c>
      <c r="B26" s="76" t="str">
        <f t="shared" ca="1" si="0"/>
        <v>Mo</v>
      </c>
      <c r="C26" s="75" t="str">
        <f t="shared" ca="1" si="1"/>
        <v xml:space="preserve"> </v>
      </c>
      <c r="D26" s="165"/>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46314</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0.58333333333333337</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46315</v>
      </c>
      <c r="B27" s="76" t="str">
        <f t="shared" ca="1" si="0"/>
        <v>Di</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46315</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46316</v>
      </c>
      <c r="B28" s="76" t="str">
        <f t="shared" ca="1" si="0"/>
        <v>Mi</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46316</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0.58333333333333337</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46317</v>
      </c>
      <c r="B29" s="76" t="str">
        <f t="shared" ca="1" si="0"/>
        <v>Do</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46317</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46318</v>
      </c>
      <c r="B30" s="76" t="str">
        <f t="shared" ca="1" si="0"/>
        <v>Fr</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46318</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46319</v>
      </c>
      <c r="B31" s="76" t="str">
        <f t="shared" ca="1" si="0"/>
        <v>Sa</v>
      </c>
      <c r="C31" s="75" t="str">
        <f t="shared" ca="1" si="1"/>
        <v xml:space="preserve"> Wochenende</v>
      </c>
      <c r="D31" s="496"/>
      <c r="E31" s="388" t="str">
        <f t="shared" ca="1" si="42"/>
        <v/>
      </c>
      <c r="F31" s="124">
        <f t="shared" ca="1" si="2"/>
        <v>0</v>
      </c>
      <c r="G31" s="125"/>
      <c r="H31" s="419"/>
      <c r="I31" s="423" t="str">
        <f t="shared" ca="1" si="3"/>
        <v/>
      </c>
      <c r="J31" s="400">
        <f t="shared" ca="1" si="4"/>
        <v>0</v>
      </c>
      <c r="K31" s="408" t="str">
        <f t="shared" ca="1" si="43"/>
        <v/>
      </c>
      <c r="L31" s="125"/>
      <c r="M31" s="417"/>
      <c r="N31" s="425" t="str">
        <f t="shared" ca="1" si="5"/>
        <v/>
      </c>
      <c r="O31" s="403"/>
      <c r="P31" s="180"/>
      <c r="Q31" s="107">
        <f t="shared" ca="1" si="44"/>
        <v>46319</v>
      </c>
      <c r="R31" s="114" t="b">
        <f t="shared" ca="1" si="6"/>
        <v>1</v>
      </c>
      <c r="S31" s="108" t="str">
        <f t="shared" si="7"/>
        <v/>
      </c>
      <c r="T31" s="60" t="str">
        <f t="shared" ca="1" si="8"/>
        <v>F</v>
      </c>
      <c r="U31" s="60" t="str">
        <f t="shared" ca="1" si="9"/>
        <v>A</v>
      </c>
      <c r="V31" s="479">
        <f t="shared" si="10"/>
        <v>0</v>
      </c>
      <c r="W31" s="481">
        <f t="shared" ca="1" si="11"/>
        <v>0</v>
      </c>
      <c r="X31" s="159">
        <f t="shared" ca="1" si="12"/>
        <v>0</v>
      </c>
      <c r="Y31" s="114" t="b">
        <f t="shared" ca="1" si="13"/>
        <v>1</v>
      </c>
      <c r="Z31" s="114" t="b">
        <f t="shared" ca="1" si="14"/>
        <v>0</v>
      </c>
      <c r="AA31" s="114" t="b">
        <f t="shared" ca="1" si="15"/>
        <v>0</v>
      </c>
      <c r="AB31" s="77" t="str">
        <f t="shared" ca="1" si="50"/>
        <v/>
      </c>
      <c r="AC31" s="84" t="str">
        <f t="shared" ca="1" si="50"/>
        <v/>
      </c>
      <c r="AD31" s="87" t="str">
        <f t="shared" ca="1" si="17"/>
        <v/>
      </c>
      <c r="AE31" s="87" t="str">
        <f t="shared" ca="1" si="18"/>
        <v/>
      </c>
      <c r="AF31" s="84" t="str">
        <f t="shared" ca="1" si="50"/>
        <v/>
      </c>
      <c r="AG31" s="81" t="str">
        <f t="shared" ca="1" si="50"/>
        <v/>
      </c>
      <c r="AH31" s="114" t="b">
        <f t="shared" si="19"/>
        <v>0</v>
      </c>
      <c r="AI31" s="114" t="b">
        <f t="shared" ca="1" si="45"/>
        <v>0</v>
      </c>
      <c r="AJ31" s="114" t="b">
        <f t="shared" ca="1" si="20"/>
        <v>0</v>
      </c>
      <c r="AK31" s="114" t="b">
        <f t="shared" ca="1" si="21"/>
        <v>1</v>
      </c>
      <c r="AL31" s="114" t="b">
        <f t="shared" ca="1" si="46"/>
        <v>1</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f t="shared" ca="1" si="32"/>
        <v>0</v>
      </c>
      <c r="BA31" s="112">
        <f t="shared" ca="1" si="33"/>
        <v>0.99930555555555556</v>
      </c>
      <c r="BB31" s="112">
        <f t="shared" ca="1" si="34"/>
        <v>0</v>
      </c>
      <c r="BC31" s="112">
        <f t="shared" ca="1" si="35"/>
        <v>0.99930555555555556</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46320</v>
      </c>
      <c r="B32" s="76" t="str">
        <f t="shared" ca="1" si="0"/>
        <v>So</v>
      </c>
      <c r="C32" s="75" t="str">
        <f t="shared" ca="1" si="1"/>
        <v xml:space="preserve"> Wochenende</v>
      </c>
      <c r="D32" s="496"/>
      <c r="E32" s="388" t="str">
        <f t="shared" ca="1" si="42"/>
        <v/>
      </c>
      <c r="F32" s="124">
        <f t="shared" ca="1" si="2"/>
        <v>0</v>
      </c>
      <c r="G32" s="125"/>
      <c r="H32" s="419"/>
      <c r="I32" s="423" t="str">
        <f t="shared" ca="1" si="3"/>
        <v/>
      </c>
      <c r="J32" s="400">
        <f t="shared" ca="1" si="4"/>
        <v>0</v>
      </c>
      <c r="K32" s="408" t="str">
        <f t="shared" ca="1" si="43"/>
        <v/>
      </c>
      <c r="L32" s="497"/>
      <c r="M32" s="498"/>
      <c r="N32" s="425" t="str">
        <f t="shared" ca="1" si="5"/>
        <v/>
      </c>
      <c r="O32" s="403"/>
      <c r="P32" s="180"/>
      <c r="Q32" s="107">
        <f t="shared" ca="1" si="44"/>
        <v>46320</v>
      </c>
      <c r="R32" s="114" t="b">
        <f t="shared" ca="1" si="6"/>
        <v>1</v>
      </c>
      <c r="S32" s="108" t="str">
        <f t="shared" si="7"/>
        <v/>
      </c>
      <c r="T32" s="60" t="str">
        <f t="shared" ca="1" si="8"/>
        <v>F</v>
      </c>
      <c r="U32" s="60" t="str">
        <f t="shared" ca="1" si="9"/>
        <v>F</v>
      </c>
      <c r="V32" s="479">
        <f t="shared" si="10"/>
        <v>0</v>
      </c>
      <c r="W32" s="481">
        <f t="shared" ca="1" si="11"/>
        <v>0</v>
      </c>
      <c r="X32" s="159">
        <f t="shared" ca="1" si="12"/>
        <v>0</v>
      </c>
      <c r="Y32" s="114" t="b">
        <f t="shared" ca="1" si="13"/>
        <v>1</v>
      </c>
      <c r="Z32" s="114" t="b">
        <f t="shared" ca="1" si="14"/>
        <v>0</v>
      </c>
      <c r="AA32" s="114" t="b">
        <f t="shared" ca="1" si="15"/>
        <v>0</v>
      </c>
      <c r="AB32" s="77" t="str">
        <f t="shared" ca="1" si="50"/>
        <v/>
      </c>
      <c r="AC32" s="84" t="str">
        <f t="shared" ca="1" si="50"/>
        <v/>
      </c>
      <c r="AD32" s="87" t="str">
        <f t="shared" ca="1" si="17"/>
        <v/>
      </c>
      <c r="AE32" s="87" t="str">
        <f t="shared" ca="1" si="18"/>
        <v/>
      </c>
      <c r="AF32" s="84" t="str">
        <f t="shared" ca="1" si="50"/>
        <v/>
      </c>
      <c r="AG32" s="81" t="str">
        <f t="shared" ca="1" si="50"/>
        <v/>
      </c>
      <c r="AH32" s="114" t="b">
        <f t="shared" si="19"/>
        <v>0</v>
      </c>
      <c r="AI32" s="114" t="b">
        <f t="shared" ca="1" si="45"/>
        <v>0</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46321</v>
      </c>
      <c r="B33" s="76" t="str">
        <f t="shared" ca="1" si="0"/>
        <v>Mo</v>
      </c>
      <c r="C33" s="75" t="str">
        <f t="shared" ca="1" si="1"/>
        <v xml:space="preserve"> Nationalfeiertag</v>
      </c>
      <c r="D33" s="496"/>
      <c r="E33" s="388" t="str">
        <f t="shared" ca="1" si="42"/>
        <v/>
      </c>
      <c r="F33" s="124">
        <f t="shared" ca="1" si="2"/>
        <v>0</v>
      </c>
      <c r="G33" s="125"/>
      <c r="H33" s="419"/>
      <c r="I33" s="423" t="str">
        <f t="shared" ca="1" si="3"/>
        <v/>
      </c>
      <c r="J33" s="400">
        <f t="shared" ca="1" si="4"/>
        <v>0</v>
      </c>
      <c r="K33" s="408" t="str">
        <f t="shared" ca="1" si="43"/>
        <v/>
      </c>
      <c r="L33" s="497"/>
      <c r="M33" s="498"/>
      <c r="N33" s="425" t="str">
        <f t="shared" ca="1" si="5"/>
        <v/>
      </c>
      <c r="O33" s="403"/>
      <c r="P33" s="180"/>
      <c r="Q33" s="107">
        <f t="shared" ca="1" si="44"/>
        <v>46321</v>
      </c>
      <c r="R33" s="114" t="b">
        <f t="shared" ca="1" si="6"/>
        <v>1</v>
      </c>
      <c r="S33" s="108" t="str">
        <f t="shared" si="7"/>
        <v/>
      </c>
      <c r="T33" s="60" t="str">
        <f t="shared" ca="1" si="8"/>
        <v>F</v>
      </c>
      <c r="U33" s="60" t="str">
        <f t="shared" ca="1" si="9"/>
        <v>F</v>
      </c>
      <c r="V33" s="479">
        <f t="shared" si="10"/>
        <v>0</v>
      </c>
      <c r="W33" s="481">
        <f t="shared" ca="1" si="11"/>
        <v>0</v>
      </c>
      <c r="X33" s="159">
        <f t="shared" ca="1" si="12"/>
        <v>0</v>
      </c>
      <c r="Y33" s="114" t="b">
        <f t="shared" ca="1" si="13"/>
        <v>1</v>
      </c>
      <c r="Z33" s="114" t="b">
        <f t="shared" ca="1" si="14"/>
        <v>0</v>
      </c>
      <c r="AA33" s="114" t="b">
        <f t="shared" ca="1" si="15"/>
        <v>0</v>
      </c>
      <c r="AB33" s="77">
        <f t="shared" ca="1" si="50"/>
        <v>0.29166666666666669</v>
      </c>
      <c r="AC33" s="84">
        <f t="shared" ca="1" si="50"/>
        <v>0.33333333333333331</v>
      </c>
      <c r="AD33" s="87">
        <f t="shared" ca="1" si="17"/>
        <v>0.375</v>
      </c>
      <c r="AE33" s="87">
        <f t="shared" ca="1" si="18"/>
        <v>0.58333333333333337</v>
      </c>
      <c r="AF33" s="84">
        <f t="shared" ca="1" si="50"/>
        <v>0.66666666666666663</v>
      </c>
      <c r="AG33" s="81">
        <f t="shared" ca="1" si="50"/>
        <v>0.75</v>
      </c>
      <c r="AH33" s="114" t="b">
        <f t="shared" si="19"/>
        <v>0</v>
      </c>
      <c r="AI33" s="114" t="b">
        <f t="shared" ca="1" si="45"/>
        <v>0</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46322</v>
      </c>
      <c r="B34" s="76" t="str">
        <f t="shared" ca="1" si="0"/>
        <v>Di</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46322</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0.58333333333333337</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46323</v>
      </c>
      <c r="B35" s="76" t="str">
        <f t="shared" ca="1" si="0"/>
        <v>Mi</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46323</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0.58333333333333337</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46324</v>
      </c>
      <c r="B36" s="76" t="str">
        <f t="shared" ca="1" si="0"/>
        <v>Do</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46324</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46325</v>
      </c>
      <c r="B37" s="76" t="str">
        <f t="shared" ca="1" si="0"/>
        <v>Fr</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46325</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46326</v>
      </c>
      <c r="B38" s="76" t="str">
        <f t="shared" ca="1" si="0"/>
        <v>Sa</v>
      </c>
      <c r="C38" s="75" t="str">
        <f t="shared" ca="1" si="1"/>
        <v xml:space="preserve"> Wochenende</v>
      </c>
      <c r="D38" s="496"/>
      <c r="E38" s="388" t="str">
        <f t="shared" ca="1" si="42"/>
        <v/>
      </c>
      <c r="F38" s="126">
        <f t="shared" ca="1" si="2"/>
        <v>0</v>
      </c>
      <c r="G38" s="187"/>
      <c r="H38" s="420"/>
      <c r="I38" s="424" t="str">
        <f t="shared" ca="1" si="3"/>
        <v/>
      </c>
      <c r="J38" s="401">
        <f ca="1">IF($R38,$X38,"")</f>
        <v>0</v>
      </c>
      <c r="K38" s="409" t="str">
        <f t="shared" ca="1" si="43"/>
        <v/>
      </c>
      <c r="L38" s="125"/>
      <c r="M38" s="488"/>
      <c r="N38" s="426" t="str">
        <f t="shared" ca="1" si="5"/>
        <v/>
      </c>
      <c r="O38" s="403"/>
      <c r="P38" s="483"/>
      <c r="Q38" s="109">
        <f t="shared" ca="1" si="44"/>
        <v>46326</v>
      </c>
      <c r="R38" s="114" t="b">
        <f t="shared" ca="1" si="6"/>
        <v>1</v>
      </c>
      <c r="S38" s="110" t="str">
        <f t="shared" si="7"/>
        <v/>
      </c>
      <c r="T38" s="61" t="str">
        <f t="shared" ca="1" si="8"/>
        <v>F</v>
      </c>
      <c r="U38" s="61" t="str">
        <f t="shared" ca="1" si="9"/>
        <v>A</v>
      </c>
      <c r="V38" s="480">
        <f t="shared" si="10"/>
        <v>0</v>
      </c>
      <c r="W38" s="482">
        <f t="shared" ca="1" si="11"/>
        <v>0</v>
      </c>
      <c r="X38" s="160">
        <f t="shared" ca="1" si="12"/>
        <v>0</v>
      </c>
      <c r="Y38" s="115" t="b">
        <f t="shared" ca="1" si="13"/>
        <v>1</v>
      </c>
      <c r="Z38" s="115" t="b">
        <f t="shared" ca="1" si="14"/>
        <v>0</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1</v>
      </c>
      <c r="AL38" s="115" t="b">
        <f t="shared" ca="1" si="46"/>
        <v>1</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f t="shared" ca="1" si="32"/>
        <v>0</v>
      </c>
      <c r="BA38" s="113">
        <f t="shared" ca="1" si="33"/>
        <v>0.99930555555555556</v>
      </c>
      <c r="BB38" s="113">
        <f t="shared" ca="1" si="34"/>
        <v>0</v>
      </c>
      <c r="BC38" s="113">
        <f t="shared" ca="1" si="35"/>
        <v>0.99930555555555556</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21</v>
      </c>
      <c r="C39" s="637"/>
      <c r="D39" s="638"/>
      <c r="E39" s="643" t="str">
        <f>"Saldo Monat (~15min) &gt; "</f>
        <v xml:space="preserve">Saldo Monat (~15min) &gt; </v>
      </c>
      <c r="F39" s="644"/>
      <c r="G39" s="644"/>
      <c r="H39" s="644"/>
      <c r="I39" s="450">
        <f ca="1">ROUND(SUM(I8:I38)*4,0)/4</f>
        <v>0</v>
      </c>
      <c r="J39" s="431"/>
      <c r="K39" s="434">
        <f ca="1">SUM(K8:K38)</f>
        <v>0</v>
      </c>
      <c r="L39" s="645" t="s">
        <v>269</v>
      </c>
      <c r="M39" s="645"/>
      <c r="N39" s="435">
        <f ca="1">SUM(N8:N38)</f>
        <v>0</v>
      </c>
      <c r="O39" s="646" t="str">
        <f>IF(Zeitmodell="Vollzeit"," &lt; ÜS1:1,5 "," &lt; ÜS1:1,25 ")&amp;Zeitmodell</f>
        <v xml:space="preserve"> &lt; ÜS1:1,5 Vollzeit</v>
      </c>
      <c r="P39" s="647"/>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10</v>
      </c>
      <c r="C40" s="639"/>
      <c r="D40" s="640"/>
      <c r="E40" s="648" t="str">
        <f>"Saldo "&amp;IF(Zeitmodell="Vollzeit","1:1,5","1:1,25")&amp; " (~15min) &gt; "</f>
        <v xml:space="preserve">Saldo 1:1,5 (~15min) &gt; </v>
      </c>
      <c r="F40" s="649"/>
      <c r="G40" s="649"/>
      <c r="H40" s="649"/>
      <c r="I40" s="439">
        <f ca="1">ROUND($N40*4,0)/4</f>
        <v>0</v>
      </c>
      <c r="J40" s="441"/>
      <c r="K40" s="439"/>
      <c r="L40" s="442"/>
      <c r="M40" s="442"/>
      <c r="N40" s="443">
        <f ca="1">IF(Zeitmodell="Vollzeit",$N39*1.5,$N39*1.25)</f>
        <v>0</v>
      </c>
      <c r="O40" s="650" t="str">
        <f>IF(Zeitmodell="Vollzeit"," &lt; 1:1,5 "," &lt; 1:1,25 ")&amp;$Q40</f>
        <v xml:space="preserve"> &lt; 1:1,5 Stunden berechnen</v>
      </c>
      <c r="P40" s="651"/>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39"/>
      <c r="D41" s="640"/>
      <c r="E41" s="652" t="s">
        <v>272</v>
      </c>
      <c r="F41" s="653"/>
      <c r="G41" s="653"/>
      <c r="H41" s="653"/>
      <c r="I41" s="439">
        <f ca="1">ROUND($N41*4,0)/4</f>
        <v>0</v>
      </c>
      <c r="J41" s="441"/>
      <c r="K41" s="439"/>
      <c r="L41" s="442"/>
      <c r="M41" s="442"/>
      <c r="N41" s="449">
        <f ca="1">K39*2</f>
        <v>0</v>
      </c>
      <c r="O41" s="654" t="s">
        <v>274</v>
      </c>
      <c r="P41" s="655"/>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39"/>
      <c r="D42" s="640"/>
      <c r="E42" s="656" t="s">
        <v>271</v>
      </c>
      <c r="F42" s="657"/>
      <c r="G42" s="657"/>
      <c r="H42" s="657"/>
      <c r="I42" s="445">
        <f ca="1">$J5</f>
        <v>0</v>
      </c>
      <c r="J42" s="446"/>
      <c r="K42" s="658"/>
      <c r="L42" s="658"/>
      <c r="M42" s="658"/>
      <c r="N42" s="658"/>
      <c r="O42" s="658"/>
      <c r="P42" s="659"/>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39"/>
      <c r="D43" s="640"/>
      <c r="E43" s="629" t="s">
        <v>270</v>
      </c>
      <c r="F43" s="630"/>
      <c r="G43" s="630"/>
      <c r="H43" s="630"/>
      <c r="I43" s="440">
        <f ca="1">SUM(I39:I42)</f>
        <v>0</v>
      </c>
      <c r="J43" s="505"/>
      <c r="K43" s="631" t="str">
        <f ca="1">IF($I$43&gt;=$R$2,"&lt; Hier ausbezahlte Std. eingeben. (Die Eingabe ist hier erst ab   &lt; einem Saldo von "&amp;TEXT($R$2,"#.##0,00")&amp;" Std., und nur in 0,25-Schritten möglich.)","")</f>
        <v/>
      </c>
      <c r="L43" s="631"/>
      <c r="M43" s="631"/>
      <c r="N43" s="631"/>
      <c r="O43" s="631"/>
      <c r="P43" s="632"/>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41"/>
      <c r="D44" s="642"/>
      <c r="E44" s="633" t="s">
        <v>273</v>
      </c>
      <c r="F44" s="634"/>
      <c r="G44" s="634"/>
      <c r="H44" s="634"/>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35"/>
      <c r="F45" s="635"/>
      <c r="G45" s="635"/>
      <c r="H45" s="635"/>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36"/>
      <c r="F46" s="636"/>
      <c r="G46" s="636"/>
      <c r="H46" s="636"/>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36"/>
      <c r="F47" s="636"/>
      <c r="G47" s="636"/>
      <c r="H47" s="636"/>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28" t="str">
        <f>"Unterschrift von "&amp;Vorgesetzter</f>
        <v>Unterschrift von Vorname Nachname</v>
      </c>
      <c r="B48" s="628"/>
      <c r="C48" s="628"/>
      <c r="D48" s="628"/>
      <c r="E48" s="55"/>
      <c r="F48" s="55"/>
      <c r="G48" s="55"/>
      <c r="H48" s="9"/>
      <c r="I48" s="5"/>
      <c r="J48" s="5"/>
      <c r="K48" s="55"/>
      <c r="L48" s="628" t="str">
        <f>"Unterschrift von "&amp;Name</f>
        <v>Unterschrift von Vorname Nachname</v>
      </c>
      <c r="M48" s="628"/>
      <c r="N48" s="628"/>
      <c r="O48" s="628"/>
      <c r="P48" s="628"/>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155" priority="18" stopIfTrue="1">
      <formula>NOT($R8)</formula>
    </cfRule>
  </conditionalFormatting>
  <conditionalFormatting sqref="I8:I38">
    <cfRule type="cellIs" dxfId="154" priority="20" stopIfTrue="1" operator="greaterThan">
      <formula>0</formula>
    </cfRule>
  </conditionalFormatting>
  <conditionalFormatting sqref="I45 I47">
    <cfRule type="expression" dxfId="153" priority="21" stopIfTrue="1">
      <formula>OR($I45&lt;=NormalUG,$I45&gt;=NormalOG)</formula>
    </cfRule>
    <cfRule type="cellIs" dxfId="152" priority="22" stopIfTrue="1" operator="greaterThan">
      <formula>0</formula>
    </cfRule>
  </conditionalFormatting>
  <conditionalFormatting sqref="I2 E5 L5 N6 N8:N40 O39:P40 E40">
    <cfRule type="expression" dxfId="151" priority="24" stopIfTrue="1">
      <formula>Zeitmodell="Teilzeit"</formula>
    </cfRule>
  </conditionalFormatting>
  <conditionalFormatting sqref="A8:B38">
    <cfRule type="expression" dxfId="150" priority="26" stopIfTrue="1">
      <formula>$T8="F"</formula>
    </cfRule>
  </conditionalFormatting>
  <conditionalFormatting sqref="O8:O38">
    <cfRule type="expression" dxfId="149" priority="28" stopIfTrue="1">
      <formula>AND(NOT($AN8),$N8="")</formula>
    </cfRule>
  </conditionalFormatting>
  <conditionalFormatting sqref="AS8:AY38 Y8:AA38 R8:R38 AH8:AN38 BD8:BG38">
    <cfRule type="cellIs" dxfId="148" priority="29" stopIfTrue="1" operator="equal">
      <formula>FALSE</formula>
    </cfRule>
  </conditionalFormatting>
  <conditionalFormatting sqref="V39">
    <cfRule type="cellIs" dxfId="147" priority="30" stopIfTrue="1" operator="equal">
      <formula>0</formula>
    </cfRule>
  </conditionalFormatting>
  <conditionalFormatting sqref="T8:U38">
    <cfRule type="cellIs" dxfId="146" priority="31" stopIfTrue="1" operator="equal">
      <formula>"F"</formula>
    </cfRule>
  </conditionalFormatting>
  <conditionalFormatting sqref="F8:F38">
    <cfRule type="cellIs" dxfId="145" priority="33" stopIfTrue="1" operator="equal">
      <formula>0</formula>
    </cfRule>
  </conditionalFormatting>
  <conditionalFormatting sqref="BH8:BH38">
    <cfRule type="cellIs" dxfId="144" priority="34" stopIfTrue="1" operator="equal">
      <formula>1</formula>
    </cfRule>
  </conditionalFormatting>
  <conditionalFormatting sqref="S2:S3">
    <cfRule type="cellIs" dxfId="143" priority="35" stopIfTrue="1" operator="greaterThan">
      <formula>0</formula>
    </cfRule>
  </conditionalFormatting>
  <conditionalFormatting sqref="E8:E38">
    <cfRule type="expression" dxfId="142" priority="37" stopIfTrue="1">
      <formula>AND($AC8=$AF8,$AM8)</formula>
    </cfRule>
    <cfRule type="expression" dxfId="141" priority="38" stopIfTrue="1">
      <formula>AND($AC8=$AF8,NOT($AM8))</formula>
    </cfRule>
  </conditionalFormatting>
  <conditionalFormatting sqref="K8:K37">
    <cfRule type="expression" dxfId="140" priority="17" stopIfTrue="1">
      <formula>NOT($R8)</formula>
    </cfRule>
  </conditionalFormatting>
  <conditionalFormatting sqref="C8:C38">
    <cfRule type="expression" dxfId="139" priority="40" stopIfTrue="1">
      <formula>OR($T8="F",$D8="U",$D8="Z",$D8="K")</formula>
    </cfRule>
    <cfRule type="expression" dxfId="138" priority="41" stopIfTrue="1">
      <formula>$C8&lt;&gt;""</formula>
    </cfRule>
  </conditionalFormatting>
  <conditionalFormatting sqref="J43">
    <cfRule type="expression" dxfId="137" priority="42">
      <formula>$I$43&lt;$R$2</formula>
    </cfRule>
  </conditionalFormatting>
  <conditionalFormatting sqref="J8:J38">
    <cfRule type="expression" dxfId="136" priority="44" stopIfTrue="1">
      <formula>OR($J8&lt;=$R$3,$J8&gt;=$R$2)</formula>
    </cfRule>
    <cfRule type="cellIs" dxfId="135" priority="45" stopIfTrue="1" operator="equal">
      <formula>0</formula>
    </cfRule>
  </conditionalFormatting>
  <conditionalFormatting sqref="I40:I41">
    <cfRule type="expression" dxfId="134" priority="46" stopIfTrue="1">
      <formula>OR($I40&lt;=$R$3,$I40&gt;=$R$2)</formula>
    </cfRule>
    <cfRule type="expression" dxfId="133" priority="47" stopIfTrue="1">
      <formula>AND(N40&gt;0,Zeitmodell="Vollzeit")</formula>
    </cfRule>
    <cfRule type="expression" dxfId="132" priority="48" stopIfTrue="1">
      <formula>AND(N40&gt;0,Zeitmodell="Teilzeit")</formula>
    </cfRule>
  </conditionalFormatting>
  <conditionalFormatting sqref="I42:I44 I39">
    <cfRule type="expression" dxfId="131" priority="49" stopIfTrue="1">
      <formula>OR($I39&lt;=$R$3,$I39&gt;=$R$2)</formula>
    </cfRule>
    <cfRule type="cellIs" dxfId="130" priority="50" stopIfTrue="1" operator="greaterThan">
      <formula>0</formula>
    </cfRule>
  </conditionalFormatting>
  <conditionalFormatting sqref="J5">
    <cfRule type="expression" dxfId="129" priority="51" stopIfTrue="1">
      <formula>OR($J5&lt;=$R$3,$J5&gt;=$R$2)</formula>
    </cfRule>
    <cfRule type="cellIs" dxfId="128" priority="52" stopIfTrue="1" operator="greaterThan">
      <formula>0</formula>
    </cfRule>
  </conditionalFormatting>
  <conditionalFormatting sqref="A8:B37">
    <cfRule type="cellIs" dxfId="127" priority="25" stopIfTrue="1" operator="equal">
      <formula>""</formula>
    </cfRule>
  </conditionalFormatting>
  <conditionalFormatting sqref="C8:C37">
    <cfRule type="cellIs" dxfId="126" priority="39" stopIfTrue="1" operator="equal">
      <formula>""</formula>
    </cfRule>
  </conditionalFormatting>
  <conditionalFormatting sqref="I46">
    <cfRule type="expression" dxfId="125" priority="15" stopIfTrue="1">
      <formula>OR($I46&lt;=NormalUG,$I46&gt;=NormalOG)</formula>
    </cfRule>
    <cfRule type="cellIs" dxfId="124" priority="16" stopIfTrue="1" operator="greaterThan">
      <formula>0</formula>
    </cfRule>
  </conditionalFormatting>
  <conditionalFormatting sqref="E8:E37">
    <cfRule type="expression" dxfId="123" priority="36" stopIfTrue="1">
      <formula>NOT($R8)</formula>
    </cfRule>
  </conditionalFormatting>
  <conditionalFormatting sqref="F8:F37">
    <cfRule type="cellIs" dxfId="122" priority="32" stopIfTrue="1" operator="equal">
      <formula>""</formula>
    </cfRule>
  </conditionalFormatting>
  <conditionalFormatting sqref="I8:I37">
    <cfRule type="expression" dxfId="121" priority="19" stopIfTrue="1">
      <formula>NOT($R8)</formula>
    </cfRule>
  </conditionalFormatting>
  <conditionalFormatting sqref="J8:J37">
    <cfRule type="expression" dxfId="120" priority="43" stopIfTrue="1">
      <formula>NOT($R8)</formula>
    </cfRule>
  </conditionalFormatting>
  <conditionalFormatting sqref="N8:N37">
    <cfRule type="expression" dxfId="119" priority="23" stopIfTrue="1">
      <formula>NOT($R8)</formula>
    </cfRule>
  </conditionalFormatting>
  <conditionalFormatting sqref="O8:O37">
    <cfRule type="expression" dxfId="118" priority="27" stopIfTrue="1">
      <formula>NOT($R8)</formula>
    </cfRule>
  </conditionalFormatting>
  <conditionalFormatting sqref="D8:D38">
    <cfRule type="expression" dxfId="117" priority="13" stopIfTrue="1">
      <formula>$AI8</formula>
    </cfRule>
    <cfRule type="cellIs" dxfId="116" priority="14" stopIfTrue="1" operator="equal">
      <formula>"ZK"</formula>
    </cfRule>
  </conditionalFormatting>
  <conditionalFormatting sqref="D8:D37">
    <cfRule type="expression" dxfId="115" priority="12" stopIfTrue="1">
      <formula>NOT($R8)</formula>
    </cfRule>
  </conditionalFormatting>
  <conditionalFormatting sqref="G8:H37">
    <cfRule type="expression" dxfId="114" priority="9" stopIfTrue="1">
      <formula>NOT($R8)</formula>
    </cfRule>
  </conditionalFormatting>
  <conditionalFormatting sqref="G8:H38">
    <cfRule type="expression" dxfId="113" priority="10" stopIfTrue="1">
      <formula>$U8="F"</formula>
    </cfRule>
    <cfRule type="expression" dxfId="112" priority="11" stopIfTrue="1">
      <formula>$AK8</formula>
    </cfRule>
  </conditionalFormatting>
  <conditionalFormatting sqref="L8:L38">
    <cfRule type="expression" dxfId="111" priority="4" stopIfTrue="1">
      <formula>$AL8</formula>
    </cfRule>
    <cfRule type="expression" dxfId="110" priority="5" stopIfTrue="1">
      <formula>AND(NOT($AL8),$L8&lt;&gt;"")</formula>
    </cfRule>
  </conditionalFormatting>
  <conditionalFormatting sqref="M8:M38">
    <cfRule type="expression" dxfId="109" priority="7" stopIfTrue="1">
      <formula>$AL8</formula>
    </cfRule>
    <cfRule type="expression" dxfId="108" priority="8" stopIfTrue="1">
      <formula>AND(NOT($AL8),$M8&lt;&gt;"")</formula>
    </cfRule>
  </conditionalFormatting>
  <conditionalFormatting sqref="L8:L37">
    <cfRule type="expression" dxfId="107" priority="3" stopIfTrue="1">
      <formula>NOT($R8)</formula>
    </cfRule>
  </conditionalFormatting>
  <conditionalFormatting sqref="M8:M37">
    <cfRule type="expression" dxfId="106" priority="6" stopIfTrue="1">
      <formula>NOT($R8)</formula>
    </cfRule>
  </conditionalFormatting>
  <conditionalFormatting sqref="P38">
    <cfRule type="expression" dxfId="105" priority="2" stopIfTrue="1">
      <formula>NOT($R38)</formula>
    </cfRule>
  </conditionalFormatting>
  <conditionalFormatting sqref="J38">
    <cfRule type="expression" dxfId="104"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BFF9186D-3CB0-45A7-AA2E-C2BED76B36D7}">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B886D7F4-1D0B-4462-86C2-F08ECC95937C}">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F7448945-786D-4F16-9877-ECC046242E39}">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D693148B-F696-40B8-B992-854E2405BDF6}">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D23BDD8D-1561-4DCF-9D51-BF3D4EFC4CF3}">
      <formula1>$AJ8</formula1>
    </dataValidation>
    <dataValidation allowBlank="1" showInputMessage="1" showErrorMessage="1" errorTitle="Fehler in Eingabe" error="Dezimalwert (z.B. 1,0), der nicht grösser sein darf, wie die vorhandenen Überstunden (der Wert in der Zelle darüber)" sqref="N40:O41 K40:K41" xr:uid="{5783C422-129C-4C62-9F09-D96965BF7682}"/>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6596575F-5E56-4F3A-BB4C-E7CFD5550C74}">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DCCEA4A5-E122-4E59-B3C0-AB1837E3EF39}"/>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89825-0AAF-422B-9325-D450EFE57F27}">
  <sheetPr codeName="Tabelle28"/>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83"/>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86" t="s">
        <v>58</v>
      </c>
      <c r="G2" s="686"/>
      <c r="H2" s="686"/>
      <c r="I2" s="430" t="str">
        <f>" "&amp;Zeitmodell</f>
        <v xml:space="preserve"> Vollzeit</v>
      </c>
      <c r="J2" s="511" t="s">
        <v>291</v>
      </c>
      <c r="K2" s="303" t="str">
        <f>" "&amp;Zeitmodus</f>
        <v xml:space="preserve"> Gleitzeit</v>
      </c>
      <c r="L2" s="303"/>
      <c r="M2" s="303"/>
      <c r="N2" s="303"/>
      <c r="O2" s="304"/>
      <c r="P2" s="684"/>
      <c r="Q2" s="150">
        <f ca="1">IF(ISNA($Q$4),1,$Q$4)</f>
        <v>11</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87" t="s">
        <v>264</v>
      </c>
      <c r="G3" s="687"/>
      <c r="H3" s="687"/>
      <c r="I3" s="307" t="str">
        <f>" "&amp;Vorgesetzter</f>
        <v xml:space="preserve"> Vorname Nachname</v>
      </c>
      <c r="J3" s="307"/>
      <c r="K3" s="307"/>
      <c r="L3" s="307"/>
      <c r="M3" s="307"/>
      <c r="N3" s="307"/>
      <c r="O3" s="308"/>
      <c r="P3" s="685"/>
      <c r="Q3" s="155" t="str" cm="1">
        <f t="array" aca="1" ref="Q3" ca="1">RIGHT(CELL("filename",A1),LEN(CELL("filename",A1))-SEARCH("]",CELL("filename",A1),1))</f>
        <v>November</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88" t="str">
        <f ca="1" xml:space="preserve"> " Monat: "&amp;$Q$3&amp;" "&amp;Jahr</f>
        <v xml:space="preserve"> Monat: November 2026</v>
      </c>
      <c r="B4" s="689"/>
      <c r="C4" s="689"/>
      <c r="D4" s="690"/>
      <c r="E4" s="691" t="s">
        <v>131</v>
      </c>
      <c r="F4" s="692"/>
      <c r="G4" s="693" t="s">
        <v>267</v>
      </c>
      <c r="H4" s="694"/>
      <c r="I4" s="695"/>
      <c r="J4" s="398" t="s">
        <v>135</v>
      </c>
      <c r="K4" s="402" t="s">
        <v>257</v>
      </c>
      <c r="L4" s="396"/>
      <c r="M4" s="397"/>
      <c r="N4" s="405"/>
      <c r="O4" s="699" t="s">
        <v>144</v>
      </c>
      <c r="P4" s="702" t="s">
        <v>145</v>
      </c>
      <c r="Q4" s="157">
        <f ca="1">IF(ISNA(VLOOKUP($Q$3,MTab,2,FALSE)),1,VLOOKUP($Q$3,MTab,2,FALSE))</f>
        <v>11</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705" t="s">
        <v>49</v>
      </c>
      <c r="B5" s="708" t="s">
        <v>123</v>
      </c>
      <c r="C5" s="673" t="s">
        <v>265</v>
      </c>
      <c r="D5" s="674"/>
      <c r="E5" s="675" t="str">
        <f>"Wochen-AZ"&amp;" "&amp;TEXT(WAZ,"[hh]:mm")</f>
        <v>Wochen-AZ 40:00</v>
      </c>
      <c r="F5" s="676"/>
      <c r="G5" s="696"/>
      <c r="H5" s="697"/>
      <c r="I5" s="698"/>
      <c r="J5" s="399" cm="1">
        <f t="array" aca="1" ref="J5" ca="1">IF(ISNA($Q$5),Übertrag,INDIRECT($Q$5))</f>
        <v>0</v>
      </c>
      <c r="K5" s="407" t="s">
        <v>258</v>
      </c>
      <c r="L5" s="427" t="str">
        <f>IF(Zeitmodell="Vollzeit"," Überstunden1:1,5"," Überstunden1:1,25")</f>
        <v xml:space="preserve"> Überstunden1:1,5</v>
      </c>
      <c r="M5" s="412"/>
      <c r="N5" s="404"/>
      <c r="O5" s="700"/>
      <c r="P5" s="703"/>
      <c r="Q5" s="156" t="str">
        <f ca="1">IF(ISNA(VLOOKUP($Q$3,MTab,3,FALSE)),"Übertrag",VLOOKUP($Q$3,MTab,3,FALSE))</f>
        <v>Oktober!$I$44</v>
      </c>
      <c r="R5" s="134"/>
      <c r="S5" s="156" t="str">
        <f ca="1">IF(ISNA(VLOOKUP($Q$3,MTab,4,FALSE)),$Q$3&amp;"!$S$2",VLOOKUP($Q$3,MTab,4,FALSE))</f>
        <v>Oktober!$S$3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706"/>
      <c r="B6" s="709"/>
      <c r="C6" s="677" t="s">
        <v>134</v>
      </c>
      <c r="D6" s="679" t="s">
        <v>170</v>
      </c>
      <c r="E6" s="311" t="s">
        <v>133</v>
      </c>
      <c r="F6" s="681" t="s">
        <v>0</v>
      </c>
      <c r="G6" s="664" t="s">
        <v>1</v>
      </c>
      <c r="H6" s="660" t="s">
        <v>2</v>
      </c>
      <c r="I6" s="421" t="s">
        <v>3</v>
      </c>
      <c r="J6" s="312" t="s">
        <v>129</v>
      </c>
      <c r="K6" s="662" t="s">
        <v>3</v>
      </c>
      <c r="L6" s="664" t="s">
        <v>1</v>
      </c>
      <c r="M6" s="666" t="s">
        <v>2</v>
      </c>
      <c r="N6" s="668" t="s">
        <v>3</v>
      </c>
      <c r="O6" s="700"/>
      <c r="P6" s="703"/>
      <c r="Q6" s="120" t="s">
        <v>13</v>
      </c>
      <c r="R6" s="121"/>
      <c r="S6" s="121"/>
      <c r="T6" s="121"/>
      <c r="U6" s="121"/>
      <c r="V6" s="121"/>
      <c r="W6" s="121"/>
      <c r="X6" s="161" t="s">
        <v>163</v>
      </c>
      <c r="Y6" s="121"/>
      <c r="Z6" s="121"/>
      <c r="AA6" s="121"/>
      <c r="AB6" s="670" t="s">
        <v>97</v>
      </c>
      <c r="AC6" s="671"/>
      <c r="AD6" s="671"/>
      <c r="AE6" s="671"/>
      <c r="AF6" s="671"/>
      <c r="AG6" s="672"/>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707"/>
      <c r="B7" s="710"/>
      <c r="C7" s="678"/>
      <c r="D7" s="680"/>
      <c r="E7" s="313" t="s">
        <v>124</v>
      </c>
      <c r="F7" s="682"/>
      <c r="G7" s="665"/>
      <c r="H7" s="661"/>
      <c r="I7" s="422" t="s">
        <v>4</v>
      </c>
      <c r="J7" s="314" t="s">
        <v>130</v>
      </c>
      <c r="K7" s="663"/>
      <c r="L7" s="665"/>
      <c r="M7" s="667"/>
      <c r="N7" s="669"/>
      <c r="O7" s="701"/>
      <c r="P7" s="704"/>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46327</v>
      </c>
      <c r="B8" s="76" t="str">
        <f t="shared" ref="B8:B38" ca="1" si="0">IF($R8,VLOOKUP(WEEKDAY($Q8,2),WOTA,2,FALSE),"")</f>
        <v>So</v>
      </c>
      <c r="C8" s="75" t="str">
        <f t="shared" ref="C8:C38" ca="1" si="1">IF($R8," "&amp;IF($S8="",VLOOKUP($Q8,FListe,3,FALSE),$S8),"")</f>
        <v xml:space="preserve"> Allerheiligen</v>
      </c>
      <c r="D8" s="496"/>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46327</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F</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t="str">
        <f t="shared" ref="AB8:AG23" ca="1" si="16">IF(ISNA(VLOOKUP($B8,GAZ,AB$7,FALSE)),"",VLOOKUP($B8,GAZ,AB$7,FALSE))</f>
        <v/>
      </c>
      <c r="AC8" s="84" t="str">
        <f t="shared" ca="1" si="16"/>
        <v/>
      </c>
      <c r="AD8" s="87" t="str">
        <f t="shared" ref="AD8:AD38" ca="1" si="17">IF(ISNA(VLOOKUP($B8,GAZ,AD$7,FALSE)),"",IF($AC8=$AF8,$G8,VLOOKUP($B8,GAZ,AD$7,FALSE)))</f>
        <v/>
      </c>
      <c r="AE8" s="87" t="str">
        <f t="shared" ref="AE8:AE38" ca="1" si="18">IF(ISNA(VLOOKUP($B8,GAZ,AE$7,FALSE)),"",IF($AC8=$AF8,$H8,VLOOKUP($B8,GAZ,AE$7,FALSE)))</f>
        <v/>
      </c>
      <c r="AF8" s="84" t="str">
        <f t="shared" ca="1" si="16"/>
        <v/>
      </c>
      <c r="AG8" s="81" t="str">
        <f t="shared" ca="1" si="16"/>
        <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t="str">
        <f ca="1">IF($AK8,IF($G8="",$AB8,$G8),"")</f>
        <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46328</v>
      </c>
      <c r="B9" s="76" t="str">
        <f t="shared" ca="1" si="0"/>
        <v>Mo</v>
      </c>
      <c r="C9" s="75" t="str">
        <f t="shared" ca="1" si="1"/>
        <v xml:space="preserve"> Allerseelen</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46328</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46329</v>
      </c>
      <c r="B10" s="76" t="str">
        <f t="shared" ca="1" si="0"/>
        <v>Di</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46329</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0.58333333333333337</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46330</v>
      </c>
      <c r="B11" s="76" t="str">
        <f t="shared" ca="1" si="0"/>
        <v>Mi</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46330</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0.58333333333333337</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46331</v>
      </c>
      <c r="B12" s="76" t="str">
        <f t="shared" ca="1" si="0"/>
        <v>Do</v>
      </c>
      <c r="C12" s="75" t="str">
        <f t="shared" ca="1" si="1"/>
        <v xml:space="preserve"> </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46331</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46332</v>
      </c>
      <c r="B13" s="76" t="str">
        <f t="shared" ca="1" si="0"/>
        <v>Fr</v>
      </c>
      <c r="C13" s="75" t="str">
        <f t="shared" ca="1" si="1"/>
        <v xml:space="preserve"> </v>
      </c>
      <c r="D13" s="165"/>
      <c r="E13" s="388" t="str">
        <f t="shared" ca="1" si="42"/>
        <v>08:00-16:00</v>
      </c>
      <c r="F13" s="124">
        <f t="shared" ca="1" si="2"/>
        <v>0.33333333333333331</v>
      </c>
      <c r="G13" s="125"/>
      <c r="H13" s="419"/>
      <c r="I13" s="423" t="str">
        <f t="shared" ca="1" si="3"/>
        <v/>
      </c>
      <c r="J13" s="400">
        <f t="shared" ca="1" si="4"/>
        <v>0</v>
      </c>
      <c r="K13" s="408" t="str">
        <f t="shared" ca="1" si="43"/>
        <v/>
      </c>
      <c r="L13" s="497"/>
      <c r="M13" s="498"/>
      <c r="N13" s="425" t="str">
        <f t="shared" ca="1" si="5"/>
        <v/>
      </c>
      <c r="O13" s="403"/>
      <c r="P13" s="180"/>
      <c r="Q13" s="107">
        <f t="shared" ca="1" si="44"/>
        <v>46332</v>
      </c>
      <c r="R13" s="114" t="b">
        <f t="shared" ca="1" si="6"/>
        <v>1</v>
      </c>
      <c r="S13" s="108" t="str">
        <f t="shared" si="7"/>
        <v/>
      </c>
      <c r="T13" s="60" t="str">
        <f t="shared" ca="1" si="8"/>
        <v>A</v>
      </c>
      <c r="U13" s="60" t="str">
        <f t="shared" ca="1" si="9"/>
        <v>A</v>
      </c>
      <c r="V13" s="479">
        <f t="shared" si="10"/>
        <v>0</v>
      </c>
      <c r="W13" s="481">
        <f t="shared" ca="1" si="11"/>
        <v>-0.33333333333333298</v>
      </c>
      <c r="X13" s="159">
        <f t="shared" ca="1" si="12"/>
        <v>0</v>
      </c>
      <c r="Y13" s="114" t="b">
        <f t="shared" ca="1" si="13"/>
        <v>0</v>
      </c>
      <c r="Z13" s="114" t="b">
        <f t="shared" ca="1" si="14"/>
        <v>0</v>
      </c>
      <c r="AA13" s="114" t="b">
        <f t="shared" ca="1" si="15"/>
        <v>1</v>
      </c>
      <c r="AB13" s="77">
        <f t="shared" ca="1" si="16"/>
        <v>0.29166666666666669</v>
      </c>
      <c r="AC13" s="84">
        <f t="shared" ca="1" si="16"/>
        <v>0.33333333333333331</v>
      </c>
      <c r="AD13" s="87">
        <f t="shared" ca="1" si="17"/>
        <v>0.375</v>
      </c>
      <c r="AE13" s="87">
        <f t="shared" ca="1" si="18"/>
        <v>0.5</v>
      </c>
      <c r="AF13" s="84">
        <f t="shared" ca="1" si="16"/>
        <v>0.66666666666666663</v>
      </c>
      <c r="AG13" s="81">
        <f t="shared" ca="1" si="16"/>
        <v>0.75</v>
      </c>
      <c r="AH13" s="114" t="b">
        <f t="shared" si="19"/>
        <v>0</v>
      </c>
      <c r="AI13" s="114" t="b">
        <f t="shared" ca="1" si="45"/>
        <v>1</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46333</v>
      </c>
      <c r="B14" s="76" t="str">
        <f t="shared" ca="1" si="0"/>
        <v>Sa</v>
      </c>
      <c r="C14" s="75" t="str">
        <f t="shared" ca="1" si="1"/>
        <v xml:space="preserve"> Wochenende</v>
      </c>
      <c r="D14" s="496"/>
      <c r="E14" s="388" t="str">
        <f t="shared" ca="1" si="42"/>
        <v/>
      </c>
      <c r="F14" s="124">
        <f t="shared" ca="1" si="2"/>
        <v>0</v>
      </c>
      <c r="G14" s="125"/>
      <c r="H14" s="419"/>
      <c r="I14" s="423" t="str">
        <f t="shared" ca="1" si="3"/>
        <v/>
      </c>
      <c r="J14" s="400">
        <f t="shared" ca="1" si="4"/>
        <v>0</v>
      </c>
      <c r="K14" s="408" t="str">
        <f t="shared" ca="1" si="43"/>
        <v/>
      </c>
      <c r="L14" s="125"/>
      <c r="M14" s="417"/>
      <c r="N14" s="425" t="str">
        <f t="shared" ca="1" si="5"/>
        <v/>
      </c>
      <c r="O14" s="403"/>
      <c r="P14" s="180"/>
      <c r="Q14" s="107">
        <f t="shared" ca="1" si="44"/>
        <v>46333</v>
      </c>
      <c r="R14" s="114" t="b">
        <f t="shared" ca="1" si="6"/>
        <v>1</v>
      </c>
      <c r="S14" s="108" t="str">
        <f t="shared" si="7"/>
        <v/>
      </c>
      <c r="T14" s="60" t="str">
        <f t="shared" ca="1" si="8"/>
        <v>F</v>
      </c>
      <c r="U14" s="60" t="str">
        <f t="shared" ca="1" si="9"/>
        <v>A</v>
      </c>
      <c r="V14" s="479">
        <f t="shared" si="10"/>
        <v>0</v>
      </c>
      <c r="W14" s="481">
        <f t="shared" ca="1" si="11"/>
        <v>0</v>
      </c>
      <c r="X14" s="159">
        <f t="shared" ca="1" si="12"/>
        <v>0</v>
      </c>
      <c r="Y14" s="114" t="b">
        <f t="shared" ca="1" si="13"/>
        <v>1</v>
      </c>
      <c r="Z14" s="114" t="b">
        <f t="shared" ca="1" si="14"/>
        <v>0</v>
      </c>
      <c r="AA14" s="114" t="b">
        <f t="shared" ca="1" si="15"/>
        <v>0</v>
      </c>
      <c r="AB14" s="77" t="str">
        <f t="shared" ca="1" si="16"/>
        <v/>
      </c>
      <c r="AC14" s="84" t="str">
        <f t="shared" ca="1" si="16"/>
        <v/>
      </c>
      <c r="AD14" s="87" t="str">
        <f t="shared" ca="1" si="17"/>
        <v/>
      </c>
      <c r="AE14" s="87" t="str">
        <f t="shared" ca="1" si="18"/>
        <v/>
      </c>
      <c r="AF14" s="84" t="str">
        <f t="shared" ca="1" si="16"/>
        <v/>
      </c>
      <c r="AG14" s="81" t="str">
        <f t="shared" ca="1" si="16"/>
        <v/>
      </c>
      <c r="AH14" s="114" t="b">
        <f t="shared" si="19"/>
        <v>0</v>
      </c>
      <c r="AI14" s="114" t="b">
        <f t="shared" ca="1" si="45"/>
        <v>0</v>
      </c>
      <c r="AJ14" s="114" t="b">
        <f t="shared" ca="1" si="20"/>
        <v>0</v>
      </c>
      <c r="AK14" s="114" t="b">
        <f t="shared" ca="1" si="21"/>
        <v>1</v>
      </c>
      <c r="AL14" s="114" t="b">
        <f t="shared" ca="1" si="46"/>
        <v>1</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f t="shared" ca="1" si="32"/>
        <v>0</v>
      </c>
      <c r="BA14" s="112">
        <f t="shared" ca="1" si="33"/>
        <v>0.99930555555555556</v>
      </c>
      <c r="BB14" s="112">
        <f t="shared" ca="1" si="34"/>
        <v>0</v>
      </c>
      <c r="BC14" s="112">
        <f t="shared" ca="1" si="35"/>
        <v>0.99930555555555556</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46334</v>
      </c>
      <c r="B15" s="76" t="str">
        <f t="shared" ca="1" si="0"/>
        <v>So</v>
      </c>
      <c r="C15" s="75" t="str">
        <f t="shared" ca="1" si="1"/>
        <v xml:space="preserve"> Wochenende</v>
      </c>
      <c r="D15" s="496"/>
      <c r="E15" s="388" t="str">
        <f t="shared" ca="1" si="42"/>
        <v/>
      </c>
      <c r="F15" s="124">
        <f t="shared" ca="1" si="2"/>
        <v>0</v>
      </c>
      <c r="G15" s="125"/>
      <c r="H15" s="419"/>
      <c r="I15" s="423" t="str">
        <f t="shared" ca="1" si="3"/>
        <v/>
      </c>
      <c r="J15" s="400">
        <f t="shared" ca="1" si="4"/>
        <v>0</v>
      </c>
      <c r="K15" s="408" t="str">
        <f t="shared" ca="1" si="43"/>
        <v/>
      </c>
      <c r="L15" s="497"/>
      <c r="M15" s="498"/>
      <c r="N15" s="425" t="str">
        <f t="shared" ca="1" si="5"/>
        <v/>
      </c>
      <c r="O15" s="403"/>
      <c r="P15" s="180"/>
      <c r="Q15" s="107">
        <f t="shared" ca="1" si="44"/>
        <v>46334</v>
      </c>
      <c r="R15" s="114" t="b">
        <f t="shared" ca="1" si="6"/>
        <v>1</v>
      </c>
      <c r="S15" s="108" t="str">
        <f t="shared" si="7"/>
        <v/>
      </c>
      <c r="T15" s="60" t="str">
        <f t="shared" ca="1" si="8"/>
        <v>F</v>
      </c>
      <c r="U15" s="60" t="str">
        <f t="shared" ca="1" si="9"/>
        <v>F</v>
      </c>
      <c r="V15" s="479">
        <f t="shared" si="10"/>
        <v>0</v>
      </c>
      <c r="W15" s="481">
        <f t="shared" ca="1" si="11"/>
        <v>0</v>
      </c>
      <c r="X15" s="159">
        <f t="shared" ca="1" si="12"/>
        <v>0</v>
      </c>
      <c r="Y15" s="114" t="b">
        <f t="shared" ca="1" si="13"/>
        <v>1</v>
      </c>
      <c r="Z15" s="114" t="b">
        <f t="shared" ca="1" si="14"/>
        <v>0</v>
      </c>
      <c r="AA15" s="114" t="b">
        <f t="shared" ca="1" si="15"/>
        <v>0</v>
      </c>
      <c r="AB15" s="77" t="str">
        <f t="shared" ca="1" si="16"/>
        <v/>
      </c>
      <c r="AC15" s="84" t="str">
        <f t="shared" ca="1" si="16"/>
        <v/>
      </c>
      <c r="AD15" s="87" t="str">
        <f t="shared" ca="1" si="17"/>
        <v/>
      </c>
      <c r="AE15" s="87" t="str">
        <f t="shared" ca="1" si="18"/>
        <v/>
      </c>
      <c r="AF15" s="84" t="str">
        <f t="shared" ca="1" si="16"/>
        <v/>
      </c>
      <c r="AG15" s="81" t="str">
        <f t="shared" ca="1" si="16"/>
        <v/>
      </c>
      <c r="AH15" s="114" t="b">
        <f t="shared" si="19"/>
        <v>0</v>
      </c>
      <c r="AI15" s="114" t="b">
        <f t="shared" ca="1" si="45"/>
        <v>0</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46335</v>
      </c>
      <c r="B16" s="76" t="str">
        <f t="shared" ca="1" si="0"/>
        <v>Mo</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46335</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46336</v>
      </c>
      <c r="B17" s="76" t="str">
        <f t="shared" ca="1" si="0"/>
        <v>Di</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46336</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0.58333333333333337</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46337</v>
      </c>
      <c r="B18" s="76" t="str">
        <f t="shared" ca="1" si="0"/>
        <v>Mi</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46337</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0.58333333333333337</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46338</v>
      </c>
      <c r="B19" s="76" t="str">
        <f t="shared" ca="1" si="0"/>
        <v>Do</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46338</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0.58333333333333337</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46339</v>
      </c>
      <c r="B20" s="76" t="str">
        <f t="shared" ca="1" si="0"/>
        <v>Fr</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46339</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46340</v>
      </c>
      <c r="B21" s="76" t="str">
        <f t="shared" ca="1" si="0"/>
        <v>Sa</v>
      </c>
      <c r="C21" s="75" t="str">
        <f t="shared" ca="1" si="1"/>
        <v xml:space="preserve"> Wochenende</v>
      </c>
      <c r="D21" s="496"/>
      <c r="E21" s="388" t="str">
        <f t="shared" ca="1" si="42"/>
        <v/>
      </c>
      <c r="F21" s="124">
        <f t="shared" ca="1" si="2"/>
        <v>0</v>
      </c>
      <c r="G21" s="125"/>
      <c r="H21" s="419"/>
      <c r="I21" s="423" t="str">
        <f t="shared" ca="1" si="3"/>
        <v/>
      </c>
      <c r="J21" s="400">
        <f t="shared" ca="1" si="4"/>
        <v>0</v>
      </c>
      <c r="K21" s="408" t="str">
        <f t="shared" ca="1" si="43"/>
        <v/>
      </c>
      <c r="L21" s="125"/>
      <c r="M21" s="417"/>
      <c r="N21" s="425" t="str">
        <f t="shared" ca="1" si="5"/>
        <v/>
      </c>
      <c r="O21" s="403"/>
      <c r="P21" s="180"/>
      <c r="Q21" s="107">
        <f t="shared" ca="1" si="44"/>
        <v>46340</v>
      </c>
      <c r="R21" s="114" t="b">
        <f t="shared" ca="1" si="6"/>
        <v>1</v>
      </c>
      <c r="S21" s="108" t="str">
        <f t="shared" si="7"/>
        <v/>
      </c>
      <c r="T21" s="60" t="str">
        <f t="shared" ca="1" si="8"/>
        <v>F</v>
      </c>
      <c r="U21" s="60" t="str">
        <f t="shared" ca="1" si="9"/>
        <v>A</v>
      </c>
      <c r="V21" s="479">
        <f t="shared" si="10"/>
        <v>0</v>
      </c>
      <c r="W21" s="481">
        <f t="shared" ca="1" si="11"/>
        <v>0</v>
      </c>
      <c r="X21" s="159">
        <f t="shared" ca="1" si="12"/>
        <v>0</v>
      </c>
      <c r="Y21" s="114" t="b">
        <f t="shared" ca="1" si="13"/>
        <v>1</v>
      </c>
      <c r="Z21" s="114" t="b">
        <f t="shared" ca="1" si="14"/>
        <v>0</v>
      </c>
      <c r="AA21" s="114" t="b">
        <f t="shared" ca="1" si="15"/>
        <v>0</v>
      </c>
      <c r="AB21" s="77" t="str">
        <f t="shared" ca="1" si="16"/>
        <v/>
      </c>
      <c r="AC21" s="84" t="str">
        <f t="shared" ca="1" si="16"/>
        <v/>
      </c>
      <c r="AD21" s="87" t="str">
        <f t="shared" ca="1" si="17"/>
        <v/>
      </c>
      <c r="AE21" s="87" t="str">
        <f t="shared" ca="1" si="18"/>
        <v/>
      </c>
      <c r="AF21" s="84" t="str">
        <f t="shared" ca="1" si="16"/>
        <v/>
      </c>
      <c r="AG21" s="81" t="str">
        <f t="shared" ca="1" si="16"/>
        <v/>
      </c>
      <c r="AH21" s="114" t="b">
        <f t="shared" si="19"/>
        <v>0</v>
      </c>
      <c r="AI21" s="114" t="b">
        <f t="shared" ca="1" si="45"/>
        <v>0</v>
      </c>
      <c r="AJ21" s="114" t="b">
        <f t="shared" ca="1" si="20"/>
        <v>0</v>
      </c>
      <c r="AK21" s="114" t="b">
        <f t="shared" ca="1" si="21"/>
        <v>1</v>
      </c>
      <c r="AL21" s="114" t="b">
        <f t="shared" ca="1" si="46"/>
        <v>1</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f t="shared" ca="1" si="32"/>
        <v>0</v>
      </c>
      <c r="BA21" s="112">
        <f t="shared" ca="1" si="33"/>
        <v>0.99930555555555556</v>
      </c>
      <c r="BB21" s="112">
        <f t="shared" ca="1" si="34"/>
        <v>0</v>
      </c>
      <c r="BC21" s="112">
        <f t="shared" ca="1" si="35"/>
        <v>0.99930555555555556</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46341</v>
      </c>
      <c r="B22" s="76" t="str">
        <f t="shared" ca="1" si="0"/>
        <v>So</v>
      </c>
      <c r="C22" s="75" t="str">
        <f t="shared" ca="1" si="1"/>
        <v xml:space="preserve"> St. Leopold</v>
      </c>
      <c r="D22" s="496"/>
      <c r="E22" s="388" t="str">
        <f t="shared" ca="1" si="42"/>
        <v/>
      </c>
      <c r="F22" s="124">
        <f t="shared" ca="1" si="2"/>
        <v>0</v>
      </c>
      <c r="G22" s="125"/>
      <c r="H22" s="419"/>
      <c r="I22" s="423" t="str">
        <f t="shared" ca="1" si="3"/>
        <v/>
      </c>
      <c r="J22" s="400">
        <f t="shared" ca="1" si="4"/>
        <v>0</v>
      </c>
      <c r="K22" s="408" t="str">
        <f t="shared" ca="1" si="43"/>
        <v/>
      </c>
      <c r="L22" s="497"/>
      <c r="M22" s="498"/>
      <c r="N22" s="425" t="str">
        <f t="shared" ca="1" si="5"/>
        <v/>
      </c>
      <c r="O22" s="403"/>
      <c r="P22" s="180"/>
      <c r="Q22" s="107">
        <f t="shared" ca="1" si="44"/>
        <v>46341</v>
      </c>
      <c r="R22" s="114" t="b">
        <f t="shared" ca="1" si="6"/>
        <v>1</v>
      </c>
      <c r="S22" s="108" t="str">
        <f t="shared" si="7"/>
        <v/>
      </c>
      <c r="T22" s="60" t="str">
        <f t="shared" ca="1" si="8"/>
        <v>F</v>
      </c>
      <c r="U22" s="60" t="str">
        <f t="shared" ca="1" si="9"/>
        <v>F</v>
      </c>
      <c r="V22" s="479">
        <f t="shared" si="10"/>
        <v>0</v>
      </c>
      <c r="W22" s="481">
        <f t="shared" ca="1" si="11"/>
        <v>0</v>
      </c>
      <c r="X22" s="159">
        <f t="shared" ca="1" si="12"/>
        <v>0</v>
      </c>
      <c r="Y22" s="114" t="b">
        <f t="shared" ca="1" si="13"/>
        <v>1</v>
      </c>
      <c r="Z22" s="114" t="b">
        <f t="shared" ca="1" si="14"/>
        <v>0</v>
      </c>
      <c r="AA22" s="114" t="b">
        <f t="shared" ca="1" si="15"/>
        <v>0</v>
      </c>
      <c r="AB22" s="77" t="str">
        <f t="shared" ca="1" si="16"/>
        <v/>
      </c>
      <c r="AC22" s="84" t="str">
        <f t="shared" ca="1" si="16"/>
        <v/>
      </c>
      <c r="AD22" s="87" t="str">
        <f t="shared" ca="1" si="17"/>
        <v/>
      </c>
      <c r="AE22" s="87" t="str">
        <f t="shared" ca="1" si="18"/>
        <v/>
      </c>
      <c r="AF22" s="84" t="str">
        <f t="shared" ca="1" si="16"/>
        <v/>
      </c>
      <c r="AG22" s="81" t="str">
        <f t="shared" ca="1" si="16"/>
        <v/>
      </c>
      <c r="AH22" s="114" t="b">
        <f t="shared" si="19"/>
        <v>0</v>
      </c>
      <c r="AI22" s="114" t="b">
        <f t="shared" ca="1" si="45"/>
        <v>0</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46342</v>
      </c>
      <c r="B23" s="76" t="str">
        <f t="shared" ca="1" si="0"/>
        <v>Mo</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46342</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46343</v>
      </c>
      <c r="B24" s="76" t="str">
        <f t="shared" ca="1" si="0"/>
        <v>Di</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46343</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0.58333333333333337</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46344</v>
      </c>
      <c r="B25" s="76" t="str">
        <f t="shared" ca="1" si="0"/>
        <v>Mi</v>
      </c>
      <c r="C25" s="75" t="str">
        <f t="shared" ca="1" si="1"/>
        <v xml:space="preserve"> </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46344</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0.58333333333333337</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46345</v>
      </c>
      <c r="B26" s="76" t="str">
        <f t="shared" ca="1" si="0"/>
        <v>Do</v>
      </c>
      <c r="C26" s="75" t="str">
        <f t="shared" ca="1" si="1"/>
        <v xml:space="preserve"> </v>
      </c>
      <c r="D26" s="165"/>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46345</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0.58333333333333337</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46346</v>
      </c>
      <c r="B27" s="76" t="str">
        <f t="shared" ca="1" si="0"/>
        <v>Fr</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46346</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46347</v>
      </c>
      <c r="B28" s="76" t="str">
        <f t="shared" ca="1" si="0"/>
        <v>Sa</v>
      </c>
      <c r="C28" s="75" t="str">
        <f t="shared" ca="1" si="1"/>
        <v xml:space="preserve"> Wochenende</v>
      </c>
      <c r="D28" s="496"/>
      <c r="E28" s="388" t="str">
        <f t="shared" ca="1" si="42"/>
        <v/>
      </c>
      <c r="F28" s="124">
        <f t="shared" ca="1" si="2"/>
        <v>0</v>
      </c>
      <c r="G28" s="125"/>
      <c r="H28" s="419"/>
      <c r="I28" s="423" t="str">
        <f t="shared" ca="1" si="3"/>
        <v/>
      </c>
      <c r="J28" s="400">
        <f t="shared" ca="1" si="4"/>
        <v>0</v>
      </c>
      <c r="K28" s="408" t="str">
        <f t="shared" ca="1" si="43"/>
        <v/>
      </c>
      <c r="L28" s="125"/>
      <c r="M28" s="417"/>
      <c r="N28" s="425" t="str">
        <f t="shared" ca="1" si="5"/>
        <v/>
      </c>
      <c r="O28" s="403"/>
      <c r="P28" s="180"/>
      <c r="Q28" s="107">
        <f t="shared" ca="1" si="44"/>
        <v>46347</v>
      </c>
      <c r="R28" s="114" t="b">
        <f t="shared" ca="1" si="6"/>
        <v>1</v>
      </c>
      <c r="S28" s="108" t="str">
        <f t="shared" si="7"/>
        <v/>
      </c>
      <c r="T28" s="60" t="str">
        <f t="shared" ca="1" si="8"/>
        <v>F</v>
      </c>
      <c r="U28" s="60" t="str">
        <f t="shared" ca="1" si="9"/>
        <v>A</v>
      </c>
      <c r="V28" s="479">
        <f t="shared" si="10"/>
        <v>0</v>
      </c>
      <c r="W28" s="481">
        <f t="shared" ca="1" si="11"/>
        <v>0</v>
      </c>
      <c r="X28" s="159">
        <f t="shared" ca="1" si="12"/>
        <v>0</v>
      </c>
      <c r="Y28" s="114" t="b">
        <f t="shared" ca="1" si="13"/>
        <v>1</v>
      </c>
      <c r="Z28" s="114" t="b">
        <f t="shared" ca="1" si="14"/>
        <v>0</v>
      </c>
      <c r="AA28" s="114" t="b">
        <f t="shared" ca="1" si="15"/>
        <v>0</v>
      </c>
      <c r="AB28" s="77" t="str">
        <f t="shared" ca="1" si="50"/>
        <v/>
      </c>
      <c r="AC28" s="84" t="str">
        <f t="shared" ca="1" si="50"/>
        <v/>
      </c>
      <c r="AD28" s="87" t="str">
        <f t="shared" ca="1" si="17"/>
        <v/>
      </c>
      <c r="AE28" s="87" t="str">
        <f t="shared" ca="1" si="18"/>
        <v/>
      </c>
      <c r="AF28" s="84" t="str">
        <f t="shared" ca="1" si="50"/>
        <v/>
      </c>
      <c r="AG28" s="81" t="str">
        <f t="shared" ca="1" si="50"/>
        <v/>
      </c>
      <c r="AH28" s="114" t="b">
        <f t="shared" si="19"/>
        <v>0</v>
      </c>
      <c r="AI28" s="114" t="b">
        <f t="shared" ca="1" si="45"/>
        <v>0</v>
      </c>
      <c r="AJ28" s="114" t="b">
        <f t="shared" ca="1" si="20"/>
        <v>0</v>
      </c>
      <c r="AK28" s="114" t="b">
        <f t="shared" ca="1" si="21"/>
        <v>1</v>
      </c>
      <c r="AL28" s="114" t="b">
        <f t="shared" ca="1" si="46"/>
        <v>1</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f t="shared" ca="1" si="32"/>
        <v>0</v>
      </c>
      <c r="BA28" s="112">
        <f t="shared" ca="1" si="33"/>
        <v>0.99930555555555556</v>
      </c>
      <c r="BB28" s="112">
        <f t="shared" ca="1" si="34"/>
        <v>0</v>
      </c>
      <c r="BC28" s="112">
        <f t="shared" ca="1" si="35"/>
        <v>0.99930555555555556</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46348</v>
      </c>
      <c r="B29" s="76" t="str">
        <f t="shared" ca="1" si="0"/>
        <v>So</v>
      </c>
      <c r="C29" s="75" t="str">
        <f t="shared" ca="1" si="1"/>
        <v xml:space="preserve"> Wochenende</v>
      </c>
      <c r="D29" s="496"/>
      <c r="E29" s="388" t="str">
        <f t="shared" ca="1" si="42"/>
        <v/>
      </c>
      <c r="F29" s="124">
        <f t="shared" ca="1" si="2"/>
        <v>0</v>
      </c>
      <c r="G29" s="125"/>
      <c r="H29" s="419"/>
      <c r="I29" s="423" t="str">
        <f t="shared" ca="1" si="3"/>
        <v/>
      </c>
      <c r="J29" s="400">
        <f t="shared" ca="1" si="4"/>
        <v>0</v>
      </c>
      <c r="K29" s="408" t="str">
        <f t="shared" ca="1" si="43"/>
        <v/>
      </c>
      <c r="L29" s="497"/>
      <c r="M29" s="498"/>
      <c r="N29" s="425" t="str">
        <f t="shared" ca="1" si="5"/>
        <v/>
      </c>
      <c r="O29" s="403"/>
      <c r="P29" s="180"/>
      <c r="Q29" s="107">
        <f t="shared" ca="1" si="44"/>
        <v>46348</v>
      </c>
      <c r="R29" s="114" t="b">
        <f t="shared" ca="1" si="6"/>
        <v>1</v>
      </c>
      <c r="S29" s="108" t="str">
        <f t="shared" si="7"/>
        <v/>
      </c>
      <c r="T29" s="60" t="str">
        <f t="shared" ca="1" si="8"/>
        <v>F</v>
      </c>
      <c r="U29" s="60" t="str">
        <f t="shared" ca="1" si="9"/>
        <v>F</v>
      </c>
      <c r="V29" s="479">
        <f t="shared" si="10"/>
        <v>0</v>
      </c>
      <c r="W29" s="481">
        <f t="shared" ca="1" si="11"/>
        <v>0</v>
      </c>
      <c r="X29" s="159">
        <f t="shared" ca="1" si="12"/>
        <v>0</v>
      </c>
      <c r="Y29" s="114" t="b">
        <f t="shared" ca="1" si="13"/>
        <v>1</v>
      </c>
      <c r="Z29" s="114" t="b">
        <f t="shared" ca="1" si="14"/>
        <v>0</v>
      </c>
      <c r="AA29" s="114" t="b">
        <f t="shared" ca="1" si="15"/>
        <v>0</v>
      </c>
      <c r="AB29" s="77" t="str">
        <f t="shared" ca="1" si="50"/>
        <v/>
      </c>
      <c r="AC29" s="84" t="str">
        <f t="shared" ca="1" si="50"/>
        <v/>
      </c>
      <c r="AD29" s="87" t="str">
        <f t="shared" ca="1" si="17"/>
        <v/>
      </c>
      <c r="AE29" s="87" t="str">
        <f t="shared" ca="1" si="18"/>
        <v/>
      </c>
      <c r="AF29" s="84" t="str">
        <f t="shared" ca="1" si="50"/>
        <v/>
      </c>
      <c r="AG29" s="81" t="str">
        <f t="shared" ca="1" si="50"/>
        <v/>
      </c>
      <c r="AH29" s="114" t="b">
        <f t="shared" si="19"/>
        <v>0</v>
      </c>
      <c r="AI29" s="114" t="b">
        <f t="shared" ca="1" si="45"/>
        <v>0</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46349</v>
      </c>
      <c r="B30" s="76" t="str">
        <f t="shared" ca="1" si="0"/>
        <v>Mo</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46349</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46350</v>
      </c>
      <c r="B31" s="76" t="str">
        <f t="shared" ca="1" si="0"/>
        <v>Di</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46350</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0.58333333333333337</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46351</v>
      </c>
      <c r="B32" s="76" t="str">
        <f t="shared" ca="1" si="0"/>
        <v>Mi</v>
      </c>
      <c r="C32" s="75" t="str">
        <f t="shared" ca="1" si="1"/>
        <v xml:space="preserve"> </v>
      </c>
      <c r="D32" s="165"/>
      <c r="E32" s="388" t="str">
        <f t="shared" ca="1" si="42"/>
        <v>08:00-16:00</v>
      </c>
      <c r="F32" s="124">
        <f t="shared" ca="1" si="2"/>
        <v>0.33333333333333331</v>
      </c>
      <c r="G32" s="125"/>
      <c r="H32" s="419"/>
      <c r="I32" s="423" t="str">
        <f t="shared" ca="1" si="3"/>
        <v/>
      </c>
      <c r="J32" s="400">
        <f t="shared" ca="1" si="4"/>
        <v>0</v>
      </c>
      <c r="K32" s="408" t="str">
        <f t="shared" ca="1" si="43"/>
        <v/>
      </c>
      <c r="L32" s="497"/>
      <c r="M32" s="498"/>
      <c r="N32" s="425" t="str">
        <f t="shared" ca="1" si="5"/>
        <v/>
      </c>
      <c r="O32" s="403"/>
      <c r="P32" s="180"/>
      <c r="Q32" s="107">
        <f t="shared" ca="1" si="44"/>
        <v>46351</v>
      </c>
      <c r="R32" s="114" t="b">
        <f t="shared" ca="1" si="6"/>
        <v>1</v>
      </c>
      <c r="S32" s="108" t="str">
        <f t="shared" si="7"/>
        <v/>
      </c>
      <c r="T32" s="60" t="str">
        <f t="shared" ca="1" si="8"/>
        <v>A</v>
      </c>
      <c r="U32" s="60" t="str">
        <f t="shared" ca="1" si="9"/>
        <v>A</v>
      </c>
      <c r="V32" s="479">
        <f t="shared" si="10"/>
        <v>0</v>
      </c>
      <c r="W32" s="481">
        <f t="shared" ca="1" si="11"/>
        <v>-0.33333333333333298</v>
      </c>
      <c r="X32" s="159">
        <f t="shared" ca="1" si="12"/>
        <v>0</v>
      </c>
      <c r="Y32" s="114" t="b">
        <f t="shared" ca="1" si="13"/>
        <v>0</v>
      </c>
      <c r="Z32" s="114" t="b">
        <f t="shared" ca="1" si="14"/>
        <v>0</v>
      </c>
      <c r="AA32" s="114" t="b">
        <f t="shared" ca="1" si="15"/>
        <v>1</v>
      </c>
      <c r="AB32" s="77">
        <f t="shared" ca="1" si="50"/>
        <v>0.29166666666666669</v>
      </c>
      <c r="AC32" s="84">
        <f t="shared" ca="1" si="50"/>
        <v>0.33333333333333331</v>
      </c>
      <c r="AD32" s="87">
        <f t="shared" ca="1" si="17"/>
        <v>0.375</v>
      </c>
      <c r="AE32" s="87">
        <f t="shared" ca="1" si="18"/>
        <v>0.58333333333333337</v>
      </c>
      <c r="AF32" s="84">
        <f t="shared" ca="1" si="50"/>
        <v>0.66666666666666663</v>
      </c>
      <c r="AG32" s="81">
        <f t="shared" ca="1" si="50"/>
        <v>0.75</v>
      </c>
      <c r="AH32" s="114" t="b">
        <f t="shared" si="19"/>
        <v>0</v>
      </c>
      <c r="AI32" s="114" t="b">
        <f t="shared" ca="1" si="45"/>
        <v>1</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46352</v>
      </c>
      <c r="B33" s="76" t="str">
        <f t="shared" ca="1" si="0"/>
        <v>Do</v>
      </c>
      <c r="C33" s="75" t="str">
        <f t="shared" ca="1" si="1"/>
        <v xml:space="preserve"> </v>
      </c>
      <c r="D33" s="165"/>
      <c r="E33" s="388" t="str">
        <f t="shared" ca="1" si="42"/>
        <v>08:00-16:00</v>
      </c>
      <c r="F33" s="124">
        <f t="shared" ca="1" si="2"/>
        <v>0.33333333333333331</v>
      </c>
      <c r="G33" s="125"/>
      <c r="H33" s="419"/>
      <c r="I33" s="423" t="str">
        <f t="shared" ca="1" si="3"/>
        <v/>
      </c>
      <c r="J33" s="400">
        <f t="shared" ca="1" si="4"/>
        <v>0</v>
      </c>
      <c r="K33" s="408" t="str">
        <f t="shared" ca="1" si="43"/>
        <v/>
      </c>
      <c r="L33" s="497"/>
      <c r="M33" s="498"/>
      <c r="N33" s="425" t="str">
        <f t="shared" ca="1" si="5"/>
        <v/>
      </c>
      <c r="O33" s="403"/>
      <c r="P33" s="180"/>
      <c r="Q33" s="107">
        <f t="shared" ca="1" si="44"/>
        <v>46352</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0"/>
        <v>0.29166666666666669</v>
      </c>
      <c r="AC33" s="84">
        <f t="shared" ca="1" si="50"/>
        <v>0.33333333333333331</v>
      </c>
      <c r="AD33" s="87">
        <f t="shared" ca="1" si="17"/>
        <v>0.375</v>
      </c>
      <c r="AE33" s="87">
        <f t="shared" ca="1" si="18"/>
        <v>0.58333333333333337</v>
      </c>
      <c r="AF33" s="84">
        <f t="shared" ca="1" si="50"/>
        <v>0.66666666666666663</v>
      </c>
      <c r="AG33" s="81">
        <f t="shared" ca="1" si="50"/>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46353</v>
      </c>
      <c r="B34" s="76" t="str">
        <f t="shared" ca="1" si="0"/>
        <v>Fr</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46353</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46354</v>
      </c>
      <c r="B35" s="76" t="str">
        <f t="shared" ca="1" si="0"/>
        <v>Sa</v>
      </c>
      <c r="C35" s="75" t="str">
        <f t="shared" ca="1" si="1"/>
        <v xml:space="preserve"> Wochenende</v>
      </c>
      <c r="D35" s="496"/>
      <c r="E35" s="388" t="str">
        <f t="shared" ca="1" si="42"/>
        <v/>
      </c>
      <c r="F35" s="124">
        <f t="shared" ca="1" si="2"/>
        <v>0</v>
      </c>
      <c r="G35" s="125"/>
      <c r="H35" s="419"/>
      <c r="I35" s="423" t="str">
        <f t="shared" ca="1" si="3"/>
        <v/>
      </c>
      <c r="J35" s="400">
        <f t="shared" ca="1" si="4"/>
        <v>0</v>
      </c>
      <c r="K35" s="408" t="str">
        <f t="shared" ca="1" si="43"/>
        <v/>
      </c>
      <c r="L35" s="125"/>
      <c r="M35" s="417"/>
      <c r="N35" s="425" t="str">
        <f t="shared" ca="1" si="5"/>
        <v/>
      </c>
      <c r="O35" s="403"/>
      <c r="P35" s="180"/>
      <c r="Q35" s="107">
        <f t="shared" ca="1" si="44"/>
        <v>46354</v>
      </c>
      <c r="R35" s="114" t="b">
        <f t="shared" ca="1" si="6"/>
        <v>1</v>
      </c>
      <c r="S35" s="108" t="str">
        <f t="shared" si="7"/>
        <v/>
      </c>
      <c r="T35" s="60" t="str">
        <f t="shared" ca="1" si="8"/>
        <v>F</v>
      </c>
      <c r="U35" s="60" t="str">
        <f t="shared" ca="1" si="9"/>
        <v>A</v>
      </c>
      <c r="V35" s="479">
        <f t="shared" si="10"/>
        <v>0</v>
      </c>
      <c r="W35" s="481">
        <f t="shared" ca="1" si="11"/>
        <v>0</v>
      </c>
      <c r="X35" s="159">
        <f t="shared" ca="1" si="12"/>
        <v>0</v>
      </c>
      <c r="Y35" s="114" t="b">
        <f t="shared" ca="1" si="13"/>
        <v>1</v>
      </c>
      <c r="Z35" s="114" t="b">
        <f t="shared" ca="1" si="14"/>
        <v>0</v>
      </c>
      <c r="AA35" s="114" t="b">
        <f t="shared" ca="1" si="15"/>
        <v>0</v>
      </c>
      <c r="AB35" s="77" t="str">
        <f t="shared" ca="1" si="50"/>
        <v/>
      </c>
      <c r="AC35" s="84" t="str">
        <f t="shared" ca="1" si="50"/>
        <v/>
      </c>
      <c r="AD35" s="87" t="str">
        <f t="shared" ca="1" si="17"/>
        <v/>
      </c>
      <c r="AE35" s="87" t="str">
        <f t="shared" ca="1" si="18"/>
        <v/>
      </c>
      <c r="AF35" s="84" t="str">
        <f t="shared" ca="1" si="50"/>
        <v/>
      </c>
      <c r="AG35" s="81" t="str">
        <f t="shared" ca="1" si="50"/>
        <v/>
      </c>
      <c r="AH35" s="114" t="b">
        <f t="shared" si="19"/>
        <v>0</v>
      </c>
      <c r="AI35" s="114" t="b">
        <f t="shared" ca="1" si="45"/>
        <v>0</v>
      </c>
      <c r="AJ35" s="114" t="b">
        <f t="shared" ca="1" si="20"/>
        <v>0</v>
      </c>
      <c r="AK35" s="114" t="b">
        <f t="shared" ca="1" si="21"/>
        <v>1</v>
      </c>
      <c r="AL35" s="114" t="b">
        <f t="shared" ca="1" si="46"/>
        <v>1</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f t="shared" ca="1" si="32"/>
        <v>0</v>
      </c>
      <c r="BA35" s="112">
        <f t="shared" ca="1" si="33"/>
        <v>0.99930555555555556</v>
      </c>
      <c r="BB35" s="112">
        <f t="shared" ca="1" si="34"/>
        <v>0</v>
      </c>
      <c r="BC35" s="112">
        <f t="shared" ca="1" si="35"/>
        <v>0.99930555555555556</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46355</v>
      </c>
      <c r="B36" s="76" t="str">
        <f t="shared" ca="1" si="0"/>
        <v>So</v>
      </c>
      <c r="C36" s="75" t="str">
        <f t="shared" ca="1" si="1"/>
        <v xml:space="preserve"> 1. Advent</v>
      </c>
      <c r="D36" s="496"/>
      <c r="E36" s="388" t="str">
        <f t="shared" ca="1" si="42"/>
        <v/>
      </c>
      <c r="F36" s="124">
        <f t="shared" ca="1" si="2"/>
        <v>0</v>
      </c>
      <c r="G36" s="125"/>
      <c r="H36" s="419"/>
      <c r="I36" s="423" t="str">
        <f t="shared" ca="1" si="3"/>
        <v/>
      </c>
      <c r="J36" s="400">
        <f t="shared" ca="1" si="4"/>
        <v>0</v>
      </c>
      <c r="K36" s="408" t="str">
        <f t="shared" ca="1" si="43"/>
        <v/>
      </c>
      <c r="L36" s="497"/>
      <c r="M36" s="498"/>
      <c r="N36" s="425" t="str">
        <f t="shared" ca="1" si="5"/>
        <v/>
      </c>
      <c r="O36" s="403"/>
      <c r="P36" s="180"/>
      <c r="Q36" s="107">
        <f t="shared" ca="1" si="44"/>
        <v>46355</v>
      </c>
      <c r="R36" s="114" t="b">
        <f t="shared" ca="1" si="6"/>
        <v>1</v>
      </c>
      <c r="S36" s="108" t="str">
        <f t="shared" si="7"/>
        <v/>
      </c>
      <c r="T36" s="60" t="str">
        <f t="shared" ca="1" si="8"/>
        <v>F</v>
      </c>
      <c r="U36" s="60" t="str">
        <f t="shared" ca="1" si="9"/>
        <v>F</v>
      </c>
      <c r="V36" s="479">
        <f t="shared" si="10"/>
        <v>0</v>
      </c>
      <c r="W36" s="481">
        <f t="shared" ca="1" si="11"/>
        <v>0</v>
      </c>
      <c r="X36" s="159">
        <f t="shared" ca="1" si="12"/>
        <v>0</v>
      </c>
      <c r="Y36" s="114" t="b">
        <f t="shared" ca="1" si="13"/>
        <v>1</v>
      </c>
      <c r="Z36" s="114" t="b">
        <f t="shared" ca="1" si="14"/>
        <v>0</v>
      </c>
      <c r="AA36" s="114" t="b">
        <f t="shared" ca="1" si="15"/>
        <v>0</v>
      </c>
      <c r="AB36" s="77" t="str">
        <f t="shared" ca="1" si="50"/>
        <v/>
      </c>
      <c r="AC36" s="84" t="str">
        <f t="shared" ca="1" si="50"/>
        <v/>
      </c>
      <c r="AD36" s="87" t="str">
        <f t="shared" ca="1" si="17"/>
        <v/>
      </c>
      <c r="AE36" s="87" t="str">
        <f t="shared" ca="1" si="18"/>
        <v/>
      </c>
      <c r="AF36" s="84" t="str">
        <f t="shared" ca="1" si="50"/>
        <v/>
      </c>
      <c r="AG36" s="81" t="str">
        <f t="shared" ca="1" si="50"/>
        <v/>
      </c>
      <c r="AH36" s="114" t="b">
        <f t="shared" si="19"/>
        <v>0</v>
      </c>
      <c r="AI36" s="114" t="b">
        <f t="shared" ca="1" si="45"/>
        <v>0</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46356</v>
      </c>
      <c r="B37" s="76" t="str">
        <f t="shared" ca="1" si="0"/>
        <v>Mo</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46356</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0.58333333333333337</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t="str">
        <f t="shared" ca="1" si="41"/>
        <v/>
      </c>
      <c r="B38" s="76" t="str">
        <f t="shared" ca="1" si="0"/>
        <v/>
      </c>
      <c r="C38" s="75" t="str">
        <f t="shared" ca="1" si="1"/>
        <v/>
      </c>
      <c r="D38" s="496"/>
      <c r="E38" s="388" t="str">
        <f t="shared" ca="1" si="42"/>
        <v/>
      </c>
      <c r="F38" s="126" t="str">
        <f t="shared" ca="1" si="2"/>
        <v/>
      </c>
      <c r="G38" s="499"/>
      <c r="H38" s="500"/>
      <c r="I38" s="424" t="str">
        <f t="shared" ca="1" si="3"/>
        <v/>
      </c>
      <c r="J38" s="401" t="str">
        <f ca="1">IF($R38,$X38,"")</f>
        <v/>
      </c>
      <c r="K38" s="409" t="str">
        <f t="shared" ca="1" si="43"/>
        <v/>
      </c>
      <c r="L38" s="497"/>
      <c r="M38" s="501"/>
      <c r="N38" s="426" t="str">
        <f t="shared" ca="1" si="5"/>
        <v/>
      </c>
      <c r="O38" s="403"/>
      <c r="P38" s="502"/>
      <c r="Q38" s="109">
        <f t="shared" ca="1" si="44"/>
        <v>46357</v>
      </c>
      <c r="R38" s="114" t="b">
        <f t="shared" ca="1" si="6"/>
        <v>0</v>
      </c>
      <c r="S38" s="110" t="str">
        <f t="shared" si="7"/>
        <v/>
      </c>
      <c r="T38" s="61" t="str">
        <f t="shared" ca="1" si="8"/>
        <v/>
      </c>
      <c r="U38" s="61" t="str">
        <f t="shared" ca="1" si="9"/>
        <v/>
      </c>
      <c r="V38" s="480">
        <f t="shared" si="10"/>
        <v>0</v>
      </c>
      <c r="W38" s="482" t="str">
        <f t="shared" ca="1" si="11"/>
        <v/>
      </c>
      <c r="X38" s="160">
        <f t="shared" ca="1" si="12"/>
        <v>0</v>
      </c>
      <c r="Y38" s="115" t="b">
        <f t="shared" ca="1" si="13"/>
        <v>0</v>
      </c>
      <c r="Z38" s="115" t="b">
        <f t="shared" ca="1" si="14"/>
        <v>1</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0</v>
      </c>
      <c r="AL38" s="115" t="b">
        <f t="shared" ca="1" si="46"/>
        <v>0</v>
      </c>
      <c r="AM38" s="115" t="b">
        <f t="shared" si="22"/>
        <v>0</v>
      </c>
      <c r="AN38" s="115" t="b">
        <f t="shared" ca="1" si="47"/>
        <v>0</v>
      </c>
      <c r="AO38" s="113" t="str">
        <f t="shared" ca="1" si="23"/>
        <v/>
      </c>
      <c r="AP38" s="113" t="str">
        <f t="shared" ca="1" si="24"/>
        <v/>
      </c>
      <c r="AQ38" s="113" t="str">
        <f t="shared" ca="1" si="48"/>
        <v/>
      </c>
      <c r="AR38" s="113" t="str">
        <f t="shared" ca="1" si="25"/>
        <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21</v>
      </c>
      <c r="C39" s="637"/>
      <c r="D39" s="638"/>
      <c r="E39" s="643" t="str">
        <f>"Saldo Monat (~15min) &gt; "</f>
        <v xml:space="preserve">Saldo Monat (~15min) &gt; </v>
      </c>
      <c r="F39" s="644"/>
      <c r="G39" s="644"/>
      <c r="H39" s="644"/>
      <c r="I39" s="450">
        <f ca="1">ROUND(SUM(I8:I38)*4,0)/4</f>
        <v>0</v>
      </c>
      <c r="J39" s="431"/>
      <c r="K39" s="434">
        <f ca="1">SUM(K8:K38)</f>
        <v>0</v>
      </c>
      <c r="L39" s="645" t="s">
        <v>269</v>
      </c>
      <c r="M39" s="645"/>
      <c r="N39" s="435">
        <f ca="1">SUM(N8:N38)</f>
        <v>0</v>
      </c>
      <c r="O39" s="646" t="str">
        <f>IF(Zeitmodell="Vollzeit"," &lt; ÜS1:1,5 "," &lt; ÜS1:1,25 ")&amp;Zeitmodell</f>
        <v xml:space="preserve"> &lt; ÜS1:1,5 Vollzeit</v>
      </c>
      <c r="P39" s="647"/>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9</v>
      </c>
      <c r="C40" s="639"/>
      <c r="D40" s="640"/>
      <c r="E40" s="648" t="str">
        <f>"Saldo "&amp;IF(Zeitmodell="Vollzeit","1:1,5","1:1,25")&amp; " (~15min) &gt; "</f>
        <v xml:space="preserve">Saldo 1:1,5 (~15min) &gt; </v>
      </c>
      <c r="F40" s="649"/>
      <c r="G40" s="649"/>
      <c r="H40" s="649"/>
      <c r="I40" s="439">
        <f ca="1">ROUND($N40*4,0)/4</f>
        <v>0</v>
      </c>
      <c r="J40" s="441"/>
      <c r="K40" s="439"/>
      <c r="L40" s="442"/>
      <c r="M40" s="442"/>
      <c r="N40" s="443">
        <f ca="1">IF(Zeitmodell="Vollzeit",$N39*1.5,$N39*1.25)</f>
        <v>0</v>
      </c>
      <c r="O40" s="650" t="str">
        <f>IF(Zeitmodell="Vollzeit"," &lt; 1:1,5 "," &lt; 1:1,25 ")&amp;$Q40</f>
        <v xml:space="preserve"> &lt; 1:1,5 Stunden berechnen</v>
      </c>
      <c r="P40" s="651"/>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39"/>
      <c r="D41" s="640"/>
      <c r="E41" s="652" t="s">
        <v>272</v>
      </c>
      <c r="F41" s="653"/>
      <c r="G41" s="653"/>
      <c r="H41" s="653"/>
      <c r="I41" s="439">
        <f ca="1">ROUND($N41*4,0)/4</f>
        <v>0</v>
      </c>
      <c r="J41" s="441"/>
      <c r="K41" s="439"/>
      <c r="L41" s="442"/>
      <c r="M41" s="442"/>
      <c r="N41" s="449">
        <f ca="1">K39*2</f>
        <v>0</v>
      </c>
      <c r="O41" s="654" t="s">
        <v>274</v>
      </c>
      <c r="P41" s="655"/>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39"/>
      <c r="D42" s="640"/>
      <c r="E42" s="656" t="s">
        <v>271</v>
      </c>
      <c r="F42" s="657"/>
      <c r="G42" s="657"/>
      <c r="H42" s="657"/>
      <c r="I42" s="445">
        <f ca="1">$J5</f>
        <v>0</v>
      </c>
      <c r="J42" s="446"/>
      <c r="K42" s="658"/>
      <c r="L42" s="658"/>
      <c r="M42" s="658"/>
      <c r="N42" s="658"/>
      <c r="O42" s="658"/>
      <c r="P42" s="659"/>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39"/>
      <c r="D43" s="640"/>
      <c r="E43" s="629" t="s">
        <v>270</v>
      </c>
      <c r="F43" s="630"/>
      <c r="G43" s="630"/>
      <c r="H43" s="630"/>
      <c r="I43" s="440">
        <f ca="1">SUM(I39:I42)</f>
        <v>0</v>
      </c>
      <c r="J43" s="505"/>
      <c r="K43" s="631" t="str">
        <f ca="1">IF($I$43&gt;=$R$2,"&lt; Hier ausbezahlte Std. eingeben. (Die Eingabe ist hier erst ab   &lt; einem Saldo von "&amp;TEXT($R$2,"#.##0,00")&amp;" Std., und nur in 0,25-Schritten möglich.)","")</f>
        <v/>
      </c>
      <c r="L43" s="631"/>
      <c r="M43" s="631"/>
      <c r="N43" s="631"/>
      <c r="O43" s="631"/>
      <c r="P43" s="632"/>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41"/>
      <c r="D44" s="642"/>
      <c r="E44" s="633" t="s">
        <v>273</v>
      </c>
      <c r="F44" s="634"/>
      <c r="G44" s="634"/>
      <c r="H44" s="634"/>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35"/>
      <c r="F45" s="635"/>
      <c r="G45" s="635"/>
      <c r="H45" s="635"/>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36"/>
      <c r="F46" s="636"/>
      <c r="G46" s="636"/>
      <c r="H46" s="636"/>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36"/>
      <c r="F47" s="636"/>
      <c r="G47" s="636"/>
      <c r="H47" s="636"/>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28" t="str">
        <f>"Unterschrift von "&amp;Vorgesetzter</f>
        <v>Unterschrift von Vorname Nachname</v>
      </c>
      <c r="B48" s="628"/>
      <c r="C48" s="628"/>
      <c r="D48" s="628"/>
      <c r="E48" s="55"/>
      <c r="F48" s="55"/>
      <c r="G48" s="55"/>
      <c r="H48" s="9"/>
      <c r="I48" s="5"/>
      <c r="J48" s="5"/>
      <c r="K48" s="55"/>
      <c r="L48" s="628" t="str">
        <f>"Unterschrift von "&amp;Name</f>
        <v>Unterschrift von Vorname Nachname</v>
      </c>
      <c r="M48" s="628"/>
      <c r="N48" s="628"/>
      <c r="O48" s="628"/>
      <c r="P48" s="628"/>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103" priority="18" stopIfTrue="1">
      <formula>NOT($R8)</formula>
    </cfRule>
  </conditionalFormatting>
  <conditionalFormatting sqref="I8:I38">
    <cfRule type="cellIs" dxfId="102" priority="20" stopIfTrue="1" operator="greaterThan">
      <formula>0</formula>
    </cfRule>
  </conditionalFormatting>
  <conditionalFormatting sqref="I45 I47">
    <cfRule type="expression" dxfId="101" priority="21" stopIfTrue="1">
      <formula>OR($I45&lt;=NormalUG,$I45&gt;=NormalOG)</formula>
    </cfRule>
    <cfRule type="cellIs" dxfId="100" priority="22" stopIfTrue="1" operator="greaterThan">
      <formula>0</formula>
    </cfRule>
  </conditionalFormatting>
  <conditionalFormatting sqref="I2 E5 L5 N6 N8:N40 O39:P40 E40">
    <cfRule type="expression" dxfId="99" priority="24" stopIfTrue="1">
      <formula>Zeitmodell="Teilzeit"</formula>
    </cfRule>
  </conditionalFormatting>
  <conditionalFormatting sqref="A8:B38">
    <cfRule type="expression" dxfId="98" priority="26" stopIfTrue="1">
      <formula>$T8="F"</formula>
    </cfRule>
  </conditionalFormatting>
  <conditionalFormatting sqref="O8:O38">
    <cfRule type="expression" dxfId="97" priority="28" stopIfTrue="1">
      <formula>AND(NOT($AN8),$N8="")</formula>
    </cfRule>
  </conditionalFormatting>
  <conditionalFormatting sqref="AS8:AY38 Y8:AA38 R8:R38 AH8:AN38 BD8:BG38">
    <cfRule type="cellIs" dxfId="96" priority="29" stopIfTrue="1" operator="equal">
      <formula>FALSE</formula>
    </cfRule>
  </conditionalFormatting>
  <conditionalFormatting sqref="V39">
    <cfRule type="cellIs" dxfId="95" priority="30" stopIfTrue="1" operator="equal">
      <formula>0</formula>
    </cfRule>
  </conditionalFormatting>
  <conditionalFormatting sqref="T8:U38">
    <cfRule type="cellIs" dxfId="94" priority="31" stopIfTrue="1" operator="equal">
      <formula>"F"</formula>
    </cfRule>
  </conditionalFormatting>
  <conditionalFormatting sqref="F8:F38">
    <cfRule type="cellIs" dxfId="93" priority="33" stopIfTrue="1" operator="equal">
      <formula>0</formula>
    </cfRule>
  </conditionalFormatting>
  <conditionalFormatting sqref="BH8:BH38">
    <cfRule type="cellIs" dxfId="92" priority="34" stopIfTrue="1" operator="equal">
      <formula>1</formula>
    </cfRule>
  </conditionalFormatting>
  <conditionalFormatting sqref="S2:S3">
    <cfRule type="cellIs" dxfId="91" priority="35" stopIfTrue="1" operator="greaterThan">
      <formula>0</formula>
    </cfRule>
  </conditionalFormatting>
  <conditionalFormatting sqref="E8:E38">
    <cfRule type="expression" dxfId="90" priority="37" stopIfTrue="1">
      <formula>AND($AC8=$AF8,$AM8)</formula>
    </cfRule>
    <cfRule type="expression" dxfId="89" priority="38" stopIfTrue="1">
      <formula>AND($AC8=$AF8,NOT($AM8))</formula>
    </cfRule>
  </conditionalFormatting>
  <conditionalFormatting sqref="K8:K37">
    <cfRule type="expression" dxfId="88" priority="17" stopIfTrue="1">
      <formula>NOT($R8)</formula>
    </cfRule>
  </conditionalFormatting>
  <conditionalFormatting sqref="C8:C38">
    <cfRule type="expression" dxfId="87" priority="40" stopIfTrue="1">
      <formula>OR($T8="F",$D8="U",$D8="Z",$D8="K")</formula>
    </cfRule>
    <cfRule type="expression" dxfId="86" priority="41" stopIfTrue="1">
      <formula>$C8&lt;&gt;""</formula>
    </cfRule>
  </conditionalFormatting>
  <conditionalFormatting sqref="J43">
    <cfRule type="expression" dxfId="85" priority="42">
      <formula>$I$43&lt;$R$2</formula>
    </cfRule>
  </conditionalFormatting>
  <conditionalFormatting sqref="J8:J38">
    <cfRule type="expression" dxfId="84" priority="44" stopIfTrue="1">
      <formula>OR($J8&lt;=$R$3,$J8&gt;=$R$2)</formula>
    </cfRule>
    <cfRule type="cellIs" dxfId="83" priority="45" stopIfTrue="1" operator="equal">
      <formula>0</formula>
    </cfRule>
  </conditionalFormatting>
  <conditionalFormatting sqref="I40:I41">
    <cfRule type="expression" dxfId="82" priority="46" stopIfTrue="1">
      <formula>OR($I40&lt;=$R$3,$I40&gt;=$R$2)</formula>
    </cfRule>
    <cfRule type="expression" dxfId="81" priority="47" stopIfTrue="1">
      <formula>AND(N40&gt;0,Zeitmodell="Vollzeit")</formula>
    </cfRule>
    <cfRule type="expression" dxfId="80" priority="48" stopIfTrue="1">
      <formula>AND(N40&gt;0,Zeitmodell="Teilzeit")</formula>
    </cfRule>
  </conditionalFormatting>
  <conditionalFormatting sqref="I42:I44 I39">
    <cfRule type="expression" dxfId="79" priority="49" stopIfTrue="1">
      <formula>OR($I39&lt;=$R$3,$I39&gt;=$R$2)</formula>
    </cfRule>
    <cfRule type="cellIs" dxfId="78" priority="50" stopIfTrue="1" operator="greaterThan">
      <formula>0</formula>
    </cfRule>
  </conditionalFormatting>
  <conditionalFormatting sqref="J5">
    <cfRule type="expression" dxfId="77" priority="51" stopIfTrue="1">
      <formula>OR($J5&lt;=$R$3,$J5&gt;=$R$2)</formula>
    </cfRule>
    <cfRule type="cellIs" dxfId="76" priority="52" stopIfTrue="1" operator="greaterThan">
      <formula>0</formula>
    </cfRule>
  </conditionalFormatting>
  <conditionalFormatting sqref="A8:B37">
    <cfRule type="cellIs" dxfId="75" priority="25" stopIfTrue="1" operator="equal">
      <formula>""</formula>
    </cfRule>
  </conditionalFormatting>
  <conditionalFormatting sqref="C8:C37">
    <cfRule type="cellIs" dxfId="74" priority="39" stopIfTrue="1" operator="equal">
      <formula>""</formula>
    </cfRule>
  </conditionalFormatting>
  <conditionalFormatting sqref="I46">
    <cfRule type="expression" dxfId="73" priority="15" stopIfTrue="1">
      <formula>OR($I46&lt;=NormalUG,$I46&gt;=NormalOG)</formula>
    </cfRule>
    <cfRule type="cellIs" dxfId="72" priority="16" stopIfTrue="1" operator="greaterThan">
      <formula>0</formula>
    </cfRule>
  </conditionalFormatting>
  <conditionalFormatting sqref="E8:E37">
    <cfRule type="expression" dxfId="71" priority="36" stopIfTrue="1">
      <formula>NOT($R8)</formula>
    </cfRule>
  </conditionalFormatting>
  <conditionalFormatting sqref="F8:F37">
    <cfRule type="cellIs" dxfId="70" priority="32" stopIfTrue="1" operator="equal">
      <formula>""</formula>
    </cfRule>
  </conditionalFormatting>
  <conditionalFormatting sqref="I8:I37">
    <cfRule type="expression" dxfId="69" priority="19" stopIfTrue="1">
      <formula>NOT($R8)</formula>
    </cfRule>
  </conditionalFormatting>
  <conditionalFormatting sqref="J8:J37">
    <cfRule type="expression" dxfId="68" priority="43" stopIfTrue="1">
      <formula>NOT($R8)</formula>
    </cfRule>
  </conditionalFormatting>
  <conditionalFormatting sqref="N8:N37">
    <cfRule type="expression" dxfId="67" priority="23" stopIfTrue="1">
      <formula>NOT($R8)</formula>
    </cfRule>
  </conditionalFormatting>
  <conditionalFormatting sqref="O8:O37">
    <cfRule type="expression" dxfId="66" priority="27" stopIfTrue="1">
      <formula>NOT($R8)</formula>
    </cfRule>
  </conditionalFormatting>
  <conditionalFormatting sqref="D8:D38">
    <cfRule type="expression" dxfId="65" priority="13" stopIfTrue="1">
      <formula>$AI8</formula>
    </cfRule>
    <cfRule type="cellIs" dxfId="64" priority="14" stopIfTrue="1" operator="equal">
      <formula>"ZK"</formula>
    </cfRule>
  </conditionalFormatting>
  <conditionalFormatting sqref="D8:D37">
    <cfRule type="expression" dxfId="63" priority="12" stopIfTrue="1">
      <formula>NOT($R8)</formula>
    </cfRule>
  </conditionalFormatting>
  <conditionalFormatting sqref="G8:H37">
    <cfRule type="expression" dxfId="62" priority="9" stopIfTrue="1">
      <formula>NOT($R8)</formula>
    </cfRule>
  </conditionalFormatting>
  <conditionalFormatting sqref="G8:H38">
    <cfRule type="expression" dxfId="61" priority="10" stopIfTrue="1">
      <formula>$U8="F"</formula>
    </cfRule>
    <cfRule type="expression" dxfId="60" priority="11" stopIfTrue="1">
      <formula>$AK8</formula>
    </cfRule>
  </conditionalFormatting>
  <conditionalFormatting sqref="L8:L38">
    <cfRule type="expression" dxfId="59" priority="4" stopIfTrue="1">
      <formula>$AL8</formula>
    </cfRule>
    <cfRule type="expression" dxfId="58" priority="5" stopIfTrue="1">
      <formula>AND(NOT($AL8),$L8&lt;&gt;"")</formula>
    </cfRule>
  </conditionalFormatting>
  <conditionalFormatting sqref="M8:M38">
    <cfRule type="expression" dxfId="57" priority="7" stopIfTrue="1">
      <formula>$AL8</formula>
    </cfRule>
    <cfRule type="expression" dxfId="56" priority="8" stopIfTrue="1">
      <formula>AND(NOT($AL8),$M8&lt;&gt;"")</formula>
    </cfRule>
  </conditionalFormatting>
  <conditionalFormatting sqref="L8:L37">
    <cfRule type="expression" dxfId="55" priority="3" stopIfTrue="1">
      <formula>NOT($R8)</formula>
    </cfRule>
  </conditionalFormatting>
  <conditionalFormatting sqref="M8:M37">
    <cfRule type="expression" dxfId="54" priority="6" stopIfTrue="1">
      <formula>NOT($R8)</formula>
    </cfRule>
  </conditionalFormatting>
  <conditionalFormatting sqref="P38">
    <cfRule type="expression" dxfId="53" priority="2" stopIfTrue="1">
      <formula>NOT($R38)</formula>
    </cfRule>
  </conditionalFormatting>
  <conditionalFormatting sqref="J38">
    <cfRule type="expression" dxfId="52"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6E4966C9-459C-4FDA-B60C-348A94F27F3A}">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9247019B-0EFE-4332-94CE-18698A5CC11C}">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B669EAD1-9CB1-4559-A9BF-E994AF172B4E}">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37A366EE-852F-4B0A-AD6F-8EB86603481F}">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99861764-D464-4D73-B4FF-34E3C5F9DDC0}">
      <formula1>$AJ8</formula1>
    </dataValidation>
    <dataValidation allowBlank="1" showInputMessage="1" showErrorMessage="1" errorTitle="Fehler in Eingabe" error="Dezimalwert (z.B. 1,0), der nicht grösser sein darf, wie die vorhandenen Überstunden (der Wert in der Zelle darüber)" sqref="N40:O41 K40:K41" xr:uid="{AE89F8CD-AF42-4E50-8674-647DFE282D62}"/>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019DDD40-CABF-4BEE-9A91-ACD920078CB6}">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2E7DF74A-7A9A-4C8F-BCD2-7EACB90E9E97}"/>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B599A-B881-48C2-9BD4-5DBC84D91D81}">
  <sheetPr codeName="Tabelle29"/>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83"/>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86" t="s">
        <v>58</v>
      </c>
      <c r="G2" s="686"/>
      <c r="H2" s="686"/>
      <c r="I2" s="430" t="str">
        <f>" "&amp;Zeitmodell</f>
        <v xml:space="preserve"> Vollzeit</v>
      </c>
      <c r="J2" s="511" t="s">
        <v>291</v>
      </c>
      <c r="K2" s="303" t="str">
        <f>" "&amp;Zeitmodus</f>
        <v xml:space="preserve"> Gleitzeit</v>
      </c>
      <c r="L2" s="303"/>
      <c r="M2" s="303"/>
      <c r="N2" s="303"/>
      <c r="O2" s="304"/>
      <c r="P2" s="684"/>
      <c r="Q2" s="150">
        <f ca="1">IF(ISNA($Q$4),1,$Q$4)</f>
        <v>12</v>
      </c>
      <c r="R2" s="217">
        <f ca="1">IF($Q$2=12,NormalOGDez,NormalOG)</f>
        <v>24</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87" t="s">
        <v>264</v>
      </c>
      <c r="G3" s="687"/>
      <c r="H3" s="687"/>
      <c r="I3" s="307" t="str">
        <f>" "&amp;Vorgesetzter</f>
        <v xml:space="preserve"> Vorname Nachname</v>
      </c>
      <c r="J3" s="307"/>
      <c r="K3" s="307"/>
      <c r="L3" s="307"/>
      <c r="M3" s="307"/>
      <c r="N3" s="307"/>
      <c r="O3" s="308"/>
      <c r="P3" s="685"/>
      <c r="Q3" s="155" t="str" cm="1">
        <f t="array" aca="1" ref="Q3" ca="1">RIGHT(CELL("filename",A1),LEN(CELL("filename",A1))-SEARCH("]",CELL("filename",A1),1))</f>
        <v>Dezember</v>
      </c>
      <c r="R3" s="218">
        <f ca="1">IF($Q$2=12,NormalUGDez,NormalUG)</f>
        <v>-8</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88" t="str">
        <f ca="1" xml:space="preserve"> " Monat: "&amp;$Q$3&amp;" "&amp;Jahr</f>
        <v xml:space="preserve"> Monat: Dezember 2026</v>
      </c>
      <c r="B4" s="689"/>
      <c r="C4" s="689"/>
      <c r="D4" s="690"/>
      <c r="E4" s="691" t="s">
        <v>131</v>
      </c>
      <c r="F4" s="692"/>
      <c r="G4" s="693" t="s">
        <v>267</v>
      </c>
      <c r="H4" s="694"/>
      <c r="I4" s="695"/>
      <c r="J4" s="398" t="s">
        <v>135</v>
      </c>
      <c r="K4" s="402" t="s">
        <v>257</v>
      </c>
      <c r="L4" s="396"/>
      <c r="M4" s="397"/>
      <c r="N4" s="405"/>
      <c r="O4" s="699" t="s">
        <v>144</v>
      </c>
      <c r="P4" s="702" t="s">
        <v>145</v>
      </c>
      <c r="Q4" s="157">
        <f ca="1">IF(ISNA(VLOOKUP($Q$3,MTab,2,FALSE)),1,VLOOKUP($Q$3,MTab,2,FALSE))</f>
        <v>12</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705" t="s">
        <v>49</v>
      </c>
      <c r="B5" s="708" t="s">
        <v>123</v>
      </c>
      <c r="C5" s="673" t="s">
        <v>265</v>
      </c>
      <c r="D5" s="674"/>
      <c r="E5" s="675" t="str">
        <f>"Wochen-AZ"&amp;" "&amp;TEXT(WAZ,"[hh]:mm")</f>
        <v>Wochen-AZ 40:00</v>
      </c>
      <c r="F5" s="676"/>
      <c r="G5" s="696"/>
      <c r="H5" s="697"/>
      <c r="I5" s="698"/>
      <c r="J5" s="399" cm="1">
        <f t="array" aca="1" ref="J5" ca="1">IF(ISNA($Q$5),Übertrag,INDIRECT($Q$5))</f>
        <v>0</v>
      </c>
      <c r="K5" s="407" t="s">
        <v>258</v>
      </c>
      <c r="L5" s="427" t="str">
        <f>IF(Zeitmodell="Vollzeit"," Überstunden1:1,5"," Überstunden1:1,25")</f>
        <v xml:space="preserve"> Überstunden1:1,5</v>
      </c>
      <c r="M5" s="412"/>
      <c r="N5" s="404"/>
      <c r="O5" s="700"/>
      <c r="P5" s="703"/>
      <c r="Q5" s="156" t="str">
        <f ca="1">IF(ISNA(VLOOKUP($Q$3,MTab,3,FALSE)),"Übertrag",VLOOKUP($Q$3,MTab,3,FALSE))</f>
        <v>November!$I$44</v>
      </c>
      <c r="R5" s="134"/>
      <c r="S5" s="156" t="str">
        <f ca="1">IF(ISNA(VLOOKUP($Q$3,MTab,4,FALSE)),$Q$3&amp;"!$S$2",VLOOKUP($Q$3,MTab,4,FALSE))</f>
        <v>November!$S$3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706"/>
      <c r="B6" s="709"/>
      <c r="C6" s="677" t="s">
        <v>134</v>
      </c>
      <c r="D6" s="679" t="s">
        <v>170</v>
      </c>
      <c r="E6" s="311" t="s">
        <v>133</v>
      </c>
      <c r="F6" s="681" t="s">
        <v>0</v>
      </c>
      <c r="G6" s="664" t="s">
        <v>1</v>
      </c>
      <c r="H6" s="660" t="s">
        <v>2</v>
      </c>
      <c r="I6" s="421" t="s">
        <v>3</v>
      </c>
      <c r="J6" s="312" t="s">
        <v>129</v>
      </c>
      <c r="K6" s="662" t="s">
        <v>3</v>
      </c>
      <c r="L6" s="664" t="s">
        <v>1</v>
      </c>
      <c r="M6" s="666" t="s">
        <v>2</v>
      </c>
      <c r="N6" s="668" t="s">
        <v>3</v>
      </c>
      <c r="O6" s="700"/>
      <c r="P6" s="703"/>
      <c r="Q6" s="120" t="s">
        <v>13</v>
      </c>
      <c r="R6" s="121"/>
      <c r="S6" s="121"/>
      <c r="T6" s="121"/>
      <c r="U6" s="121"/>
      <c r="V6" s="121"/>
      <c r="W6" s="121"/>
      <c r="X6" s="161" t="s">
        <v>163</v>
      </c>
      <c r="Y6" s="121"/>
      <c r="Z6" s="121"/>
      <c r="AA6" s="121"/>
      <c r="AB6" s="670" t="s">
        <v>97</v>
      </c>
      <c r="AC6" s="671"/>
      <c r="AD6" s="671"/>
      <c r="AE6" s="671"/>
      <c r="AF6" s="671"/>
      <c r="AG6" s="672"/>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707"/>
      <c r="B7" s="710"/>
      <c r="C7" s="678"/>
      <c r="D7" s="680"/>
      <c r="E7" s="313" t="s">
        <v>124</v>
      </c>
      <c r="F7" s="682"/>
      <c r="G7" s="665"/>
      <c r="H7" s="661"/>
      <c r="I7" s="422" t="s">
        <v>4</v>
      </c>
      <c r="J7" s="314" t="s">
        <v>130</v>
      </c>
      <c r="K7" s="663"/>
      <c r="L7" s="665"/>
      <c r="M7" s="667"/>
      <c r="N7" s="669"/>
      <c r="O7" s="701"/>
      <c r="P7" s="704"/>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46357</v>
      </c>
      <c r="B8" s="76" t="str">
        <f t="shared" ref="B8:B38" ca="1" si="0">IF($R8,VLOOKUP(WEEKDAY($Q8,2),WOTA,2,FALSE),"")</f>
        <v>Di</v>
      </c>
      <c r="C8" s="75" t="str">
        <f t="shared" ref="C8:C38" ca="1" si="1">IF($R8," "&amp;IF($S8="",VLOOKUP($Q8,FListe,3,FALSE),$S8),"")</f>
        <v xml:space="preserve"> </v>
      </c>
      <c r="D8" s="165"/>
      <c r="E8" s="388" t="str">
        <f ca="1">IF(AND($R8,$T8&lt;&gt;"F"),IF($AC8=$AF8,"keine NAZ",TEXT($AC8,"hh:mm")&amp;"-"&amp;TEXT($AF8,"hh:mm")),"")</f>
        <v>08:00-16:00</v>
      </c>
      <c r="F8" s="124">
        <f t="shared" ref="F8:F38" ca="1" si="2">IF($R8,IF($T8="F",0,VLOOKUP($B8,GAZ,I_GAZNAZ,FALSE)),"")</f>
        <v>0.33333333333333331</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46357</v>
      </c>
      <c r="R8" s="114" t="b">
        <f t="shared" ref="R8:R38" ca="1" si="6">$Q$2=MONTH($Q8)</f>
        <v>1</v>
      </c>
      <c r="S8" s="108" t="str">
        <f t="shared" ref="S8:S38" si="7">IF(OR($D8="U",$D8="Z",$D8="ZK",$D8="K"),VLOOKUP($D8,UZK,2,FALSE),"")</f>
        <v/>
      </c>
      <c r="T8" s="60" t="str">
        <f t="shared" ref="T8:T38" ca="1" si="8">IF($R8,VLOOKUP($Q8,FListe,4,FALSE),"")</f>
        <v>A</v>
      </c>
      <c r="U8" s="60" t="str">
        <f t="shared" ref="U8:U38" ca="1" si="9">IF($R8,VLOOKUP($Q8,FListe,5,FALSE),"")</f>
        <v>A</v>
      </c>
      <c r="V8" s="479">
        <f t="shared" ref="V8:V38" si="10">$H8-$G8</f>
        <v>0</v>
      </c>
      <c r="W8" s="481">
        <f t="shared" ref="W8:W38" ca="1" si="11">IF($R8,ROUND($V8-$F8,15),"")</f>
        <v>-0.33333333333333298</v>
      </c>
      <c r="X8" s="159">
        <f t="shared" ref="X8:X38" ca="1" si="12">IF($I8&lt;&gt;"",$X7+$I8,$X7)</f>
        <v>0</v>
      </c>
      <c r="Y8" s="114" t="b">
        <f t="shared" ref="Y8:Y38" ca="1" si="13">($W8=0)</f>
        <v>0</v>
      </c>
      <c r="Z8" s="114" t="b">
        <f t="shared" ref="Z8:Z38" ca="1" si="14">($W8&gt;0)</f>
        <v>0</v>
      </c>
      <c r="AA8" s="114" t="b">
        <f t="shared" ref="AA8:AA38" ca="1" si="15">($W8&lt;0)</f>
        <v>1</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1</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46358</v>
      </c>
      <c r="B9" s="76" t="str">
        <f t="shared" ca="1" si="0"/>
        <v>Mi</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46358</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46359</v>
      </c>
      <c r="B10" s="76" t="str">
        <f t="shared" ca="1" si="0"/>
        <v>Do</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46359</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0.58333333333333337</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46360</v>
      </c>
      <c r="B11" s="76" t="str">
        <f t="shared" ca="1" si="0"/>
        <v>Fr</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46360</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46361</v>
      </c>
      <c r="B12" s="76" t="str">
        <f t="shared" ca="1" si="0"/>
        <v>Sa</v>
      </c>
      <c r="C12" s="75" t="str">
        <f t="shared" ca="1" si="1"/>
        <v xml:space="preserve"> Wochenende</v>
      </c>
      <c r="D12" s="496"/>
      <c r="E12" s="388" t="str">
        <f t="shared" ca="1" si="42"/>
        <v/>
      </c>
      <c r="F12" s="124">
        <f t="shared" ca="1" si="2"/>
        <v>0</v>
      </c>
      <c r="G12" s="125"/>
      <c r="H12" s="419"/>
      <c r="I12" s="423" t="str">
        <f t="shared" ca="1" si="3"/>
        <v/>
      </c>
      <c r="J12" s="400">
        <f t="shared" ca="1" si="4"/>
        <v>0</v>
      </c>
      <c r="K12" s="408" t="str">
        <f t="shared" ca="1" si="43"/>
        <v/>
      </c>
      <c r="L12" s="125"/>
      <c r="M12" s="417"/>
      <c r="N12" s="425" t="str">
        <f t="shared" ca="1" si="5"/>
        <v/>
      </c>
      <c r="O12" s="403"/>
      <c r="P12" s="180"/>
      <c r="Q12" s="107">
        <f t="shared" ca="1" si="44"/>
        <v>46361</v>
      </c>
      <c r="R12" s="114" t="b">
        <f t="shared" ca="1" si="6"/>
        <v>1</v>
      </c>
      <c r="S12" s="108" t="str">
        <f t="shared" si="7"/>
        <v/>
      </c>
      <c r="T12" s="60" t="str">
        <f t="shared" ca="1" si="8"/>
        <v>F</v>
      </c>
      <c r="U12" s="60" t="str">
        <f t="shared" ca="1" si="9"/>
        <v>A</v>
      </c>
      <c r="V12" s="479">
        <f t="shared" si="10"/>
        <v>0</v>
      </c>
      <c r="W12" s="481">
        <f t="shared" ca="1" si="11"/>
        <v>0</v>
      </c>
      <c r="X12" s="159">
        <f t="shared" ca="1" si="12"/>
        <v>0</v>
      </c>
      <c r="Y12" s="114" t="b">
        <f t="shared" ca="1" si="13"/>
        <v>1</v>
      </c>
      <c r="Z12" s="114" t="b">
        <f t="shared" ca="1" si="14"/>
        <v>0</v>
      </c>
      <c r="AA12" s="114" t="b">
        <f t="shared" ca="1" si="15"/>
        <v>0</v>
      </c>
      <c r="AB12" s="77" t="str">
        <f t="shared" ca="1" si="16"/>
        <v/>
      </c>
      <c r="AC12" s="84" t="str">
        <f t="shared" ca="1" si="16"/>
        <v/>
      </c>
      <c r="AD12" s="87" t="str">
        <f t="shared" ca="1" si="17"/>
        <v/>
      </c>
      <c r="AE12" s="87" t="str">
        <f t="shared" ca="1" si="18"/>
        <v/>
      </c>
      <c r="AF12" s="84" t="str">
        <f t="shared" ca="1" si="16"/>
        <v/>
      </c>
      <c r="AG12" s="81" t="str">
        <f t="shared" ca="1" si="16"/>
        <v/>
      </c>
      <c r="AH12" s="114" t="b">
        <f t="shared" si="19"/>
        <v>0</v>
      </c>
      <c r="AI12" s="114" t="b">
        <f t="shared" ca="1" si="45"/>
        <v>0</v>
      </c>
      <c r="AJ12" s="114" t="b">
        <f t="shared" ca="1" si="20"/>
        <v>0</v>
      </c>
      <c r="AK12" s="114" t="b">
        <f t="shared" ca="1" si="21"/>
        <v>1</v>
      </c>
      <c r="AL12" s="114" t="b">
        <f t="shared" ca="1" si="46"/>
        <v>1</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f t="shared" ca="1" si="32"/>
        <v>0</v>
      </c>
      <c r="BA12" s="112">
        <f t="shared" ca="1" si="33"/>
        <v>0.99930555555555556</v>
      </c>
      <c r="BB12" s="112">
        <f t="shared" ca="1" si="34"/>
        <v>0</v>
      </c>
      <c r="BC12" s="112">
        <f t="shared" ca="1" si="35"/>
        <v>0.99930555555555556</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46362</v>
      </c>
      <c r="B13" s="76" t="str">
        <f t="shared" ca="1" si="0"/>
        <v>So</v>
      </c>
      <c r="C13" s="75" t="str">
        <f t="shared" ca="1" si="1"/>
        <v xml:space="preserve"> St. Nikolaus</v>
      </c>
      <c r="D13" s="496"/>
      <c r="E13" s="388" t="str">
        <f t="shared" ca="1" si="42"/>
        <v/>
      </c>
      <c r="F13" s="124">
        <f t="shared" ca="1" si="2"/>
        <v>0</v>
      </c>
      <c r="G13" s="125"/>
      <c r="H13" s="419"/>
      <c r="I13" s="423" t="str">
        <f t="shared" ca="1" si="3"/>
        <v/>
      </c>
      <c r="J13" s="400">
        <f t="shared" ca="1" si="4"/>
        <v>0</v>
      </c>
      <c r="K13" s="408" t="str">
        <f t="shared" ca="1" si="43"/>
        <v/>
      </c>
      <c r="L13" s="497"/>
      <c r="M13" s="498"/>
      <c r="N13" s="425" t="str">
        <f t="shared" ca="1" si="5"/>
        <v/>
      </c>
      <c r="O13" s="403"/>
      <c r="P13" s="180"/>
      <c r="Q13" s="107">
        <f t="shared" ca="1" si="44"/>
        <v>46362</v>
      </c>
      <c r="R13" s="114" t="b">
        <f t="shared" ca="1" si="6"/>
        <v>1</v>
      </c>
      <c r="S13" s="108" t="str">
        <f t="shared" si="7"/>
        <v/>
      </c>
      <c r="T13" s="60" t="str">
        <f t="shared" ca="1" si="8"/>
        <v>F</v>
      </c>
      <c r="U13" s="60" t="str">
        <f t="shared" ca="1" si="9"/>
        <v>F</v>
      </c>
      <c r="V13" s="479">
        <f t="shared" si="10"/>
        <v>0</v>
      </c>
      <c r="W13" s="481">
        <f t="shared" ca="1" si="11"/>
        <v>0</v>
      </c>
      <c r="X13" s="159">
        <f t="shared" ca="1" si="12"/>
        <v>0</v>
      </c>
      <c r="Y13" s="114" t="b">
        <f t="shared" ca="1" si="13"/>
        <v>1</v>
      </c>
      <c r="Z13" s="114" t="b">
        <f t="shared" ca="1" si="14"/>
        <v>0</v>
      </c>
      <c r="AA13" s="114" t="b">
        <f t="shared" ca="1" si="15"/>
        <v>0</v>
      </c>
      <c r="AB13" s="77" t="str">
        <f t="shared" ca="1" si="16"/>
        <v/>
      </c>
      <c r="AC13" s="84" t="str">
        <f t="shared" ca="1" si="16"/>
        <v/>
      </c>
      <c r="AD13" s="87" t="str">
        <f t="shared" ca="1" si="17"/>
        <v/>
      </c>
      <c r="AE13" s="87" t="str">
        <f t="shared" ca="1" si="18"/>
        <v/>
      </c>
      <c r="AF13" s="84" t="str">
        <f t="shared" ca="1" si="16"/>
        <v/>
      </c>
      <c r="AG13" s="81" t="str">
        <f t="shared" ca="1" si="16"/>
        <v/>
      </c>
      <c r="AH13" s="114" t="b">
        <f t="shared" si="19"/>
        <v>0</v>
      </c>
      <c r="AI13" s="114" t="b">
        <f t="shared" ca="1" si="45"/>
        <v>0</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46363</v>
      </c>
      <c r="B14" s="76" t="str">
        <f t="shared" ca="1" si="0"/>
        <v>Mo</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46363</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46364</v>
      </c>
      <c r="B15" s="76" t="str">
        <f t="shared" ca="1" si="0"/>
        <v>Di</v>
      </c>
      <c r="C15" s="75" t="str">
        <f t="shared" ca="1" si="1"/>
        <v xml:space="preserve"> Maria Empfängnis</v>
      </c>
      <c r="D15" s="496"/>
      <c r="E15" s="388" t="str">
        <f t="shared" ca="1" si="42"/>
        <v/>
      </c>
      <c r="F15" s="124">
        <f t="shared" ca="1" si="2"/>
        <v>0</v>
      </c>
      <c r="G15" s="125"/>
      <c r="H15" s="419"/>
      <c r="I15" s="423" t="str">
        <f t="shared" ca="1" si="3"/>
        <v/>
      </c>
      <c r="J15" s="400">
        <f t="shared" ca="1" si="4"/>
        <v>0</v>
      </c>
      <c r="K15" s="408" t="str">
        <f t="shared" ca="1" si="43"/>
        <v/>
      </c>
      <c r="L15" s="497"/>
      <c r="M15" s="498"/>
      <c r="N15" s="425" t="str">
        <f t="shared" ca="1" si="5"/>
        <v/>
      </c>
      <c r="O15" s="403"/>
      <c r="P15" s="180"/>
      <c r="Q15" s="107">
        <f t="shared" ca="1" si="44"/>
        <v>46364</v>
      </c>
      <c r="R15" s="114" t="b">
        <f t="shared" ca="1" si="6"/>
        <v>1</v>
      </c>
      <c r="S15" s="108" t="str">
        <f t="shared" si="7"/>
        <v/>
      </c>
      <c r="T15" s="60" t="str">
        <f t="shared" ca="1" si="8"/>
        <v>F</v>
      </c>
      <c r="U15" s="60" t="str">
        <f t="shared" ca="1" si="9"/>
        <v>F</v>
      </c>
      <c r="V15" s="479">
        <f t="shared" si="10"/>
        <v>0</v>
      </c>
      <c r="W15" s="481">
        <f t="shared" ca="1" si="11"/>
        <v>0</v>
      </c>
      <c r="X15" s="159">
        <f t="shared" ca="1" si="12"/>
        <v>0</v>
      </c>
      <c r="Y15" s="114" t="b">
        <f t="shared" ca="1" si="13"/>
        <v>1</v>
      </c>
      <c r="Z15" s="114" t="b">
        <f t="shared" ca="1" si="14"/>
        <v>0</v>
      </c>
      <c r="AA15" s="114" t="b">
        <f t="shared" ca="1" si="15"/>
        <v>0</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0</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46365</v>
      </c>
      <c r="B16" s="76" t="str">
        <f t="shared" ca="1" si="0"/>
        <v>Mi</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46365</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46366</v>
      </c>
      <c r="B17" s="76" t="str">
        <f t="shared" ca="1" si="0"/>
        <v>Do</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46366</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0.58333333333333337</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46367</v>
      </c>
      <c r="B18" s="76" t="str">
        <f t="shared" ca="1" si="0"/>
        <v>Fr</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46367</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46368</v>
      </c>
      <c r="B19" s="76" t="str">
        <f t="shared" ca="1" si="0"/>
        <v>Sa</v>
      </c>
      <c r="C19" s="75" t="str">
        <f t="shared" ca="1" si="1"/>
        <v xml:space="preserve"> Wochenende</v>
      </c>
      <c r="D19" s="496"/>
      <c r="E19" s="388" t="str">
        <f t="shared" ca="1" si="42"/>
        <v/>
      </c>
      <c r="F19" s="124">
        <f t="shared" ca="1" si="2"/>
        <v>0</v>
      </c>
      <c r="G19" s="125"/>
      <c r="H19" s="419"/>
      <c r="I19" s="423" t="str">
        <f t="shared" ca="1" si="3"/>
        <v/>
      </c>
      <c r="J19" s="400">
        <f t="shared" ca="1" si="4"/>
        <v>0</v>
      </c>
      <c r="K19" s="408" t="str">
        <f t="shared" ca="1" si="43"/>
        <v/>
      </c>
      <c r="L19" s="125"/>
      <c r="M19" s="417"/>
      <c r="N19" s="425" t="str">
        <f t="shared" ca="1" si="5"/>
        <v/>
      </c>
      <c r="O19" s="403"/>
      <c r="P19" s="180"/>
      <c r="Q19" s="107">
        <f t="shared" ca="1" si="44"/>
        <v>46368</v>
      </c>
      <c r="R19" s="114" t="b">
        <f t="shared" ca="1" si="6"/>
        <v>1</v>
      </c>
      <c r="S19" s="108" t="str">
        <f t="shared" si="7"/>
        <v/>
      </c>
      <c r="T19" s="60" t="str">
        <f t="shared" ca="1" si="8"/>
        <v>F</v>
      </c>
      <c r="U19" s="60" t="str">
        <f t="shared" ca="1" si="9"/>
        <v>A</v>
      </c>
      <c r="V19" s="479">
        <f t="shared" si="10"/>
        <v>0</v>
      </c>
      <c r="W19" s="481">
        <f t="shared" ca="1" si="11"/>
        <v>0</v>
      </c>
      <c r="X19" s="159">
        <f t="shared" ca="1" si="12"/>
        <v>0</v>
      </c>
      <c r="Y19" s="114" t="b">
        <f t="shared" ca="1" si="13"/>
        <v>1</v>
      </c>
      <c r="Z19" s="114" t="b">
        <f t="shared" ca="1" si="14"/>
        <v>0</v>
      </c>
      <c r="AA19" s="114" t="b">
        <f t="shared" ca="1" si="15"/>
        <v>0</v>
      </c>
      <c r="AB19" s="77" t="str">
        <f t="shared" ca="1" si="16"/>
        <v/>
      </c>
      <c r="AC19" s="84" t="str">
        <f t="shared" ca="1" si="16"/>
        <v/>
      </c>
      <c r="AD19" s="87" t="str">
        <f t="shared" ca="1" si="17"/>
        <v/>
      </c>
      <c r="AE19" s="87" t="str">
        <f t="shared" ca="1" si="18"/>
        <v/>
      </c>
      <c r="AF19" s="84" t="str">
        <f t="shared" ca="1" si="16"/>
        <v/>
      </c>
      <c r="AG19" s="81" t="str">
        <f t="shared" ca="1" si="16"/>
        <v/>
      </c>
      <c r="AH19" s="114" t="b">
        <f t="shared" si="19"/>
        <v>0</v>
      </c>
      <c r="AI19" s="114" t="b">
        <f t="shared" ca="1" si="45"/>
        <v>0</v>
      </c>
      <c r="AJ19" s="114" t="b">
        <f t="shared" ca="1" si="20"/>
        <v>0</v>
      </c>
      <c r="AK19" s="114" t="b">
        <f t="shared" ca="1" si="21"/>
        <v>1</v>
      </c>
      <c r="AL19" s="114" t="b">
        <f t="shared" ca="1" si="46"/>
        <v>1</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f t="shared" ca="1" si="32"/>
        <v>0</v>
      </c>
      <c r="BA19" s="112">
        <f t="shared" ca="1" si="33"/>
        <v>0.99930555555555556</v>
      </c>
      <c r="BB19" s="112">
        <f t="shared" ca="1" si="34"/>
        <v>0</v>
      </c>
      <c r="BC19" s="112">
        <f t="shared" ca="1" si="35"/>
        <v>0.99930555555555556</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46369</v>
      </c>
      <c r="B20" s="76" t="str">
        <f t="shared" ca="1" si="0"/>
        <v>So</v>
      </c>
      <c r="C20" s="75" t="str">
        <f t="shared" ca="1" si="1"/>
        <v xml:space="preserve"> 3. Advent</v>
      </c>
      <c r="D20" s="496"/>
      <c r="E20" s="388" t="str">
        <f t="shared" ca="1" si="42"/>
        <v/>
      </c>
      <c r="F20" s="124">
        <f t="shared" ca="1" si="2"/>
        <v>0</v>
      </c>
      <c r="G20" s="125"/>
      <c r="H20" s="419"/>
      <c r="I20" s="423" t="str">
        <f t="shared" ca="1" si="3"/>
        <v/>
      </c>
      <c r="J20" s="400">
        <f t="shared" ca="1" si="4"/>
        <v>0</v>
      </c>
      <c r="K20" s="408" t="str">
        <f t="shared" ca="1" si="43"/>
        <v/>
      </c>
      <c r="L20" s="497"/>
      <c r="M20" s="498"/>
      <c r="N20" s="425" t="str">
        <f t="shared" ca="1" si="5"/>
        <v/>
      </c>
      <c r="O20" s="403"/>
      <c r="P20" s="180"/>
      <c r="Q20" s="107">
        <f t="shared" ca="1" si="44"/>
        <v>46369</v>
      </c>
      <c r="R20" s="114" t="b">
        <f t="shared" ca="1" si="6"/>
        <v>1</v>
      </c>
      <c r="S20" s="108" t="str">
        <f t="shared" si="7"/>
        <v/>
      </c>
      <c r="T20" s="60" t="str">
        <f t="shared" ca="1" si="8"/>
        <v>F</v>
      </c>
      <c r="U20" s="60" t="str">
        <f t="shared" ca="1" si="9"/>
        <v>F</v>
      </c>
      <c r="V20" s="479">
        <f t="shared" si="10"/>
        <v>0</v>
      </c>
      <c r="W20" s="481">
        <f t="shared" ca="1" si="11"/>
        <v>0</v>
      </c>
      <c r="X20" s="159">
        <f t="shared" ca="1" si="12"/>
        <v>0</v>
      </c>
      <c r="Y20" s="114" t="b">
        <f t="shared" ca="1" si="13"/>
        <v>1</v>
      </c>
      <c r="Z20" s="114" t="b">
        <f t="shared" ca="1" si="14"/>
        <v>0</v>
      </c>
      <c r="AA20" s="114" t="b">
        <f t="shared" ca="1" si="15"/>
        <v>0</v>
      </c>
      <c r="AB20" s="77" t="str">
        <f t="shared" ca="1" si="16"/>
        <v/>
      </c>
      <c r="AC20" s="84" t="str">
        <f t="shared" ca="1" si="16"/>
        <v/>
      </c>
      <c r="AD20" s="87" t="str">
        <f t="shared" ca="1" si="17"/>
        <v/>
      </c>
      <c r="AE20" s="87" t="str">
        <f t="shared" ca="1" si="18"/>
        <v/>
      </c>
      <c r="AF20" s="84" t="str">
        <f t="shared" ca="1" si="16"/>
        <v/>
      </c>
      <c r="AG20" s="81" t="str">
        <f t="shared" ca="1" si="16"/>
        <v/>
      </c>
      <c r="AH20" s="114" t="b">
        <f t="shared" si="19"/>
        <v>0</v>
      </c>
      <c r="AI20" s="114" t="b">
        <f t="shared" ca="1" si="45"/>
        <v>0</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46370</v>
      </c>
      <c r="B21" s="76" t="str">
        <f t="shared" ca="1" si="0"/>
        <v>Mo</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46370</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46371</v>
      </c>
      <c r="B22" s="76" t="str">
        <f t="shared" ca="1" si="0"/>
        <v>Di</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46371</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46372</v>
      </c>
      <c r="B23" s="76" t="str">
        <f t="shared" ca="1" si="0"/>
        <v>Mi</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46372</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46373</v>
      </c>
      <c r="B24" s="76" t="str">
        <f t="shared" ca="1" si="0"/>
        <v>Do</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46373</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0.58333333333333337</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46374</v>
      </c>
      <c r="B25" s="76" t="str">
        <f t="shared" ca="1" si="0"/>
        <v>Fr</v>
      </c>
      <c r="C25" s="75" t="str">
        <f t="shared" ca="1" si="1"/>
        <v xml:space="preserve"> </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46374</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46375</v>
      </c>
      <c r="B26" s="76" t="str">
        <f t="shared" ca="1" si="0"/>
        <v>Sa</v>
      </c>
      <c r="C26" s="75" t="str">
        <f t="shared" ca="1" si="1"/>
        <v xml:space="preserve"> Wochenende</v>
      </c>
      <c r="D26" s="496"/>
      <c r="E26" s="388" t="str">
        <f t="shared" ca="1" si="42"/>
        <v/>
      </c>
      <c r="F26" s="124">
        <f t="shared" ca="1" si="2"/>
        <v>0</v>
      </c>
      <c r="G26" s="125"/>
      <c r="H26" s="419"/>
      <c r="I26" s="423" t="str">
        <f t="shared" ca="1" si="3"/>
        <v/>
      </c>
      <c r="J26" s="400">
        <f t="shared" ca="1" si="4"/>
        <v>0</v>
      </c>
      <c r="K26" s="408" t="str">
        <f t="shared" ca="1" si="43"/>
        <v/>
      </c>
      <c r="L26" s="125"/>
      <c r="M26" s="417"/>
      <c r="N26" s="425" t="str">
        <f t="shared" ca="1" si="5"/>
        <v/>
      </c>
      <c r="O26" s="403"/>
      <c r="P26" s="180"/>
      <c r="Q26" s="107">
        <f t="shared" ca="1" si="44"/>
        <v>46375</v>
      </c>
      <c r="R26" s="114" t="b">
        <f t="shared" ca="1" si="6"/>
        <v>1</v>
      </c>
      <c r="S26" s="108" t="str">
        <f t="shared" si="7"/>
        <v/>
      </c>
      <c r="T26" s="60" t="str">
        <f t="shared" ca="1" si="8"/>
        <v>F</v>
      </c>
      <c r="U26" s="60" t="str">
        <f t="shared" ca="1" si="9"/>
        <v>A</v>
      </c>
      <c r="V26" s="479">
        <f t="shared" si="10"/>
        <v>0</v>
      </c>
      <c r="W26" s="481">
        <f t="shared" ca="1" si="11"/>
        <v>0</v>
      </c>
      <c r="X26" s="159">
        <f t="shared" ca="1" si="12"/>
        <v>0</v>
      </c>
      <c r="Y26" s="114" t="b">
        <f t="shared" ca="1" si="13"/>
        <v>1</v>
      </c>
      <c r="Z26" s="114" t="b">
        <f t="shared" ca="1" si="14"/>
        <v>0</v>
      </c>
      <c r="AA26" s="114" t="b">
        <f t="shared" ca="1" si="15"/>
        <v>0</v>
      </c>
      <c r="AB26" s="77" t="str">
        <f t="shared" ca="1" si="50"/>
        <v/>
      </c>
      <c r="AC26" s="84" t="str">
        <f t="shared" ca="1" si="50"/>
        <v/>
      </c>
      <c r="AD26" s="87" t="str">
        <f t="shared" ca="1" si="17"/>
        <v/>
      </c>
      <c r="AE26" s="87" t="str">
        <f t="shared" ca="1" si="18"/>
        <v/>
      </c>
      <c r="AF26" s="84" t="str">
        <f t="shared" ca="1" si="50"/>
        <v/>
      </c>
      <c r="AG26" s="81" t="str">
        <f t="shared" ca="1" si="50"/>
        <v/>
      </c>
      <c r="AH26" s="114" t="b">
        <f t="shared" si="19"/>
        <v>0</v>
      </c>
      <c r="AI26" s="114" t="b">
        <f t="shared" ca="1" si="45"/>
        <v>0</v>
      </c>
      <c r="AJ26" s="114" t="b">
        <f t="shared" ca="1" si="20"/>
        <v>0</v>
      </c>
      <c r="AK26" s="114" t="b">
        <f t="shared" ca="1" si="21"/>
        <v>1</v>
      </c>
      <c r="AL26" s="114" t="b">
        <f t="shared" ca="1" si="46"/>
        <v>1</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f t="shared" ca="1" si="32"/>
        <v>0</v>
      </c>
      <c r="BA26" s="112">
        <f t="shared" ca="1" si="33"/>
        <v>0.99930555555555556</v>
      </c>
      <c r="BB26" s="112">
        <f t="shared" ca="1" si="34"/>
        <v>0</v>
      </c>
      <c r="BC26" s="112">
        <f t="shared" ca="1" si="35"/>
        <v>0.99930555555555556</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46376</v>
      </c>
      <c r="B27" s="76" t="str">
        <f t="shared" ca="1" si="0"/>
        <v>So</v>
      </c>
      <c r="C27" s="75" t="str">
        <f t="shared" ca="1" si="1"/>
        <v xml:space="preserve"> 4. Advent</v>
      </c>
      <c r="D27" s="496"/>
      <c r="E27" s="388" t="str">
        <f t="shared" ca="1" si="42"/>
        <v/>
      </c>
      <c r="F27" s="124">
        <f t="shared" ca="1" si="2"/>
        <v>0</v>
      </c>
      <c r="G27" s="125"/>
      <c r="H27" s="419"/>
      <c r="I27" s="423" t="str">
        <f t="shared" ca="1" si="3"/>
        <v/>
      </c>
      <c r="J27" s="400">
        <f t="shared" ca="1" si="4"/>
        <v>0</v>
      </c>
      <c r="K27" s="408" t="str">
        <f t="shared" ca="1" si="43"/>
        <v/>
      </c>
      <c r="L27" s="497"/>
      <c r="M27" s="498"/>
      <c r="N27" s="425" t="str">
        <f t="shared" ca="1" si="5"/>
        <v/>
      </c>
      <c r="O27" s="403"/>
      <c r="P27" s="180"/>
      <c r="Q27" s="107">
        <f t="shared" ca="1" si="44"/>
        <v>46376</v>
      </c>
      <c r="R27" s="114" t="b">
        <f t="shared" ca="1" si="6"/>
        <v>1</v>
      </c>
      <c r="S27" s="108" t="str">
        <f t="shared" si="7"/>
        <v/>
      </c>
      <c r="T27" s="60" t="str">
        <f t="shared" ca="1" si="8"/>
        <v>F</v>
      </c>
      <c r="U27" s="60" t="str">
        <f t="shared" ca="1" si="9"/>
        <v>F</v>
      </c>
      <c r="V27" s="479">
        <f t="shared" si="10"/>
        <v>0</v>
      </c>
      <c r="W27" s="481">
        <f t="shared" ca="1" si="11"/>
        <v>0</v>
      </c>
      <c r="X27" s="159">
        <f t="shared" ca="1" si="12"/>
        <v>0</v>
      </c>
      <c r="Y27" s="114" t="b">
        <f t="shared" ca="1" si="13"/>
        <v>1</v>
      </c>
      <c r="Z27" s="114" t="b">
        <f t="shared" ca="1" si="14"/>
        <v>0</v>
      </c>
      <c r="AA27" s="114" t="b">
        <f t="shared" ca="1" si="15"/>
        <v>0</v>
      </c>
      <c r="AB27" s="77" t="str">
        <f t="shared" ca="1" si="50"/>
        <v/>
      </c>
      <c r="AC27" s="84" t="str">
        <f t="shared" ca="1" si="50"/>
        <v/>
      </c>
      <c r="AD27" s="87" t="str">
        <f t="shared" ca="1" si="17"/>
        <v/>
      </c>
      <c r="AE27" s="87" t="str">
        <f t="shared" ca="1" si="18"/>
        <v/>
      </c>
      <c r="AF27" s="84" t="str">
        <f t="shared" ca="1" si="50"/>
        <v/>
      </c>
      <c r="AG27" s="81" t="str">
        <f t="shared" ca="1" si="50"/>
        <v/>
      </c>
      <c r="AH27" s="114" t="b">
        <f t="shared" si="19"/>
        <v>0</v>
      </c>
      <c r="AI27" s="114" t="b">
        <f t="shared" ca="1" si="45"/>
        <v>0</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46377</v>
      </c>
      <c r="B28" s="76" t="str">
        <f t="shared" ca="1" si="0"/>
        <v>Mo</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46377</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0.58333333333333337</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46378</v>
      </c>
      <c r="B29" s="76" t="str">
        <f t="shared" ca="1" si="0"/>
        <v>Di</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46378</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46379</v>
      </c>
      <c r="B30" s="76" t="str">
        <f t="shared" ca="1" si="0"/>
        <v>Mi</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46379</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46380</v>
      </c>
      <c r="B31" s="76" t="str">
        <f t="shared" ca="1" si="0"/>
        <v>Do</v>
      </c>
      <c r="C31" s="75" t="str">
        <f t="shared" ca="1" si="1"/>
        <v xml:space="preserve"> Hl. Abend</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46380</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0.58333333333333337</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46381</v>
      </c>
      <c r="B32" s="76" t="str">
        <f t="shared" ca="1" si="0"/>
        <v>Fr</v>
      </c>
      <c r="C32" s="75" t="str">
        <f t="shared" ca="1" si="1"/>
        <v xml:space="preserve"> Christtag</v>
      </c>
      <c r="D32" s="496"/>
      <c r="E32" s="388" t="str">
        <f t="shared" ca="1" si="42"/>
        <v/>
      </c>
      <c r="F32" s="124">
        <f t="shared" ca="1" si="2"/>
        <v>0</v>
      </c>
      <c r="G32" s="125"/>
      <c r="H32" s="419"/>
      <c r="I32" s="423" t="str">
        <f t="shared" ca="1" si="3"/>
        <v/>
      </c>
      <c r="J32" s="400">
        <f t="shared" ca="1" si="4"/>
        <v>0</v>
      </c>
      <c r="K32" s="408" t="str">
        <f t="shared" ca="1" si="43"/>
        <v/>
      </c>
      <c r="L32" s="497"/>
      <c r="M32" s="498"/>
      <c r="N32" s="425" t="str">
        <f t="shared" ca="1" si="5"/>
        <v/>
      </c>
      <c r="O32" s="403"/>
      <c r="P32" s="180"/>
      <c r="Q32" s="107">
        <f t="shared" ca="1" si="44"/>
        <v>46381</v>
      </c>
      <c r="R32" s="114" t="b">
        <f t="shared" ca="1" si="6"/>
        <v>1</v>
      </c>
      <c r="S32" s="108" t="str">
        <f t="shared" si="7"/>
        <v/>
      </c>
      <c r="T32" s="60" t="str">
        <f t="shared" ca="1" si="8"/>
        <v>F</v>
      </c>
      <c r="U32" s="60" t="str">
        <f t="shared" ca="1" si="9"/>
        <v>F</v>
      </c>
      <c r="V32" s="479">
        <f t="shared" si="10"/>
        <v>0</v>
      </c>
      <c r="W32" s="481">
        <f t="shared" ca="1" si="11"/>
        <v>0</v>
      </c>
      <c r="X32" s="159">
        <f t="shared" ca="1" si="12"/>
        <v>0</v>
      </c>
      <c r="Y32" s="114" t="b">
        <f t="shared" ca="1" si="13"/>
        <v>1</v>
      </c>
      <c r="Z32" s="114" t="b">
        <f t="shared" ca="1" si="14"/>
        <v>0</v>
      </c>
      <c r="AA32" s="114" t="b">
        <f t="shared" ca="1" si="15"/>
        <v>0</v>
      </c>
      <c r="AB32" s="77">
        <f t="shared" ca="1" si="50"/>
        <v>0.29166666666666669</v>
      </c>
      <c r="AC32" s="84">
        <f t="shared" ca="1" si="50"/>
        <v>0.33333333333333331</v>
      </c>
      <c r="AD32" s="87">
        <f t="shared" ca="1" si="17"/>
        <v>0.375</v>
      </c>
      <c r="AE32" s="87">
        <f t="shared" ca="1" si="18"/>
        <v>0.5</v>
      </c>
      <c r="AF32" s="84">
        <f t="shared" ca="1" si="50"/>
        <v>0.66666666666666663</v>
      </c>
      <c r="AG32" s="81">
        <f t="shared" ca="1" si="50"/>
        <v>0.75</v>
      </c>
      <c r="AH32" s="114" t="b">
        <f t="shared" si="19"/>
        <v>0</v>
      </c>
      <c r="AI32" s="114" t="b">
        <f t="shared" ca="1" si="45"/>
        <v>0</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46382</v>
      </c>
      <c r="B33" s="76" t="str">
        <f t="shared" ca="1" si="0"/>
        <v>Sa</v>
      </c>
      <c r="C33" s="75" t="str">
        <f t="shared" ca="1" si="1"/>
        <v xml:space="preserve"> Stefanitag</v>
      </c>
      <c r="D33" s="496"/>
      <c r="E33" s="388" t="str">
        <f t="shared" ca="1" si="42"/>
        <v/>
      </c>
      <c r="F33" s="124">
        <f t="shared" ca="1" si="2"/>
        <v>0</v>
      </c>
      <c r="G33" s="125"/>
      <c r="H33" s="419"/>
      <c r="I33" s="423" t="str">
        <f t="shared" ca="1" si="3"/>
        <v/>
      </c>
      <c r="J33" s="400">
        <f t="shared" ca="1" si="4"/>
        <v>0</v>
      </c>
      <c r="K33" s="408" t="str">
        <f t="shared" ca="1" si="43"/>
        <v/>
      </c>
      <c r="L33" s="497"/>
      <c r="M33" s="498"/>
      <c r="N33" s="425" t="str">
        <f t="shared" ca="1" si="5"/>
        <v/>
      </c>
      <c r="O33" s="403"/>
      <c r="P33" s="180"/>
      <c r="Q33" s="107">
        <f t="shared" ca="1" si="44"/>
        <v>46382</v>
      </c>
      <c r="R33" s="114" t="b">
        <f t="shared" ca="1" si="6"/>
        <v>1</v>
      </c>
      <c r="S33" s="108" t="str">
        <f t="shared" si="7"/>
        <v/>
      </c>
      <c r="T33" s="60" t="str">
        <f t="shared" ca="1" si="8"/>
        <v>F</v>
      </c>
      <c r="U33" s="60" t="str">
        <f t="shared" ca="1" si="9"/>
        <v>F</v>
      </c>
      <c r="V33" s="479">
        <f t="shared" si="10"/>
        <v>0</v>
      </c>
      <c r="W33" s="481">
        <f t="shared" ca="1" si="11"/>
        <v>0</v>
      </c>
      <c r="X33" s="159">
        <f t="shared" ca="1" si="12"/>
        <v>0</v>
      </c>
      <c r="Y33" s="114" t="b">
        <f t="shared" ca="1" si="13"/>
        <v>1</v>
      </c>
      <c r="Z33" s="114" t="b">
        <f t="shared" ca="1" si="14"/>
        <v>0</v>
      </c>
      <c r="AA33" s="114" t="b">
        <f t="shared" ca="1" si="15"/>
        <v>0</v>
      </c>
      <c r="AB33" s="77" t="str">
        <f t="shared" ca="1" si="50"/>
        <v/>
      </c>
      <c r="AC33" s="84" t="str">
        <f t="shared" ca="1" si="50"/>
        <v/>
      </c>
      <c r="AD33" s="87" t="str">
        <f t="shared" ca="1" si="17"/>
        <v/>
      </c>
      <c r="AE33" s="87" t="str">
        <f t="shared" ca="1" si="18"/>
        <v/>
      </c>
      <c r="AF33" s="84" t="str">
        <f t="shared" ca="1" si="50"/>
        <v/>
      </c>
      <c r="AG33" s="81" t="str">
        <f t="shared" ca="1" si="50"/>
        <v/>
      </c>
      <c r="AH33" s="114" t="b">
        <f t="shared" si="19"/>
        <v>0</v>
      </c>
      <c r="AI33" s="114" t="b">
        <f t="shared" ca="1" si="45"/>
        <v>0</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f t="shared" ca="1" si="32"/>
        <v>0</v>
      </c>
      <c r="BA33" s="112" t="str">
        <f t="shared" ca="1" si="33"/>
        <v/>
      </c>
      <c r="BB33" s="112">
        <f t="shared" ca="1" si="34"/>
        <v>0</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46383</v>
      </c>
      <c r="B34" s="76" t="str">
        <f t="shared" ca="1" si="0"/>
        <v>So</v>
      </c>
      <c r="C34" s="75" t="str">
        <f t="shared" ca="1" si="1"/>
        <v xml:space="preserve"> Wochenende</v>
      </c>
      <c r="D34" s="496"/>
      <c r="E34" s="388" t="str">
        <f t="shared" ca="1" si="42"/>
        <v/>
      </c>
      <c r="F34" s="124">
        <f t="shared" ca="1" si="2"/>
        <v>0</v>
      </c>
      <c r="G34" s="125"/>
      <c r="H34" s="419"/>
      <c r="I34" s="423" t="str">
        <f t="shared" ca="1" si="3"/>
        <v/>
      </c>
      <c r="J34" s="400">
        <f t="shared" ca="1" si="4"/>
        <v>0</v>
      </c>
      <c r="K34" s="408" t="str">
        <f t="shared" ca="1" si="43"/>
        <v/>
      </c>
      <c r="L34" s="497"/>
      <c r="M34" s="498"/>
      <c r="N34" s="425" t="str">
        <f t="shared" ca="1" si="5"/>
        <v/>
      </c>
      <c r="O34" s="403"/>
      <c r="P34" s="180"/>
      <c r="Q34" s="107">
        <f t="shared" ca="1" si="44"/>
        <v>46383</v>
      </c>
      <c r="R34" s="114" t="b">
        <f t="shared" ca="1" si="6"/>
        <v>1</v>
      </c>
      <c r="S34" s="108" t="str">
        <f t="shared" si="7"/>
        <v/>
      </c>
      <c r="T34" s="60" t="str">
        <f t="shared" ca="1" si="8"/>
        <v>F</v>
      </c>
      <c r="U34" s="60" t="str">
        <f t="shared" ca="1" si="9"/>
        <v>F</v>
      </c>
      <c r="V34" s="479">
        <f t="shared" si="10"/>
        <v>0</v>
      </c>
      <c r="W34" s="481">
        <f t="shared" ca="1" si="11"/>
        <v>0</v>
      </c>
      <c r="X34" s="159">
        <f t="shared" ca="1" si="12"/>
        <v>0</v>
      </c>
      <c r="Y34" s="114" t="b">
        <f t="shared" ca="1" si="13"/>
        <v>1</v>
      </c>
      <c r="Z34" s="114" t="b">
        <f t="shared" ca="1" si="14"/>
        <v>0</v>
      </c>
      <c r="AA34" s="114" t="b">
        <f t="shared" ca="1" si="15"/>
        <v>0</v>
      </c>
      <c r="AB34" s="77" t="str">
        <f t="shared" ca="1" si="50"/>
        <v/>
      </c>
      <c r="AC34" s="84" t="str">
        <f t="shared" ca="1" si="50"/>
        <v/>
      </c>
      <c r="AD34" s="87" t="str">
        <f t="shared" ca="1" si="17"/>
        <v/>
      </c>
      <c r="AE34" s="87" t="str">
        <f t="shared" ca="1" si="18"/>
        <v/>
      </c>
      <c r="AF34" s="84" t="str">
        <f t="shared" ca="1" si="50"/>
        <v/>
      </c>
      <c r="AG34" s="81" t="str">
        <f t="shared" ca="1" si="50"/>
        <v/>
      </c>
      <c r="AH34" s="114" t="b">
        <f t="shared" si="19"/>
        <v>0</v>
      </c>
      <c r="AI34" s="114" t="b">
        <f t="shared" ca="1" si="45"/>
        <v>0</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46384</v>
      </c>
      <c r="B35" s="76" t="str">
        <f t="shared" ca="1" si="0"/>
        <v>Mo</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46384</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0.58333333333333337</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46385</v>
      </c>
      <c r="B36" s="76" t="str">
        <f t="shared" ca="1" si="0"/>
        <v>Di</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46385</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46386</v>
      </c>
      <c r="B37" s="76" t="str">
        <f t="shared" ca="1" si="0"/>
        <v>Mi</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46386</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0.58333333333333337</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46387</v>
      </c>
      <c r="B38" s="76" t="str">
        <f t="shared" ca="1" si="0"/>
        <v>Do</v>
      </c>
      <c r="C38" s="75" t="str">
        <f t="shared" ca="1" si="1"/>
        <v xml:space="preserve"> Silvester</v>
      </c>
      <c r="D38" s="165"/>
      <c r="E38" s="388" t="str">
        <f t="shared" ca="1" si="42"/>
        <v>08:00-16:00</v>
      </c>
      <c r="F38" s="126">
        <f t="shared" ca="1" si="2"/>
        <v>0.33333333333333331</v>
      </c>
      <c r="G38" s="187"/>
      <c r="H38" s="420"/>
      <c r="I38" s="424" t="str">
        <f t="shared" ca="1" si="3"/>
        <v/>
      </c>
      <c r="J38" s="401">
        <f ca="1">IF($R38,$X38,"")</f>
        <v>0</v>
      </c>
      <c r="K38" s="409" t="str">
        <f t="shared" ca="1" si="43"/>
        <v/>
      </c>
      <c r="L38" s="497"/>
      <c r="M38" s="501"/>
      <c r="N38" s="426" t="str">
        <f t="shared" ca="1" si="5"/>
        <v/>
      </c>
      <c r="O38" s="403"/>
      <c r="P38" s="483"/>
      <c r="Q38" s="109">
        <f t="shared" ca="1" si="44"/>
        <v>46387</v>
      </c>
      <c r="R38" s="114" t="b">
        <f t="shared" ca="1" si="6"/>
        <v>1</v>
      </c>
      <c r="S38" s="110" t="str">
        <f t="shared" si="7"/>
        <v/>
      </c>
      <c r="T38" s="61" t="str">
        <f t="shared" ca="1" si="8"/>
        <v>A</v>
      </c>
      <c r="U38" s="61" t="str">
        <f t="shared" ca="1" si="9"/>
        <v>A</v>
      </c>
      <c r="V38" s="480">
        <f t="shared" si="10"/>
        <v>0</v>
      </c>
      <c r="W38" s="482">
        <f t="shared" ca="1" si="11"/>
        <v>-0.33333333333333298</v>
      </c>
      <c r="X38" s="160">
        <f t="shared" ca="1" si="12"/>
        <v>0</v>
      </c>
      <c r="Y38" s="115" t="b">
        <f t="shared" ca="1" si="13"/>
        <v>0</v>
      </c>
      <c r="Z38" s="115" t="b">
        <f t="shared" ca="1" si="14"/>
        <v>0</v>
      </c>
      <c r="AA38" s="115" t="b">
        <f t="shared" ca="1" si="15"/>
        <v>1</v>
      </c>
      <c r="AB38" s="78">
        <f t="shared" ca="1" si="50"/>
        <v>0.29166666666666669</v>
      </c>
      <c r="AC38" s="85">
        <f t="shared" ca="1" si="50"/>
        <v>0.33333333333333331</v>
      </c>
      <c r="AD38" s="88">
        <f t="shared" ca="1" si="17"/>
        <v>0.375</v>
      </c>
      <c r="AE38" s="88">
        <f t="shared" ca="1" si="18"/>
        <v>0.58333333333333337</v>
      </c>
      <c r="AF38" s="85">
        <f t="shared" ca="1" si="50"/>
        <v>0.66666666666666663</v>
      </c>
      <c r="AG38" s="82">
        <f t="shared" ca="1" si="50"/>
        <v>0.75</v>
      </c>
      <c r="AH38" s="115" t="b">
        <f t="shared" si="19"/>
        <v>0</v>
      </c>
      <c r="AI38" s="115" t="b">
        <f t="shared" ca="1" si="45"/>
        <v>1</v>
      </c>
      <c r="AJ38" s="115" t="b">
        <f t="shared" ca="1" si="20"/>
        <v>0</v>
      </c>
      <c r="AK38" s="115" t="b">
        <f t="shared" ca="1" si="21"/>
        <v>1</v>
      </c>
      <c r="AL38" s="115" t="b">
        <f t="shared" ca="1" si="46"/>
        <v>0</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21</v>
      </c>
      <c r="C39" s="637"/>
      <c r="D39" s="638"/>
      <c r="E39" s="643" t="str">
        <f>"Saldo Monat (~15min) &gt; "</f>
        <v xml:space="preserve">Saldo Monat (~15min) &gt; </v>
      </c>
      <c r="F39" s="644"/>
      <c r="G39" s="644"/>
      <c r="H39" s="644"/>
      <c r="I39" s="450">
        <f ca="1">ROUND(SUM(I8:I38)*4,0)/4</f>
        <v>0</v>
      </c>
      <c r="J39" s="431"/>
      <c r="K39" s="434">
        <f ca="1">SUM(K8:K38)</f>
        <v>0</v>
      </c>
      <c r="L39" s="645" t="s">
        <v>269</v>
      </c>
      <c r="M39" s="645"/>
      <c r="N39" s="435">
        <f ca="1">SUM(N8:N38)</f>
        <v>0</v>
      </c>
      <c r="O39" s="646" t="str">
        <f>IF(Zeitmodell="Vollzeit"," &lt; ÜS1:1,5 "," &lt; ÜS1:1,25 ")&amp;Zeitmodell</f>
        <v xml:space="preserve"> &lt; ÜS1:1,5 Vollzeit</v>
      </c>
      <c r="P39" s="647"/>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10</v>
      </c>
      <c r="C40" s="639"/>
      <c r="D40" s="640"/>
      <c r="E40" s="648" t="str">
        <f>"Saldo "&amp;IF(Zeitmodell="Vollzeit","1:1,5","1:1,25")&amp; " (~15min) &gt; "</f>
        <v xml:space="preserve">Saldo 1:1,5 (~15min) &gt; </v>
      </c>
      <c r="F40" s="649"/>
      <c r="G40" s="649"/>
      <c r="H40" s="649"/>
      <c r="I40" s="439">
        <f ca="1">ROUND($N40*4,0)/4</f>
        <v>0</v>
      </c>
      <c r="J40" s="441"/>
      <c r="K40" s="439"/>
      <c r="L40" s="442"/>
      <c r="M40" s="442"/>
      <c r="N40" s="443">
        <f ca="1">IF(Zeitmodell="Vollzeit",$N39*1.5,$N39*1.25)</f>
        <v>0</v>
      </c>
      <c r="O40" s="650" t="str">
        <f>IF(Zeitmodell="Vollzeit"," &lt; 1:1,5 "," &lt; 1:1,25 ")&amp;$Q40</f>
        <v xml:space="preserve"> &lt; 1:1,5 Stunden berechnen</v>
      </c>
      <c r="P40" s="651"/>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39"/>
      <c r="D41" s="640"/>
      <c r="E41" s="652" t="s">
        <v>272</v>
      </c>
      <c r="F41" s="653"/>
      <c r="G41" s="653"/>
      <c r="H41" s="653"/>
      <c r="I41" s="439">
        <f ca="1">ROUND($N41*4,0)/4</f>
        <v>0</v>
      </c>
      <c r="J41" s="441"/>
      <c r="K41" s="439"/>
      <c r="L41" s="442"/>
      <c r="M41" s="442"/>
      <c r="N41" s="449">
        <f ca="1">K39*2</f>
        <v>0</v>
      </c>
      <c r="O41" s="654" t="s">
        <v>274</v>
      </c>
      <c r="P41" s="655"/>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39"/>
      <c r="D42" s="640"/>
      <c r="E42" s="656" t="s">
        <v>271</v>
      </c>
      <c r="F42" s="657"/>
      <c r="G42" s="657"/>
      <c r="H42" s="657"/>
      <c r="I42" s="445">
        <f ca="1">$J5</f>
        <v>0</v>
      </c>
      <c r="J42" s="446"/>
      <c r="K42" s="658"/>
      <c r="L42" s="658"/>
      <c r="M42" s="658"/>
      <c r="N42" s="658"/>
      <c r="O42" s="658"/>
      <c r="P42" s="659"/>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39"/>
      <c r="D43" s="640"/>
      <c r="E43" s="629" t="s">
        <v>270</v>
      </c>
      <c r="F43" s="630"/>
      <c r="G43" s="630"/>
      <c r="H43" s="630"/>
      <c r="I43" s="440">
        <f ca="1">SUM(I39:I42)</f>
        <v>0</v>
      </c>
      <c r="J43" s="505"/>
      <c r="K43" s="631" t="str">
        <f ca="1">IF($I$43&gt;=$R$2,"&lt; Hier ausbezahlte Std. eingeben. (Die Eingabe ist hier erst ab   &lt; einem Saldo von "&amp;TEXT($R$2,"#.##0,00")&amp;" Std., und nur in 0,25-Schritten möglich.)","")</f>
        <v/>
      </c>
      <c r="L43" s="631"/>
      <c r="M43" s="631"/>
      <c r="N43" s="631"/>
      <c r="O43" s="631"/>
      <c r="P43" s="632"/>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41"/>
      <c r="D44" s="642"/>
      <c r="E44" s="633" t="s">
        <v>273</v>
      </c>
      <c r="F44" s="634"/>
      <c r="G44" s="634"/>
      <c r="H44" s="634"/>
      <c r="I44" s="432">
        <f ca="1">$I43-$J43</f>
        <v>0</v>
      </c>
      <c r="J44" s="436" t="str">
        <f ca="1">" &lt; Dieser Stunden-Saldo wird in das nächste "&amp;IF($Q$3="Dezember","Jahr","Monat")&amp;" übertragen"</f>
        <v xml:space="preserve"> &lt; Dieser Stunden-Saldo wird in das nächste Jahr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35"/>
      <c r="F45" s="635"/>
      <c r="G45" s="635"/>
      <c r="H45" s="635"/>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36"/>
      <c r="F46" s="636"/>
      <c r="G46" s="636"/>
      <c r="H46" s="636"/>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36"/>
      <c r="F47" s="636"/>
      <c r="G47" s="636"/>
      <c r="H47" s="636"/>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28" t="str">
        <f>"Unterschrift von "&amp;Vorgesetzter</f>
        <v>Unterschrift von Vorname Nachname</v>
      </c>
      <c r="B48" s="628"/>
      <c r="C48" s="628"/>
      <c r="D48" s="628"/>
      <c r="E48" s="55"/>
      <c r="F48" s="55"/>
      <c r="G48" s="55"/>
      <c r="H48" s="9"/>
      <c r="I48" s="5"/>
      <c r="J48" s="5"/>
      <c r="K48" s="55"/>
      <c r="L48" s="628" t="str">
        <f>"Unterschrift von "&amp;Name</f>
        <v>Unterschrift von Vorname Nachname</v>
      </c>
      <c r="M48" s="628"/>
      <c r="N48" s="628"/>
      <c r="O48" s="628"/>
      <c r="P48" s="628"/>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51" priority="18" stopIfTrue="1">
      <formula>NOT($R8)</formula>
    </cfRule>
  </conditionalFormatting>
  <conditionalFormatting sqref="I8:I38">
    <cfRule type="cellIs" dxfId="50" priority="20" stopIfTrue="1" operator="greaterThan">
      <formula>0</formula>
    </cfRule>
  </conditionalFormatting>
  <conditionalFormatting sqref="I45 I47">
    <cfRule type="expression" dxfId="49" priority="21" stopIfTrue="1">
      <formula>OR($I45&lt;=NormalUG,$I45&gt;=NormalOG)</formula>
    </cfRule>
    <cfRule type="cellIs" dxfId="48" priority="22" stopIfTrue="1" operator="greaterThan">
      <formula>0</formula>
    </cfRule>
  </conditionalFormatting>
  <conditionalFormatting sqref="I2 E5 L5 N6 N8:N40 O39:P40 E40">
    <cfRule type="expression" dxfId="47" priority="24" stopIfTrue="1">
      <formula>Zeitmodell="Teilzeit"</formula>
    </cfRule>
  </conditionalFormatting>
  <conditionalFormatting sqref="A8:B38">
    <cfRule type="expression" dxfId="46" priority="26" stopIfTrue="1">
      <formula>$T8="F"</formula>
    </cfRule>
  </conditionalFormatting>
  <conditionalFormatting sqref="O8:O38">
    <cfRule type="expression" dxfId="45" priority="28" stopIfTrue="1">
      <formula>AND(NOT($AN8),$N8="")</formula>
    </cfRule>
  </conditionalFormatting>
  <conditionalFormatting sqref="AS8:AY38 Y8:AA38 R8:R38 AH8:AN38 BD8:BG38">
    <cfRule type="cellIs" dxfId="44" priority="29" stopIfTrue="1" operator="equal">
      <formula>FALSE</formula>
    </cfRule>
  </conditionalFormatting>
  <conditionalFormatting sqref="V39">
    <cfRule type="cellIs" dxfId="43" priority="30" stopIfTrue="1" operator="equal">
      <formula>0</formula>
    </cfRule>
  </conditionalFormatting>
  <conditionalFormatting sqref="T8:U38">
    <cfRule type="cellIs" dxfId="42" priority="31" stopIfTrue="1" operator="equal">
      <formula>"F"</formula>
    </cfRule>
  </conditionalFormatting>
  <conditionalFormatting sqref="F8:F38">
    <cfRule type="cellIs" dxfId="41" priority="33" stopIfTrue="1" operator="equal">
      <formula>0</formula>
    </cfRule>
  </conditionalFormatting>
  <conditionalFormatting sqref="BH8:BH38">
    <cfRule type="cellIs" dxfId="40" priority="34" stopIfTrue="1" operator="equal">
      <formula>1</formula>
    </cfRule>
  </conditionalFormatting>
  <conditionalFormatting sqref="S2:S3">
    <cfRule type="cellIs" dxfId="39" priority="35" stopIfTrue="1" operator="greaterThan">
      <formula>0</formula>
    </cfRule>
  </conditionalFormatting>
  <conditionalFormatting sqref="E8:E38">
    <cfRule type="expression" dxfId="38" priority="37" stopIfTrue="1">
      <formula>AND($AC8=$AF8,$AM8)</formula>
    </cfRule>
    <cfRule type="expression" dxfId="37" priority="38" stopIfTrue="1">
      <formula>AND($AC8=$AF8,NOT($AM8))</formula>
    </cfRule>
  </conditionalFormatting>
  <conditionalFormatting sqref="K8:K37">
    <cfRule type="expression" dxfId="36" priority="17" stopIfTrue="1">
      <formula>NOT($R8)</formula>
    </cfRule>
  </conditionalFormatting>
  <conditionalFormatting sqref="C8:C38">
    <cfRule type="expression" dxfId="35" priority="40" stopIfTrue="1">
      <formula>OR($T8="F",$D8="U",$D8="Z",$D8="K")</formula>
    </cfRule>
    <cfRule type="expression" dxfId="34" priority="41" stopIfTrue="1">
      <formula>$C8&lt;&gt;""</formula>
    </cfRule>
  </conditionalFormatting>
  <conditionalFormatting sqref="J43">
    <cfRule type="expression" dxfId="33" priority="42">
      <formula>$I$43&lt;$R$2</formula>
    </cfRule>
  </conditionalFormatting>
  <conditionalFormatting sqref="J8:J38">
    <cfRule type="expression" dxfId="32" priority="44" stopIfTrue="1">
      <formula>OR($J8&lt;=$R$3,$J8&gt;=$R$2)</formula>
    </cfRule>
    <cfRule type="cellIs" dxfId="31" priority="45" stopIfTrue="1" operator="equal">
      <formula>0</formula>
    </cfRule>
  </conditionalFormatting>
  <conditionalFormatting sqref="I40:I41">
    <cfRule type="expression" dxfId="30" priority="46" stopIfTrue="1">
      <formula>OR($I40&lt;=$R$3,$I40&gt;=$R$2)</formula>
    </cfRule>
    <cfRule type="expression" dxfId="29" priority="47" stopIfTrue="1">
      <formula>AND(N40&gt;0,Zeitmodell="Vollzeit")</formula>
    </cfRule>
    <cfRule type="expression" dxfId="28" priority="48" stopIfTrue="1">
      <formula>AND(N40&gt;0,Zeitmodell="Teilzeit")</formula>
    </cfRule>
  </conditionalFormatting>
  <conditionalFormatting sqref="I42:I44 I39">
    <cfRule type="expression" dxfId="27" priority="49" stopIfTrue="1">
      <formula>OR($I39&lt;=$R$3,$I39&gt;=$R$2)</formula>
    </cfRule>
    <cfRule type="cellIs" dxfId="26" priority="50" stopIfTrue="1" operator="greaterThan">
      <formula>0</formula>
    </cfRule>
  </conditionalFormatting>
  <conditionalFormatting sqref="J5">
    <cfRule type="expression" dxfId="25" priority="51" stopIfTrue="1">
      <formula>OR($J5&lt;=$R$3,$J5&gt;=$R$2)</formula>
    </cfRule>
    <cfRule type="cellIs" dxfId="24" priority="52" stopIfTrue="1" operator="greaterThan">
      <formula>0</formula>
    </cfRule>
  </conditionalFormatting>
  <conditionalFormatting sqref="A8:B37">
    <cfRule type="cellIs" dxfId="23" priority="25" stopIfTrue="1" operator="equal">
      <formula>""</formula>
    </cfRule>
  </conditionalFormatting>
  <conditionalFormatting sqref="C8:C37">
    <cfRule type="cellIs" dxfId="22" priority="39" stopIfTrue="1" operator="equal">
      <formula>""</formula>
    </cfRule>
  </conditionalFormatting>
  <conditionalFormatting sqref="I46">
    <cfRule type="expression" dxfId="21" priority="15" stopIfTrue="1">
      <formula>OR($I46&lt;=NormalUG,$I46&gt;=NormalOG)</formula>
    </cfRule>
    <cfRule type="cellIs" dxfId="20" priority="16" stopIfTrue="1" operator="greaterThan">
      <formula>0</formula>
    </cfRule>
  </conditionalFormatting>
  <conditionalFormatting sqref="E8:E37">
    <cfRule type="expression" dxfId="19" priority="36" stopIfTrue="1">
      <formula>NOT($R8)</formula>
    </cfRule>
  </conditionalFormatting>
  <conditionalFormatting sqref="F8:F37">
    <cfRule type="cellIs" dxfId="18" priority="32" stopIfTrue="1" operator="equal">
      <formula>""</formula>
    </cfRule>
  </conditionalFormatting>
  <conditionalFormatting sqref="I8:I37">
    <cfRule type="expression" dxfId="17" priority="19" stopIfTrue="1">
      <formula>NOT($R8)</formula>
    </cfRule>
  </conditionalFormatting>
  <conditionalFormatting sqref="J8:J37">
    <cfRule type="expression" dxfId="16" priority="43" stopIfTrue="1">
      <formula>NOT($R8)</formula>
    </cfRule>
  </conditionalFormatting>
  <conditionalFormatting sqref="N8:N37">
    <cfRule type="expression" dxfId="15" priority="23" stopIfTrue="1">
      <formula>NOT($R8)</formula>
    </cfRule>
  </conditionalFormatting>
  <conditionalFormatting sqref="O8:O37">
    <cfRule type="expression" dxfId="14" priority="27" stopIfTrue="1">
      <formula>NOT($R8)</formula>
    </cfRule>
  </conditionalFormatting>
  <conditionalFormatting sqref="D8:D38">
    <cfRule type="expression" dxfId="13" priority="13" stopIfTrue="1">
      <formula>$AI8</formula>
    </cfRule>
    <cfRule type="cellIs" dxfId="12" priority="14" stopIfTrue="1" operator="equal">
      <formula>"ZK"</formula>
    </cfRule>
  </conditionalFormatting>
  <conditionalFormatting sqref="D8:D37">
    <cfRule type="expression" dxfId="11" priority="12" stopIfTrue="1">
      <formula>NOT($R8)</formula>
    </cfRule>
  </conditionalFormatting>
  <conditionalFormatting sqref="G8:H37">
    <cfRule type="expression" dxfId="10" priority="9" stopIfTrue="1">
      <formula>NOT($R8)</formula>
    </cfRule>
  </conditionalFormatting>
  <conditionalFormatting sqref="G8:H38">
    <cfRule type="expression" dxfId="9" priority="10" stopIfTrue="1">
      <formula>$U8="F"</formula>
    </cfRule>
    <cfRule type="expression" dxfId="8" priority="11" stopIfTrue="1">
      <formula>$AK8</formula>
    </cfRule>
  </conditionalFormatting>
  <conditionalFormatting sqref="L8:L38">
    <cfRule type="expression" dxfId="7" priority="4" stopIfTrue="1">
      <formula>$AL8</formula>
    </cfRule>
    <cfRule type="expression" dxfId="6" priority="5" stopIfTrue="1">
      <formula>AND(NOT($AL8),$L8&lt;&gt;"")</formula>
    </cfRule>
  </conditionalFormatting>
  <conditionalFormatting sqref="M8:M38">
    <cfRule type="expression" dxfId="5" priority="7" stopIfTrue="1">
      <formula>$AL8</formula>
    </cfRule>
    <cfRule type="expression" dxfId="4" priority="8" stopIfTrue="1">
      <formula>AND(NOT($AL8),$M8&lt;&gt;"")</formula>
    </cfRule>
  </conditionalFormatting>
  <conditionalFormatting sqref="L8:L37">
    <cfRule type="expression" dxfId="3" priority="3" stopIfTrue="1">
      <formula>NOT($R8)</formula>
    </cfRule>
  </conditionalFormatting>
  <conditionalFormatting sqref="M8:M37">
    <cfRule type="expression" dxfId="2" priority="6" stopIfTrue="1">
      <formula>NOT($R8)</formula>
    </cfRule>
  </conditionalFormatting>
  <conditionalFormatting sqref="P38">
    <cfRule type="expression" dxfId="1" priority="2" stopIfTrue="1">
      <formula>NOT($R38)</formula>
    </cfRule>
  </conditionalFormatting>
  <conditionalFormatting sqref="J38">
    <cfRule type="expression" dxfId="0"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A5E36AB5-AE44-46C7-A30F-45F545CCBE70}">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62F8D216-3FCC-4C4D-A831-F2DEC07F3675}">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023D9FA6-ED0C-4699-817D-C0B2B85EABE4}">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D5B3098E-9A27-4F2E-9995-BF863BB40204}">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A954AC08-66E1-4352-AE22-900E19D2119E}">
      <formula1>$AJ8</formula1>
    </dataValidation>
    <dataValidation allowBlank="1" showInputMessage="1" showErrorMessage="1" errorTitle="Fehler in Eingabe" error="Dezimalwert (z.B. 1,0), der nicht grösser sein darf, wie die vorhandenen Überstunden (der Wert in der Zelle darüber)" sqref="N40:O41 K40:K41" xr:uid="{7B6DD087-6D43-4129-9CB3-6133D3C9926B}"/>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D45366C3-D59B-4EF2-8D0E-2263EBBD5BCF}">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4D6F6FCC-4AE5-48CA-8EC9-E7F02E08F1F6}"/>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83"/>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86" t="s">
        <v>58</v>
      </c>
      <c r="G2" s="686"/>
      <c r="H2" s="686"/>
      <c r="I2" s="430" t="str">
        <f>" "&amp;Zeitmodell</f>
        <v xml:space="preserve"> Vollzeit</v>
      </c>
      <c r="J2" s="478" t="s">
        <v>291</v>
      </c>
      <c r="K2" s="303" t="str">
        <f>" "&amp;Zeitmodus</f>
        <v xml:space="preserve"> Gleitzeit</v>
      </c>
      <c r="L2" s="303"/>
      <c r="M2" s="303"/>
      <c r="N2" s="303"/>
      <c r="O2" s="304"/>
      <c r="P2" s="684"/>
      <c r="Q2" s="150">
        <f ca="1">IF(ISNA($Q$4),1,$Q$4)</f>
        <v>1</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87" t="s">
        <v>264</v>
      </c>
      <c r="G3" s="687"/>
      <c r="H3" s="687"/>
      <c r="I3" s="307" t="str">
        <f>" "&amp;Vorgesetzter</f>
        <v xml:space="preserve"> Vorname Nachname</v>
      </c>
      <c r="J3" s="307"/>
      <c r="K3" s="307"/>
      <c r="L3" s="307"/>
      <c r="M3" s="307"/>
      <c r="N3" s="307"/>
      <c r="O3" s="308"/>
      <c r="P3" s="685"/>
      <c r="Q3" s="155" t="str" cm="1">
        <f t="array" aca="1" ref="Q3" ca="1">RIGHT(CELL("filename",A1),LEN(CELL("filename",A1))-SEARCH("]",CELL("filename",A1),1))</f>
        <v>Monat</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88" t="str">
        <f ca="1" xml:space="preserve"> " Monat: "&amp;$Q$3&amp;" "&amp;Jahr</f>
        <v xml:space="preserve"> Monat: Monat 2026</v>
      </c>
      <c r="B4" s="689"/>
      <c r="C4" s="689"/>
      <c r="D4" s="690"/>
      <c r="E4" s="691" t="s">
        <v>131</v>
      </c>
      <c r="F4" s="692"/>
      <c r="G4" s="693" t="s">
        <v>287</v>
      </c>
      <c r="H4" s="694"/>
      <c r="I4" s="695"/>
      <c r="J4" s="398" t="s">
        <v>135</v>
      </c>
      <c r="K4" s="402" t="s">
        <v>257</v>
      </c>
      <c r="L4" s="396"/>
      <c r="M4" s="397"/>
      <c r="N4" s="405"/>
      <c r="O4" s="699" t="s">
        <v>144</v>
      </c>
      <c r="P4" s="702" t="s">
        <v>145</v>
      </c>
      <c r="Q4" s="157">
        <f ca="1">IF(ISNA(VLOOKUP($Q$3,MTab,2,FALSE)),1,VLOOKUP($Q$3,MTab,2,FALSE))</f>
        <v>1</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705" t="s">
        <v>49</v>
      </c>
      <c r="B5" s="708" t="s">
        <v>123</v>
      </c>
      <c r="C5" s="673" t="s">
        <v>265</v>
      </c>
      <c r="D5" s="674"/>
      <c r="E5" s="675" t="str">
        <f>"Wochen-AZ"&amp;" "&amp;TEXT(WAZ,"[hh]:mm")</f>
        <v>Wochen-AZ 40:00</v>
      </c>
      <c r="F5" s="676"/>
      <c r="G5" s="696"/>
      <c r="H5" s="697"/>
      <c r="I5" s="698"/>
      <c r="J5" s="399" cm="1">
        <f t="array" aca="1" ref="J5" ca="1">IF(ISNA($Q$5),Übertrag,INDIRECT($Q$5))</f>
        <v>0</v>
      </c>
      <c r="K5" s="407" t="s">
        <v>258</v>
      </c>
      <c r="L5" s="427" t="str">
        <f>IF(Zeitmodell="Vollzeit"," Überstunden1:1,5"," Überstunden1:1,25")</f>
        <v xml:space="preserve"> Überstunden1:1,5</v>
      </c>
      <c r="M5" s="412"/>
      <c r="N5" s="404"/>
      <c r="O5" s="700"/>
      <c r="P5" s="703"/>
      <c r="Q5" s="156" t="str">
        <f ca="1">IF(ISNA(VLOOKUP($Q$3,MTab,3,FALSE)),"Übertrag",VLOOKUP($Q$3,MTab,3,FALSE))</f>
        <v>Übertrag</v>
      </c>
      <c r="R5" s="134"/>
      <c r="S5" s="156" t="str">
        <f ca="1">IF(ISNA(VLOOKUP($Q$3,MTab,4,FALSE)),$Q$3&amp;"!$S$2",VLOOKUP($Q$3,MTab,4,FALSE))</f>
        <v>Monat!$S$2</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706"/>
      <c r="B6" s="709"/>
      <c r="C6" s="677" t="s">
        <v>134</v>
      </c>
      <c r="D6" s="679" t="s">
        <v>170</v>
      </c>
      <c r="E6" s="311" t="s">
        <v>133</v>
      </c>
      <c r="F6" s="681" t="s">
        <v>0</v>
      </c>
      <c r="G6" s="664" t="s">
        <v>1</v>
      </c>
      <c r="H6" s="660" t="s">
        <v>2</v>
      </c>
      <c r="I6" s="421" t="s">
        <v>3</v>
      </c>
      <c r="J6" s="312" t="s">
        <v>129</v>
      </c>
      <c r="K6" s="662" t="s">
        <v>3</v>
      </c>
      <c r="L6" s="664" t="s">
        <v>1</v>
      </c>
      <c r="M6" s="666" t="s">
        <v>2</v>
      </c>
      <c r="N6" s="668" t="s">
        <v>3</v>
      </c>
      <c r="O6" s="700"/>
      <c r="P6" s="703"/>
      <c r="Q6" s="120" t="s">
        <v>13</v>
      </c>
      <c r="R6" s="121"/>
      <c r="S6" s="121"/>
      <c r="T6" s="121"/>
      <c r="U6" s="121"/>
      <c r="V6" s="121"/>
      <c r="W6" s="121"/>
      <c r="X6" s="161" t="s">
        <v>163</v>
      </c>
      <c r="Y6" s="121"/>
      <c r="Z6" s="121"/>
      <c r="AA6" s="121"/>
      <c r="AB6" s="670" t="s">
        <v>97</v>
      </c>
      <c r="AC6" s="671"/>
      <c r="AD6" s="671"/>
      <c r="AE6" s="671"/>
      <c r="AF6" s="671"/>
      <c r="AG6" s="672"/>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707"/>
      <c r="B7" s="710"/>
      <c r="C7" s="678"/>
      <c r="D7" s="680"/>
      <c r="E7" s="313" t="s">
        <v>124</v>
      </c>
      <c r="F7" s="682"/>
      <c r="G7" s="665"/>
      <c r="H7" s="661"/>
      <c r="I7" s="422" t="s">
        <v>4</v>
      </c>
      <c r="J7" s="314" t="s">
        <v>130</v>
      </c>
      <c r="K7" s="663"/>
      <c r="L7" s="665"/>
      <c r="M7" s="667"/>
      <c r="N7" s="669"/>
      <c r="O7" s="701"/>
      <c r="P7" s="704"/>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46023</v>
      </c>
      <c r="B8" s="76" t="str">
        <f t="shared" ref="B8:B38" ca="1" si="0">IF($R8,VLOOKUP(WEEKDAY($Q8,2),WOTA,2,FALSE),"")</f>
        <v>Do</v>
      </c>
      <c r="C8" s="75" t="str">
        <f t="shared" ref="C8:C38" ca="1" si="1">IF($R8," "&amp;IF($S8="",VLOOKUP($Q8,FListe,3,FALSE),$S8),"")</f>
        <v xml:space="preserve"> Neujahrstag</v>
      </c>
      <c r="D8" s="496"/>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46023</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F</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f t="shared" ref="AB8:AG17"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46024</v>
      </c>
      <c r="B9" s="76" t="str">
        <f t="shared" ca="1" si="0"/>
        <v>Fr</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46024</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46025</v>
      </c>
      <c r="B10" s="76" t="str">
        <f t="shared" ca="1" si="0"/>
        <v>Sa</v>
      </c>
      <c r="C10" s="75" t="str">
        <f t="shared" ca="1" si="1"/>
        <v xml:space="preserve"> Wochenende</v>
      </c>
      <c r="D10" s="165"/>
      <c r="E10" s="388" t="str">
        <f t="shared" ca="1" si="42"/>
        <v/>
      </c>
      <c r="F10" s="124">
        <f t="shared" ca="1" si="2"/>
        <v>0</v>
      </c>
      <c r="G10" s="125"/>
      <c r="H10" s="419"/>
      <c r="I10" s="423" t="str">
        <f t="shared" ca="1" si="3"/>
        <v/>
      </c>
      <c r="J10" s="400">
        <f t="shared" ca="1" si="4"/>
        <v>0</v>
      </c>
      <c r="K10" s="408" t="str">
        <f t="shared" ca="1" si="43"/>
        <v/>
      </c>
      <c r="L10" s="497"/>
      <c r="M10" s="498"/>
      <c r="N10" s="425" t="str">
        <f t="shared" ca="1" si="5"/>
        <v/>
      </c>
      <c r="O10" s="403"/>
      <c r="P10" s="180"/>
      <c r="Q10" s="107">
        <f t="shared" ca="1" si="44"/>
        <v>46025</v>
      </c>
      <c r="R10" s="114" t="b">
        <f t="shared" ca="1" si="6"/>
        <v>1</v>
      </c>
      <c r="S10" s="108" t="str">
        <f t="shared" si="7"/>
        <v/>
      </c>
      <c r="T10" s="60" t="str">
        <f t="shared" ca="1" si="8"/>
        <v>F</v>
      </c>
      <c r="U10" s="60" t="str">
        <f t="shared" ca="1" si="9"/>
        <v>A</v>
      </c>
      <c r="V10" s="479">
        <f t="shared" si="10"/>
        <v>0</v>
      </c>
      <c r="W10" s="481">
        <f t="shared" ca="1" si="11"/>
        <v>0</v>
      </c>
      <c r="X10" s="159">
        <f t="shared" ca="1" si="12"/>
        <v>0</v>
      </c>
      <c r="Y10" s="114" t="b">
        <f t="shared" ca="1" si="13"/>
        <v>1</v>
      </c>
      <c r="Z10" s="114" t="b">
        <f t="shared" ca="1" si="14"/>
        <v>0</v>
      </c>
      <c r="AA10" s="114" t="b">
        <f t="shared" ca="1" si="15"/>
        <v>0</v>
      </c>
      <c r="AB10" s="77" t="str">
        <f t="shared" ca="1" si="16"/>
        <v/>
      </c>
      <c r="AC10" s="84" t="str">
        <f t="shared" ca="1" si="16"/>
        <v/>
      </c>
      <c r="AD10" s="87" t="str">
        <f t="shared" ca="1" si="17"/>
        <v/>
      </c>
      <c r="AE10" s="87" t="str">
        <f t="shared" ca="1" si="18"/>
        <v/>
      </c>
      <c r="AF10" s="84" t="str">
        <f t="shared" ca="1" si="16"/>
        <v/>
      </c>
      <c r="AG10" s="81" t="str">
        <f t="shared" ca="1" si="16"/>
        <v/>
      </c>
      <c r="AH10" s="114" t="b">
        <f t="shared" si="19"/>
        <v>0</v>
      </c>
      <c r="AI10" s="114" t="b">
        <f t="shared" ca="1" si="45"/>
        <v>0</v>
      </c>
      <c r="AJ10" s="114" t="b">
        <f t="shared" ca="1" si="20"/>
        <v>0</v>
      </c>
      <c r="AK10" s="114" t="b">
        <f t="shared" ca="1" si="21"/>
        <v>1</v>
      </c>
      <c r="AL10" s="114" t="b">
        <f t="shared" ca="1" si="46"/>
        <v>1</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f t="shared" ca="1" si="32"/>
        <v>0</v>
      </c>
      <c r="BA10" s="112">
        <f t="shared" ca="1" si="33"/>
        <v>0.99930555555555556</v>
      </c>
      <c r="BB10" s="112">
        <f t="shared" ca="1" si="34"/>
        <v>0</v>
      </c>
      <c r="BC10" s="112">
        <f t="shared" ca="1" si="35"/>
        <v>0.99930555555555556</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46026</v>
      </c>
      <c r="B11" s="76" t="str">
        <f t="shared" ca="1" si="0"/>
        <v>So</v>
      </c>
      <c r="C11" s="75" t="str">
        <f t="shared" ca="1" si="1"/>
        <v xml:space="preserve"> Wochenende</v>
      </c>
      <c r="D11" s="496"/>
      <c r="E11" s="388" t="str">
        <f t="shared" ca="1" si="42"/>
        <v/>
      </c>
      <c r="F11" s="124">
        <f t="shared" ca="1" si="2"/>
        <v>0</v>
      </c>
      <c r="G11" s="125"/>
      <c r="H11" s="419"/>
      <c r="I11" s="423" t="str">
        <f t="shared" ca="1" si="3"/>
        <v/>
      </c>
      <c r="J11" s="400">
        <f t="shared" ca="1" si="4"/>
        <v>0</v>
      </c>
      <c r="K11" s="408" t="str">
        <f t="shared" ca="1" si="43"/>
        <v/>
      </c>
      <c r="L11" s="125"/>
      <c r="M11" s="417"/>
      <c r="N11" s="425" t="str">
        <f t="shared" ca="1" si="5"/>
        <v/>
      </c>
      <c r="O11" s="403"/>
      <c r="P11" s="180"/>
      <c r="Q11" s="107">
        <f t="shared" ca="1" si="44"/>
        <v>46026</v>
      </c>
      <c r="R11" s="114" t="b">
        <f t="shared" ca="1" si="6"/>
        <v>1</v>
      </c>
      <c r="S11" s="108" t="str">
        <f t="shared" si="7"/>
        <v/>
      </c>
      <c r="T11" s="60" t="str">
        <f t="shared" ca="1" si="8"/>
        <v>F</v>
      </c>
      <c r="U11" s="60" t="str">
        <f t="shared" ca="1" si="9"/>
        <v>F</v>
      </c>
      <c r="V11" s="479">
        <f t="shared" si="10"/>
        <v>0</v>
      </c>
      <c r="W11" s="481">
        <f t="shared" ca="1" si="11"/>
        <v>0</v>
      </c>
      <c r="X11" s="159">
        <f t="shared" ca="1" si="12"/>
        <v>0</v>
      </c>
      <c r="Y11" s="114" t="b">
        <f t="shared" ca="1" si="13"/>
        <v>1</v>
      </c>
      <c r="Z11" s="114" t="b">
        <f t="shared" ca="1" si="14"/>
        <v>0</v>
      </c>
      <c r="AA11" s="114" t="b">
        <f t="shared" ca="1" si="15"/>
        <v>0</v>
      </c>
      <c r="AB11" s="77" t="str">
        <f t="shared" ca="1" si="16"/>
        <v/>
      </c>
      <c r="AC11" s="84" t="str">
        <f t="shared" ca="1" si="16"/>
        <v/>
      </c>
      <c r="AD11" s="87" t="str">
        <f t="shared" ca="1" si="17"/>
        <v/>
      </c>
      <c r="AE11" s="87" t="str">
        <f t="shared" ca="1" si="18"/>
        <v/>
      </c>
      <c r="AF11" s="84" t="str">
        <f t="shared" ca="1" si="16"/>
        <v/>
      </c>
      <c r="AG11" s="81" t="str">
        <f t="shared" ca="1" si="16"/>
        <v/>
      </c>
      <c r="AH11" s="114" t="b">
        <f t="shared" si="19"/>
        <v>0</v>
      </c>
      <c r="AI11" s="114" t="b">
        <f t="shared" ca="1" si="45"/>
        <v>0</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46027</v>
      </c>
      <c r="B12" s="76" t="str">
        <f t="shared" ca="1" si="0"/>
        <v>Mo</v>
      </c>
      <c r="C12" s="75" t="str">
        <f t="shared" ca="1" si="1"/>
        <v xml:space="preserve"> </v>
      </c>
      <c r="D12" s="496"/>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46027</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46028</v>
      </c>
      <c r="B13" s="76" t="str">
        <f t="shared" ca="1" si="0"/>
        <v>Di</v>
      </c>
      <c r="C13" s="75" t="str">
        <f t="shared" ca="1" si="1"/>
        <v xml:space="preserve"> Hl. drei Könige</v>
      </c>
      <c r="D13" s="496"/>
      <c r="E13" s="388" t="str">
        <f t="shared" ca="1" si="42"/>
        <v/>
      </c>
      <c r="F13" s="124">
        <f t="shared" ca="1" si="2"/>
        <v>0</v>
      </c>
      <c r="G13" s="125"/>
      <c r="H13" s="419"/>
      <c r="I13" s="423" t="str">
        <f t="shared" ca="1" si="3"/>
        <v/>
      </c>
      <c r="J13" s="400">
        <f t="shared" ca="1" si="4"/>
        <v>0</v>
      </c>
      <c r="K13" s="408" t="str">
        <f t="shared" ca="1" si="43"/>
        <v/>
      </c>
      <c r="L13" s="497"/>
      <c r="M13" s="498"/>
      <c r="N13" s="425" t="str">
        <f t="shared" ca="1" si="5"/>
        <v/>
      </c>
      <c r="O13" s="403"/>
      <c r="P13" s="180"/>
      <c r="Q13" s="107">
        <f t="shared" ca="1" si="44"/>
        <v>46028</v>
      </c>
      <c r="R13" s="114" t="b">
        <f t="shared" ca="1" si="6"/>
        <v>1</v>
      </c>
      <c r="S13" s="108" t="str">
        <f t="shared" si="7"/>
        <v/>
      </c>
      <c r="T13" s="60" t="str">
        <f t="shared" ca="1" si="8"/>
        <v>F</v>
      </c>
      <c r="U13" s="60" t="str">
        <f t="shared" ca="1" si="9"/>
        <v>F</v>
      </c>
      <c r="V13" s="479">
        <f t="shared" si="10"/>
        <v>0</v>
      </c>
      <c r="W13" s="481">
        <f t="shared" ca="1" si="11"/>
        <v>0</v>
      </c>
      <c r="X13" s="159">
        <f t="shared" ca="1" si="12"/>
        <v>0</v>
      </c>
      <c r="Y13" s="114" t="b">
        <f t="shared" ca="1" si="13"/>
        <v>1</v>
      </c>
      <c r="Z13" s="114" t="b">
        <f t="shared" ca="1" si="14"/>
        <v>0</v>
      </c>
      <c r="AA13" s="114" t="b">
        <f t="shared" ca="1" si="15"/>
        <v>0</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0</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46029</v>
      </c>
      <c r="B14" s="76" t="str">
        <f t="shared" ca="1" si="0"/>
        <v>Mi</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46029</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46030</v>
      </c>
      <c r="B15" s="76" t="str">
        <f t="shared" ca="1" si="0"/>
        <v>Do</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46030</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46031</v>
      </c>
      <c r="B16" s="76" t="str">
        <f t="shared" ca="1" si="0"/>
        <v>Fr</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46031</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46032</v>
      </c>
      <c r="B17" s="76" t="str">
        <f t="shared" ca="1" si="0"/>
        <v>Sa</v>
      </c>
      <c r="C17" s="75" t="str">
        <f t="shared" ca="1" si="1"/>
        <v xml:space="preserve"> Wochenende</v>
      </c>
      <c r="D17" s="165"/>
      <c r="E17" s="388" t="str">
        <f t="shared" ca="1" si="42"/>
        <v/>
      </c>
      <c r="F17" s="124">
        <f t="shared" ca="1" si="2"/>
        <v>0</v>
      </c>
      <c r="G17" s="125"/>
      <c r="H17" s="419"/>
      <c r="I17" s="423" t="str">
        <f t="shared" ca="1" si="3"/>
        <v/>
      </c>
      <c r="J17" s="400">
        <f t="shared" ca="1" si="4"/>
        <v>0</v>
      </c>
      <c r="K17" s="408" t="str">
        <f t="shared" ca="1" si="43"/>
        <v/>
      </c>
      <c r="L17" s="497"/>
      <c r="M17" s="498"/>
      <c r="N17" s="425" t="str">
        <f t="shared" ca="1" si="5"/>
        <v/>
      </c>
      <c r="O17" s="403"/>
      <c r="P17" s="180"/>
      <c r="Q17" s="107">
        <f t="shared" ca="1" si="44"/>
        <v>46032</v>
      </c>
      <c r="R17" s="114" t="b">
        <f t="shared" ca="1" si="6"/>
        <v>1</v>
      </c>
      <c r="S17" s="108" t="str">
        <f t="shared" si="7"/>
        <v/>
      </c>
      <c r="T17" s="60" t="str">
        <f t="shared" ca="1" si="8"/>
        <v>F</v>
      </c>
      <c r="U17" s="60" t="str">
        <f t="shared" ca="1" si="9"/>
        <v>A</v>
      </c>
      <c r="V17" s="479">
        <f t="shared" si="10"/>
        <v>0</v>
      </c>
      <c r="W17" s="481">
        <f t="shared" ca="1" si="11"/>
        <v>0</v>
      </c>
      <c r="X17" s="159">
        <f t="shared" ca="1" si="12"/>
        <v>0</v>
      </c>
      <c r="Y17" s="114" t="b">
        <f t="shared" ca="1" si="13"/>
        <v>1</v>
      </c>
      <c r="Z17" s="114" t="b">
        <f t="shared" ca="1" si="14"/>
        <v>0</v>
      </c>
      <c r="AA17" s="114" t="b">
        <f t="shared" ca="1" si="15"/>
        <v>0</v>
      </c>
      <c r="AB17" s="77" t="str">
        <f t="shared" ca="1" si="16"/>
        <v/>
      </c>
      <c r="AC17" s="84" t="str">
        <f t="shared" ca="1" si="16"/>
        <v/>
      </c>
      <c r="AD17" s="87" t="str">
        <f t="shared" ca="1" si="17"/>
        <v/>
      </c>
      <c r="AE17" s="87" t="str">
        <f t="shared" ca="1" si="18"/>
        <v/>
      </c>
      <c r="AF17" s="84" t="str">
        <f t="shared" ca="1" si="16"/>
        <v/>
      </c>
      <c r="AG17" s="81" t="str">
        <f t="shared" ca="1" si="16"/>
        <v/>
      </c>
      <c r="AH17" s="114" t="b">
        <f t="shared" si="19"/>
        <v>0</v>
      </c>
      <c r="AI17" s="114" t="b">
        <f t="shared" ca="1" si="45"/>
        <v>0</v>
      </c>
      <c r="AJ17" s="114" t="b">
        <f t="shared" ca="1" si="20"/>
        <v>0</v>
      </c>
      <c r="AK17" s="114" t="b">
        <f t="shared" ca="1" si="21"/>
        <v>1</v>
      </c>
      <c r="AL17" s="114" t="b">
        <f t="shared" ca="1" si="46"/>
        <v>1</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f t="shared" ca="1" si="32"/>
        <v>0</v>
      </c>
      <c r="BA17" s="112">
        <f t="shared" ca="1" si="33"/>
        <v>0.99930555555555556</v>
      </c>
      <c r="BB17" s="112">
        <f t="shared" ca="1" si="34"/>
        <v>0</v>
      </c>
      <c r="BC17" s="112">
        <f t="shared" ca="1" si="35"/>
        <v>0.99930555555555556</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46033</v>
      </c>
      <c r="B18" s="76" t="str">
        <f t="shared" ca="1" si="0"/>
        <v>So</v>
      </c>
      <c r="C18" s="75" t="str">
        <f t="shared" ca="1" si="1"/>
        <v xml:space="preserve"> Wochenende</v>
      </c>
      <c r="D18" s="496"/>
      <c r="E18" s="388" t="str">
        <f t="shared" ca="1" si="42"/>
        <v/>
      </c>
      <c r="F18" s="124">
        <f t="shared" ca="1" si="2"/>
        <v>0</v>
      </c>
      <c r="G18" s="125"/>
      <c r="H18" s="419"/>
      <c r="I18" s="423" t="str">
        <f t="shared" ca="1" si="3"/>
        <v/>
      </c>
      <c r="J18" s="400">
        <f t="shared" ca="1" si="4"/>
        <v>0</v>
      </c>
      <c r="K18" s="408" t="str">
        <f t="shared" ca="1" si="43"/>
        <v/>
      </c>
      <c r="L18" s="125"/>
      <c r="M18" s="417"/>
      <c r="N18" s="425" t="str">
        <f t="shared" ca="1" si="5"/>
        <v/>
      </c>
      <c r="O18" s="403"/>
      <c r="P18" s="180"/>
      <c r="Q18" s="107">
        <f t="shared" ca="1" si="44"/>
        <v>46033</v>
      </c>
      <c r="R18" s="114" t="b">
        <f t="shared" ca="1" si="6"/>
        <v>1</v>
      </c>
      <c r="S18" s="108" t="str">
        <f t="shared" si="7"/>
        <v/>
      </c>
      <c r="T18" s="60" t="str">
        <f t="shared" ca="1" si="8"/>
        <v>F</v>
      </c>
      <c r="U18" s="60" t="str">
        <f t="shared" ca="1" si="9"/>
        <v>F</v>
      </c>
      <c r="V18" s="479">
        <f t="shared" si="10"/>
        <v>0</v>
      </c>
      <c r="W18" s="481">
        <f t="shared" ca="1" si="11"/>
        <v>0</v>
      </c>
      <c r="X18" s="159">
        <f t="shared" ca="1" si="12"/>
        <v>0</v>
      </c>
      <c r="Y18" s="114" t="b">
        <f t="shared" ca="1" si="13"/>
        <v>1</v>
      </c>
      <c r="Z18" s="114" t="b">
        <f t="shared" ca="1" si="14"/>
        <v>0</v>
      </c>
      <c r="AA18" s="114" t="b">
        <f t="shared" ca="1" si="15"/>
        <v>0</v>
      </c>
      <c r="AB18" s="77" t="str">
        <f t="shared" ref="AB18:AG27" ca="1" si="50">IF(ISNA(VLOOKUP($B18,GAZ,AB$7,FALSE)),"",VLOOKUP($B18,GAZ,AB$7,FALSE))</f>
        <v/>
      </c>
      <c r="AC18" s="84" t="str">
        <f t="shared" ca="1" si="50"/>
        <v/>
      </c>
      <c r="AD18" s="87" t="str">
        <f t="shared" ca="1" si="17"/>
        <v/>
      </c>
      <c r="AE18" s="87" t="str">
        <f t="shared" ca="1" si="18"/>
        <v/>
      </c>
      <c r="AF18" s="84" t="str">
        <f t="shared" ca="1" si="50"/>
        <v/>
      </c>
      <c r="AG18" s="81" t="str">
        <f t="shared" ca="1" si="50"/>
        <v/>
      </c>
      <c r="AH18" s="114" t="b">
        <f t="shared" si="19"/>
        <v>0</v>
      </c>
      <c r="AI18" s="114" t="b">
        <f t="shared" ca="1" si="45"/>
        <v>0</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46034</v>
      </c>
      <c r="B19" s="76" t="str">
        <f t="shared" ca="1" si="0"/>
        <v>Mo</v>
      </c>
      <c r="C19" s="75" t="str">
        <f t="shared" ca="1" si="1"/>
        <v xml:space="preserve"> </v>
      </c>
      <c r="D19" s="496"/>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46034</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50"/>
        <v>0.29166666666666669</v>
      </c>
      <c r="AC19" s="84">
        <f t="shared" ca="1" si="50"/>
        <v>0.33333333333333331</v>
      </c>
      <c r="AD19" s="87">
        <f t="shared" ca="1" si="17"/>
        <v>0.375</v>
      </c>
      <c r="AE19" s="87">
        <f t="shared" ca="1" si="18"/>
        <v>0.58333333333333337</v>
      </c>
      <c r="AF19" s="84">
        <f t="shared" ca="1" si="50"/>
        <v>0.66666666666666663</v>
      </c>
      <c r="AG19" s="81">
        <f t="shared" ca="1" si="50"/>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46035</v>
      </c>
      <c r="B20" s="76" t="str">
        <f t="shared" ca="1" si="0"/>
        <v>Di</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46035</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50"/>
        <v>0.29166666666666669</v>
      </c>
      <c r="AC20" s="84">
        <f t="shared" ca="1" si="50"/>
        <v>0.33333333333333331</v>
      </c>
      <c r="AD20" s="87">
        <f t="shared" ca="1" si="17"/>
        <v>0.375</v>
      </c>
      <c r="AE20" s="87">
        <f t="shared" ca="1" si="18"/>
        <v>0.58333333333333337</v>
      </c>
      <c r="AF20" s="84">
        <f t="shared" ca="1" si="50"/>
        <v>0.66666666666666663</v>
      </c>
      <c r="AG20" s="81">
        <f t="shared" ca="1" si="50"/>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46036</v>
      </c>
      <c r="B21" s="76" t="str">
        <f t="shared" ca="1" si="0"/>
        <v>Mi</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46036</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50"/>
        <v>0.29166666666666669</v>
      </c>
      <c r="AC21" s="84">
        <f t="shared" ca="1" si="50"/>
        <v>0.33333333333333331</v>
      </c>
      <c r="AD21" s="87">
        <f t="shared" ca="1" si="17"/>
        <v>0.375</v>
      </c>
      <c r="AE21" s="87">
        <f t="shared" ca="1" si="18"/>
        <v>0.58333333333333337</v>
      </c>
      <c r="AF21" s="84">
        <f t="shared" ca="1" si="50"/>
        <v>0.66666666666666663</v>
      </c>
      <c r="AG21" s="81">
        <f t="shared" ca="1" si="50"/>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46037</v>
      </c>
      <c r="B22" s="76" t="str">
        <f t="shared" ca="1" si="0"/>
        <v>Do</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46037</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50"/>
        <v>0.29166666666666669</v>
      </c>
      <c r="AC22" s="84">
        <f t="shared" ca="1" si="50"/>
        <v>0.33333333333333331</v>
      </c>
      <c r="AD22" s="87">
        <f t="shared" ca="1" si="17"/>
        <v>0.375</v>
      </c>
      <c r="AE22" s="87">
        <f t="shared" ca="1" si="18"/>
        <v>0.58333333333333337</v>
      </c>
      <c r="AF22" s="84">
        <f t="shared" ca="1" si="50"/>
        <v>0.66666666666666663</v>
      </c>
      <c r="AG22" s="81">
        <f t="shared" ca="1" si="50"/>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46038</v>
      </c>
      <c r="B23" s="76" t="str">
        <f t="shared" ca="1" si="0"/>
        <v>Fr</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46038</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50"/>
        <v>0.29166666666666669</v>
      </c>
      <c r="AC23" s="84">
        <f t="shared" ca="1" si="50"/>
        <v>0.33333333333333331</v>
      </c>
      <c r="AD23" s="87">
        <f t="shared" ca="1" si="17"/>
        <v>0.375</v>
      </c>
      <c r="AE23" s="87">
        <f t="shared" ca="1" si="18"/>
        <v>0.5</v>
      </c>
      <c r="AF23" s="84">
        <f t="shared" ca="1" si="50"/>
        <v>0.66666666666666663</v>
      </c>
      <c r="AG23" s="81">
        <f t="shared" ca="1" si="50"/>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46039</v>
      </c>
      <c r="B24" s="76" t="str">
        <f t="shared" ca="1" si="0"/>
        <v>Sa</v>
      </c>
      <c r="C24" s="75" t="str">
        <f t="shared" ca="1" si="1"/>
        <v xml:space="preserve"> Wochenende</v>
      </c>
      <c r="D24" s="165"/>
      <c r="E24" s="388" t="str">
        <f t="shared" ca="1" si="42"/>
        <v/>
      </c>
      <c r="F24" s="124">
        <f t="shared" ca="1" si="2"/>
        <v>0</v>
      </c>
      <c r="G24" s="125"/>
      <c r="H24" s="419"/>
      <c r="I24" s="423" t="str">
        <f t="shared" ca="1" si="3"/>
        <v/>
      </c>
      <c r="J24" s="400">
        <f t="shared" ca="1" si="4"/>
        <v>0</v>
      </c>
      <c r="K24" s="408" t="str">
        <f t="shared" ca="1" si="43"/>
        <v/>
      </c>
      <c r="L24" s="497"/>
      <c r="M24" s="498"/>
      <c r="N24" s="425" t="str">
        <f t="shared" ca="1" si="5"/>
        <v/>
      </c>
      <c r="O24" s="403"/>
      <c r="P24" s="180"/>
      <c r="Q24" s="107">
        <f t="shared" ca="1" si="44"/>
        <v>46039</v>
      </c>
      <c r="R24" s="114" t="b">
        <f t="shared" ca="1" si="6"/>
        <v>1</v>
      </c>
      <c r="S24" s="108" t="str">
        <f t="shared" si="7"/>
        <v/>
      </c>
      <c r="T24" s="60" t="str">
        <f t="shared" ca="1" si="8"/>
        <v>F</v>
      </c>
      <c r="U24" s="60" t="str">
        <f t="shared" ca="1" si="9"/>
        <v>A</v>
      </c>
      <c r="V24" s="479">
        <f t="shared" si="10"/>
        <v>0</v>
      </c>
      <c r="W24" s="481">
        <f t="shared" ca="1" si="11"/>
        <v>0</v>
      </c>
      <c r="X24" s="159">
        <f t="shared" ca="1" si="12"/>
        <v>0</v>
      </c>
      <c r="Y24" s="114" t="b">
        <f t="shared" ca="1" si="13"/>
        <v>1</v>
      </c>
      <c r="Z24" s="114" t="b">
        <f t="shared" ca="1" si="14"/>
        <v>0</v>
      </c>
      <c r="AA24" s="114" t="b">
        <f t="shared" ca="1" si="15"/>
        <v>0</v>
      </c>
      <c r="AB24" s="77" t="str">
        <f t="shared" ca="1" si="50"/>
        <v/>
      </c>
      <c r="AC24" s="84" t="str">
        <f t="shared" ca="1" si="50"/>
        <v/>
      </c>
      <c r="AD24" s="87" t="str">
        <f t="shared" ca="1" si="17"/>
        <v/>
      </c>
      <c r="AE24" s="87" t="str">
        <f t="shared" ca="1" si="18"/>
        <v/>
      </c>
      <c r="AF24" s="84" t="str">
        <f t="shared" ca="1" si="50"/>
        <v/>
      </c>
      <c r="AG24" s="81" t="str">
        <f t="shared" ca="1" si="50"/>
        <v/>
      </c>
      <c r="AH24" s="114" t="b">
        <f t="shared" si="19"/>
        <v>0</v>
      </c>
      <c r="AI24" s="114" t="b">
        <f t="shared" ca="1" si="45"/>
        <v>0</v>
      </c>
      <c r="AJ24" s="114" t="b">
        <f t="shared" ca="1" si="20"/>
        <v>0</v>
      </c>
      <c r="AK24" s="114" t="b">
        <f t="shared" ca="1" si="21"/>
        <v>1</v>
      </c>
      <c r="AL24" s="114" t="b">
        <f t="shared" ca="1" si="46"/>
        <v>1</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f t="shared" ca="1" si="32"/>
        <v>0</v>
      </c>
      <c r="BA24" s="112">
        <f t="shared" ca="1" si="33"/>
        <v>0.99930555555555556</v>
      </c>
      <c r="BB24" s="112">
        <f t="shared" ca="1" si="34"/>
        <v>0</v>
      </c>
      <c r="BC24" s="112">
        <f t="shared" ca="1" si="35"/>
        <v>0.99930555555555556</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46040</v>
      </c>
      <c r="B25" s="76" t="str">
        <f t="shared" ca="1" si="0"/>
        <v>So</v>
      </c>
      <c r="C25" s="75" t="str">
        <f t="shared" ca="1" si="1"/>
        <v xml:space="preserve"> Wochenende</v>
      </c>
      <c r="D25" s="496"/>
      <c r="E25" s="388" t="str">
        <f t="shared" ca="1" si="42"/>
        <v/>
      </c>
      <c r="F25" s="124">
        <f t="shared" ca="1" si="2"/>
        <v>0</v>
      </c>
      <c r="G25" s="125"/>
      <c r="H25" s="419"/>
      <c r="I25" s="423" t="str">
        <f t="shared" ca="1" si="3"/>
        <v/>
      </c>
      <c r="J25" s="400">
        <f t="shared" ca="1" si="4"/>
        <v>0</v>
      </c>
      <c r="K25" s="408" t="str">
        <f t="shared" ca="1" si="43"/>
        <v/>
      </c>
      <c r="L25" s="125"/>
      <c r="M25" s="417"/>
      <c r="N25" s="425" t="str">
        <f t="shared" ca="1" si="5"/>
        <v/>
      </c>
      <c r="O25" s="403"/>
      <c r="P25" s="180"/>
      <c r="Q25" s="107">
        <f t="shared" ca="1" si="44"/>
        <v>46040</v>
      </c>
      <c r="R25" s="114" t="b">
        <f t="shared" ca="1" si="6"/>
        <v>1</v>
      </c>
      <c r="S25" s="108" t="str">
        <f t="shared" si="7"/>
        <v/>
      </c>
      <c r="T25" s="60" t="str">
        <f t="shared" ca="1" si="8"/>
        <v>F</v>
      </c>
      <c r="U25" s="60" t="str">
        <f t="shared" ca="1" si="9"/>
        <v>F</v>
      </c>
      <c r="V25" s="479">
        <f t="shared" si="10"/>
        <v>0</v>
      </c>
      <c r="W25" s="481">
        <f t="shared" ca="1" si="11"/>
        <v>0</v>
      </c>
      <c r="X25" s="159">
        <f t="shared" ca="1" si="12"/>
        <v>0</v>
      </c>
      <c r="Y25" s="114" t="b">
        <f t="shared" ca="1" si="13"/>
        <v>1</v>
      </c>
      <c r="Z25" s="114" t="b">
        <f t="shared" ca="1" si="14"/>
        <v>0</v>
      </c>
      <c r="AA25" s="114" t="b">
        <f t="shared" ca="1" si="15"/>
        <v>0</v>
      </c>
      <c r="AB25" s="77" t="str">
        <f t="shared" ca="1" si="50"/>
        <v/>
      </c>
      <c r="AC25" s="84" t="str">
        <f t="shared" ca="1" si="50"/>
        <v/>
      </c>
      <c r="AD25" s="87" t="str">
        <f t="shared" ca="1" si="17"/>
        <v/>
      </c>
      <c r="AE25" s="87" t="str">
        <f t="shared" ca="1" si="18"/>
        <v/>
      </c>
      <c r="AF25" s="84" t="str">
        <f t="shared" ca="1" si="50"/>
        <v/>
      </c>
      <c r="AG25" s="81" t="str">
        <f t="shared" ca="1" si="50"/>
        <v/>
      </c>
      <c r="AH25" s="114" t="b">
        <f t="shared" si="19"/>
        <v>0</v>
      </c>
      <c r="AI25" s="114" t="b">
        <f t="shared" ca="1" si="45"/>
        <v>0</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46041</v>
      </c>
      <c r="B26" s="76" t="str">
        <f t="shared" ca="1" si="0"/>
        <v>Mo</v>
      </c>
      <c r="C26" s="75" t="str">
        <f t="shared" ca="1" si="1"/>
        <v xml:space="preserve"> </v>
      </c>
      <c r="D26" s="496"/>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46041</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0.58333333333333337</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46042</v>
      </c>
      <c r="B27" s="76" t="str">
        <f t="shared" ca="1" si="0"/>
        <v>Di</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46042</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46043</v>
      </c>
      <c r="B28" s="76" t="str">
        <f t="shared" ca="1" si="0"/>
        <v>Mi</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46043</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ref="AB28:AG38" ca="1" si="51">IF(ISNA(VLOOKUP($B28,GAZ,AB$7,FALSE)),"",VLOOKUP($B28,GAZ,AB$7,FALSE))</f>
        <v>0.29166666666666669</v>
      </c>
      <c r="AC28" s="84">
        <f t="shared" ca="1" si="51"/>
        <v>0.33333333333333331</v>
      </c>
      <c r="AD28" s="87">
        <f t="shared" ca="1" si="17"/>
        <v>0.375</v>
      </c>
      <c r="AE28" s="87">
        <f t="shared" ca="1" si="18"/>
        <v>0.58333333333333337</v>
      </c>
      <c r="AF28" s="84">
        <f t="shared" ca="1" si="51"/>
        <v>0.66666666666666663</v>
      </c>
      <c r="AG28" s="81">
        <f t="shared" ca="1" si="51"/>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46044</v>
      </c>
      <c r="B29" s="76" t="str">
        <f t="shared" ca="1" si="0"/>
        <v>Do</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46044</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1"/>
        <v>0.29166666666666669</v>
      </c>
      <c r="AC29" s="84">
        <f t="shared" ca="1" si="51"/>
        <v>0.33333333333333331</v>
      </c>
      <c r="AD29" s="87">
        <f t="shared" ca="1" si="17"/>
        <v>0.375</v>
      </c>
      <c r="AE29" s="87">
        <f t="shared" ca="1" si="18"/>
        <v>0.58333333333333337</v>
      </c>
      <c r="AF29" s="84">
        <f t="shared" ca="1" si="51"/>
        <v>0.66666666666666663</v>
      </c>
      <c r="AG29" s="81">
        <f t="shared" ca="1" si="51"/>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46045</v>
      </c>
      <c r="B30" s="76" t="str">
        <f t="shared" ca="1" si="0"/>
        <v>Fr</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46045</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1"/>
        <v>0.29166666666666669</v>
      </c>
      <c r="AC30" s="84">
        <f t="shared" ca="1" si="51"/>
        <v>0.33333333333333331</v>
      </c>
      <c r="AD30" s="87">
        <f t="shared" ca="1" si="17"/>
        <v>0.375</v>
      </c>
      <c r="AE30" s="87">
        <f t="shared" ca="1" si="18"/>
        <v>0.5</v>
      </c>
      <c r="AF30" s="84">
        <f t="shared" ca="1" si="51"/>
        <v>0.66666666666666663</v>
      </c>
      <c r="AG30" s="81">
        <f t="shared" ca="1" si="51"/>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46046</v>
      </c>
      <c r="B31" s="76" t="str">
        <f t="shared" ca="1" si="0"/>
        <v>Sa</v>
      </c>
      <c r="C31" s="75" t="str">
        <f t="shared" ca="1" si="1"/>
        <v xml:space="preserve"> Wochenende</v>
      </c>
      <c r="D31" s="165"/>
      <c r="E31" s="388" t="str">
        <f t="shared" ca="1" si="42"/>
        <v/>
      </c>
      <c r="F31" s="124">
        <f t="shared" ca="1" si="2"/>
        <v>0</v>
      </c>
      <c r="G31" s="125"/>
      <c r="H31" s="419"/>
      <c r="I31" s="423" t="str">
        <f t="shared" ca="1" si="3"/>
        <v/>
      </c>
      <c r="J31" s="400">
        <f t="shared" ca="1" si="4"/>
        <v>0</v>
      </c>
      <c r="K31" s="408" t="str">
        <f t="shared" ca="1" si="43"/>
        <v/>
      </c>
      <c r="L31" s="497"/>
      <c r="M31" s="498"/>
      <c r="N31" s="425" t="str">
        <f t="shared" ca="1" si="5"/>
        <v/>
      </c>
      <c r="O31" s="403"/>
      <c r="P31" s="180"/>
      <c r="Q31" s="107">
        <f t="shared" ca="1" si="44"/>
        <v>46046</v>
      </c>
      <c r="R31" s="114" t="b">
        <f t="shared" ca="1" si="6"/>
        <v>1</v>
      </c>
      <c r="S31" s="108" t="str">
        <f t="shared" si="7"/>
        <v/>
      </c>
      <c r="T31" s="60" t="str">
        <f t="shared" ca="1" si="8"/>
        <v>F</v>
      </c>
      <c r="U31" s="60" t="str">
        <f t="shared" ca="1" si="9"/>
        <v>A</v>
      </c>
      <c r="V31" s="479">
        <f t="shared" si="10"/>
        <v>0</v>
      </c>
      <c r="W31" s="481">
        <f t="shared" ca="1" si="11"/>
        <v>0</v>
      </c>
      <c r="X31" s="159">
        <f t="shared" ca="1" si="12"/>
        <v>0</v>
      </c>
      <c r="Y31" s="114" t="b">
        <f t="shared" ca="1" si="13"/>
        <v>1</v>
      </c>
      <c r="Z31" s="114" t="b">
        <f t="shared" ca="1" si="14"/>
        <v>0</v>
      </c>
      <c r="AA31" s="114" t="b">
        <f t="shared" ca="1" si="15"/>
        <v>0</v>
      </c>
      <c r="AB31" s="77" t="str">
        <f t="shared" ca="1" si="51"/>
        <v/>
      </c>
      <c r="AC31" s="84" t="str">
        <f t="shared" ca="1" si="51"/>
        <v/>
      </c>
      <c r="AD31" s="87" t="str">
        <f t="shared" ca="1" si="17"/>
        <v/>
      </c>
      <c r="AE31" s="87" t="str">
        <f t="shared" ca="1" si="18"/>
        <v/>
      </c>
      <c r="AF31" s="84" t="str">
        <f t="shared" ca="1" si="51"/>
        <v/>
      </c>
      <c r="AG31" s="81" t="str">
        <f t="shared" ca="1" si="51"/>
        <v/>
      </c>
      <c r="AH31" s="114" t="b">
        <f t="shared" si="19"/>
        <v>0</v>
      </c>
      <c r="AI31" s="114" t="b">
        <f t="shared" ca="1" si="45"/>
        <v>0</v>
      </c>
      <c r="AJ31" s="114" t="b">
        <f t="shared" ca="1" si="20"/>
        <v>0</v>
      </c>
      <c r="AK31" s="114" t="b">
        <f t="shared" ca="1" si="21"/>
        <v>1</v>
      </c>
      <c r="AL31" s="114" t="b">
        <f t="shared" ca="1" si="46"/>
        <v>1</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f t="shared" ca="1" si="32"/>
        <v>0</v>
      </c>
      <c r="BA31" s="112">
        <f t="shared" ca="1" si="33"/>
        <v>0.99930555555555556</v>
      </c>
      <c r="BB31" s="112">
        <f t="shared" ca="1" si="34"/>
        <v>0</v>
      </c>
      <c r="BC31" s="112">
        <f t="shared" ca="1" si="35"/>
        <v>0.99930555555555556</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46047</v>
      </c>
      <c r="B32" s="76" t="str">
        <f t="shared" ca="1" si="0"/>
        <v>So</v>
      </c>
      <c r="C32" s="75" t="str">
        <f t="shared" ca="1" si="1"/>
        <v xml:space="preserve"> Wochenende</v>
      </c>
      <c r="D32" s="496"/>
      <c r="E32" s="388" t="str">
        <f t="shared" ca="1" si="42"/>
        <v/>
      </c>
      <c r="F32" s="124">
        <f t="shared" ca="1" si="2"/>
        <v>0</v>
      </c>
      <c r="G32" s="125"/>
      <c r="H32" s="419"/>
      <c r="I32" s="423" t="str">
        <f t="shared" ca="1" si="3"/>
        <v/>
      </c>
      <c r="J32" s="400">
        <f t="shared" ca="1" si="4"/>
        <v>0</v>
      </c>
      <c r="K32" s="408" t="str">
        <f t="shared" ca="1" si="43"/>
        <v/>
      </c>
      <c r="L32" s="125"/>
      <c r="M32" s="417"/>
      <c r="N32" s="425" t="str">
        <f t="shared" ca="1" si="5"/>
        <v/>
      </c>
      <c r="O32" s="403"/>
      <c r="P32" s="180"/>
      <c r="Q32" s="107">
        <f t="shared" ca="1" si="44"/>
        <v>46047</v>
      </c>
      <c r="R32" s="114" t="b">
        <f t="shared" ca="1" si="6"/>
        <v>1</v>
      </c>
      <c r="S32" s="108" t="str">
        <f t="shared" si="7"/>
        <v/>
      </c>
      <c r="T32" s="60" t="str">
        <f t="shared" ca="1" si="8"/>
        <v>F</v>
      </c>
      <c r="U32" s="60" t="str">
        <f t="shared" ca="1" si="9"/>
        <v>F</v>
      </c>
      <c r="V32" s="479">
        <f t="shared" si="10"/>
        <v>0</v>
      </c>
      <c r="W32" s="481">
        <f t="shared" ca="1" si="11"/>
        <v>0</v>
      </c>
      <c r="X32" s="159">
        <f t="shared" ca="1" si="12"/>
        <v>0</v>
      </c>
      <c r="Y32" s="114" t="b">
        <f t="shared" ca="1" si="13"/>
        <v>1</v>
      </c>
      <c r="Z32" s="114" t="b">
        <f t="shared" ca="1" si="14"/>
        <v>0</v>
      </c>
      <c r="AA32" s="114" t="b">
        <f t="shared" ca="1" si="15"/>
        <v>0</v>
      </c>
      <c r="AB32" s="77" t="str">
        <f t="shared" ca="1" si="51"/>
        <v/>
      </c>
      <c r="AC32" s="84" t="str">
        <f t="shared" ca="1" si="51"/>
        <v/>
      </c>
      <c r="AD32" s="87" t="str">
        <f t="shared" ca="1" si="17"/>
        <v/>
      </c>
      <c r="AE32" s="87" t="str">
        <f t="shared" ca="1" si="18"/>
        <v/>
      </c>
      <c r="AF32" s="84" t="str">
        <f t="shared" ca="1" si="51"/>
        <v/>
      </c>
      <c r="AG32" s="81" t="str">
        <f t="shared" ca="1" si="51"/>
        <v/>
      </c>
      <c r="AH32" s="114" t="b">
        <f t="shared" si="19"/>
        <v>0</v>
      </c>
      <c r="AI32" s="114" t="b">
        <f t="shared" ca="1" si="45"/>
        <v>0</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46048</v>
      </c>
      <c r="B33" s="76" t="str">
        <f t="shared" ca="1" si="0"/>
        <v>Mo</v>
      </c>
      <c r="C33" s="75" t="str">
        <f t="shared" ca="1" si="1"/>
        <v xml:space="preserve"> </v>
      </c>
      <c r="D33" s="496"/>
      <c r="E33" s="388" t="str">
        <f t="shared" ca="1" si="42"/>
        <v>08:00-16:00</v>
      </c>
      <c r="F33" s="124">
        <f t="shared" ca="1" si="2"/>
        <v>0.33333333333333331</v>
      </c>
      <c r="G33" s="125"/>
      <c r="H33" s="419"/>
      <c r="I33" s="423" t="str">
        <f t="shared" ca="1" si="3"/>
        <v/>
      </c>
      <c r="J33" s="400">
        <f t="shared" ca="1" si="4"/>
        <v>0</v>
      </c>
      <c r="K33" s="408" t="str">
        <f t="shared" ca="1" si="43"/>
        <v/>
      </c>
      <c r="L33" s="497"/>
      <c r="M33" s="498"/>
      <c r="N33" s="425" t="str">
        <f t="shared" ca="1" si="5"/>
        <v/>
      </c>
      <c r="O33" s="403"/>
      <c r="P33" s="180"/>
      <c r="Q33" s="107">
        <f t="shared" ca="1" si="44"/>
        <v>46048</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1"/>
        <v>0.29166666666666669</v>
      </c>
      <c r="AC33" s="84">
        <f t="shared" ca="1" si="51"/>
        <v>0.33333333333333331</v>
      </c>
      <c r="AD33" s="87">
        <f t="shared" ca="1" si="17"/>
        <v>0.375</v>
      </c>
      <c r="AE33" s="87">
        <f t="shared" ca="1" si="18"/>
        <v>0.58333333333333337</v>
      </c>
      <c r="AF33" s="84">
        <f t="shared" ca="1" si="51"/>
        <v>0.66666666666666663</v>
      </c>
      <c r="AG33" s="81">
        <f t="shared" ca="1" si="51"/>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46049</v>
      </c>
      <c r="B34" s="76" t="str">
        <f t="shared" ca="1" si="0"/>
        <v>Di</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46049</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1"/>
        <v>0.29166666666666669</v>
      </c>
      <c r="AC34" s="84">
        <f t="shared" ca="1" si="51"/>
        <v>0.33333333333333331</v>
      </c>
      <c r="AD34" s="87">
        <f t="shared" ca="1" si="17"/>
        <v>0.375</v>
      </c>
      <c r="AE34" s="87">
        <f t="shared" ca="1" si="18"/>
        <v>0.58333333333333337</v>
      </c>
      <c r="AF34" s="84">
        <f t="shared" ca="1" si="51"/>
        <v>0.66666666666666663</v>
      </c>
      <c r="AG34" s="81">
        <f t="shared" ca="1" si="51"/>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46050</v>
      </c>
      <c r="B35" s="76" t="str">
        <f t="shared" ca="1" si="0"/>
        <v>Mi</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46050</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1"/>
        <v>0.29166666666666669</v>
      </c>
      <c r="AC35" s="84">
        <f t="shared" ca="1" si="51"/>
        <v>0.33333333333333331</v>
      </c>
      <c r="AD35" s="87">
        <f t="shared" ca="1" si="17"/>
        <v>0.375</v>
      </c>
      <c r="AE35" s="87">
        <f t="shared" ca="1" si="18"/>
        <v>0.58333333333333337</v>
      </c>
      <c r="AF35" s="84">
        <f t="shared" ca="1" si="51"/>
        <v>0.66666666666666663</v>
      </c>
      <c r="AG35" s="81">
        <f t="shared" ca="1" si="51"/>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46051</v>
      </c>
      <c r="B36" s="76" t="str">
        <f t="shared" ca="1" si="0"/>
        <v>Do</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46051</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1"/>
        <v>0.29166666666666669</v>
      </c>
      <c r="AC36" s="84">
        <f t="shared" ca="1" si="51"/>
        <v>0.33333333333333331</v>
      </c>
      <c r="AD36" s="87">
        <f t="shared" ca="1" si="17"/>
        <v>0.375</v>
      </c>
      <c r="AE36" s="87">
        <f t="shared" ca="1" si="18"/>
        <v>0.58333333333333337</v>
      </c>
      <c r="AF36" s="84">
        <f t="shared" ca="1" si="51"/>
        <v>0.66666666666666663</v>
      </c>
      <c r="AG36" s="81">
        <f t="shared" ca="1" si="51"/>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46052</v>
      </c>
      <c r="B37" s="76" t="str">
        <f t="shared" ca="1" si="0"/>
        <v>Fr</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46052</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1"/>
        <v>0.29166666666666669</v>
      </c>
      <c r="AC37" s="84">
        <f t="shared" ca="1" si="51"/>
        <v>0.33333333333333331</v>
      </c>
      <c r="AD37" s="87">
        <f t="shared" ca="1" si="17"/>
        <v>0.375</v>
      </c>
      <c r="AE37" s="87">
        <f t="shared" ca="1" si="18"/>
        <v>0.5</v>
      </c>
      <c r="AF37" s="84">
        <f t="shared" ca="1" si="51"/>
        <v>0.66666666666666663</v>
      </c>
      <c r="AG37" s="81">
        <f t="shared" ca="1" si="51"/>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46053</v>
      </c>
      <c r="B38" s="76" t="str">
        <f t="shared" ca="1" si="0"/>
        <v>Sa</v>
      </c>
      <c r="C38" s="75" t="str">
        <f t="shared" ca="1" si="1"/>
        <v xml:space="preserve"> Wochenende</v>
      </c>
      <c r="D38" s="165"/>
      <c r="E38" s="388" t="str">
        <f t="shared" ca="1" si="42"/>
        <v/>
      </c>
      <c r="F38" s="126">
        <f t="shared" ca="1" si="2"/>
        <v>0</v>
      </c>
      <c r="G38" s="187"/>
      <c r="H38" s="420"/>
      <c r="I38" s="424" t="str">
        <f t="shared" ca="1" si="3"/>
        <v/>
      </c>
      <c r="J38" s="401">
        <f ca="1">IF($R38,$X38,"")</f>
        <v>0</v>
      </c>
      <c r="K38" s="409" t="str">
        <f t="shared" ca="1" si="43"/>
        <v/>
      </c>
      <c r="L38" s="497"/>
      <c r="M38" s="501"/>
      <c r="N38" s="426" t="str">
        <f t="shared" ca="1" si="5"/>
        <v/>
      </c>
      <c r="O38" s="403"/>
      <c r="P38" s="483"/>
      <c r="Q38" s="109">
        <f t="shared" ca="1" si="44"/>
        <v>46053</v>
      </c>
      <c r="R38" s="114" t="b">
        <f t="shared" ca="1" si="6"/>
        <v>1</v>
      </c>
      <c r="S38" s="110" t="str">
        <f t="shared" si="7"/>
        <v/>
      </c>
      <c r="T38" s="61" t="str">
        <f t="shared" ca="1" si="8"/>
        <v>F</v>
      </c>
      <c r="U38" s="61" t="str">
        <f t="shared" ca="1" si="9"/>
        <v>A</v>
      </c>
      <c r="V38" s="480">
        <f t="shared" si="10"/>
        <v>0</v>
      </c>
      <c r="W38" s="482">
        <f t="shared" ca="1" si="11"/>
        <v>0</v>
      </c>
      <c r="X38" s="160">
        <f t="shared" ca="1" si="12"/>
        <v>0</v>
      </c>
      <c r="Y38" s="115" t="b">
        <f t="shared" ca="1" si="13"/>
        <v>1</v>
      </c>
      <c r="Z38" s="115" t="b">
        <f t="shared" ca="1" si="14"/>
        <v>0</v>
      </c>
      <c r="AA38" s="115" t="b">
        <f t="shared" ca="1" si="15"/>
        <v>0</v>
      </c>
      <c r="AB38" s="78" t="str">
        <f t="shared" ca="1" si="51"/>
        <v/>
      </c>
      <c r="AC38" s="85" t="str">
        <f t="shared" ca="1" si="51"/>
        <v/>
      </c>
      <c r="AD38" s="88" t="str">
        <f t="shared" ca="1" si="17"/>
        <v/>
      </c>
      <c r="AE38" s="88" t="str">
        <f t="shared" ca="1" si="18"/>
        <v/>
      </c>
      <c r="AF38" s="85" t="str">
        <f t="shared" ca="1" si="51"/>
        <v/>
      </c>
      <c r="AG38" s="82" t="str">
        <f t="shared" ca="1" si="51"/>
        <v/>
      </c>
      <c r="AH38" s="115" t="b">
        <f t="shared" si="19"/>
        <v>0</v>
      </c>
      <c r="AI38" s="115" t="b">
        <f t="shared" ca="1" si="45"/>
        <v>0</v>
      </c>
      <c r="AJ38" s="115" t="b">
        <f t="shared" ca="1" si="20"/>
        <v>0</v>
      </c>
      <c r="AK38" s="115" t="b">
        <f t="shared" ca="1" si="21"/>
        <v>1</v>
      </c>
      <c r="AL38" s="115" t="b">
        <f t="shared" ca="1" si="46"/>
        <v>1</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f t="shared" ca="1" si="32"/>
        <v>0</v>
      </c>
      <c r="BA38" s="113">
        <f t="shared" ca="1" si="33"/>
        <v>0.99930555555555556</v>
      </c>
      <c r="BB38" s="113">
        <f t="shared" ca="1" si="34"/>
        <v>0</v>
      </c>
      <c r="BC38" s="113">
        <f t="shared" ca="1" si="35"/>
        <v>0.99930555555555556</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20</v>
      </c>
      <c r="C39" s="637"/>
      <c r="D39" s="638"/>
      <c r="E39" s="643" t="str">
        <f>"Saldo Monat (~15min) &gt; "</f>
        <v xml:space="preserve">Saldo Monat (~15min) &gt; </v>
      </c>
      <c r="F39" s="644"/>
      <c r="G39" s="644"/>
      <c r="H39" s="644"/>
      <c r="I39" s="450">
        <f ca="1">ROUND(SUM(I8:I38)*4,0)/4</f>
        <v>0</v>
      </c>
      <c r="J39" s="431"/>
      <c r="K39" s="434">
        <f ca="1">SUM(K8:K38)</f>
        <v>0</v>
      </c>
      <c r="L39" s="645" t="s">
        <v>269</v>
      </c>
      <c r="M39" s="645"/>
      <c r="N39" s="435">
        <f ca="1">SUM(N8:N38)</f>
        <v>0</v>
      </c>
      <c r="O39" s="646" t="str">
        <f>IF(Zeitmodell="Vollzeit"," &lt; ÜS1:1,5 "," &lt; ÜS1:1,25 ")&amp;Zeitmodell</f>
        <v xml:space="preserve"> &lt; ÜS1:1,5 Vollzeit</v>
      </c>
      <c r="P39" s="647"/>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11</v>
      </c>
      <c r="C40" s="639"/>
      <c r="D40" s="640"/>
      <c r="E40" s="648" t="str">
        <f>"Saldo "&amp;IF(Zeitmodell="Vollzeit","1:1,5","1:1,25")&amp; " (~15min) &gt; "</f>
        <v xml:space="preserve">Saldo 1:1,5 (~15min) &gt; </v>
      </c>
      <c r="F40" s="649"/>
      <c r="G40" s="649"/>
      <c r="H40" s="649"/>
      <c r="I40" s="439">
        <f ca="1">ROUND($N40*4,0)/4</f>
        <v>0</v>
      </c>
      <c r="J40" s="441"/>
      <c r="K40" s="439"/>
      <c r="L40" s="442"/>
      <c r="M40" s="442"/>
      <c r="N40" s="443">
        <f ca="1">IF(Zeitmodell="Vollzeit",$N39*1.5,$N39*1.25)</f>
        <v>0</v>
      </c>
      <c r="O40" s="650" t="str">
        <f>IF(Zeitmodell="Vollzeit"," &lt; 1:1,5 "," &lt; 1:1,25 ")&amp;$Q40</f>
        <v xml:space="preserve"> &lt; 1:1,5 Stunden berechnen</v>
      </c>
      <c r="P40" s="651"/>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39"/>
      <c r="D41" s="640"/>
      <c r="E41" s="652" t="s">
        <v>272</v>
      </c>
      <c r="F41" s="653"/>
      <c r="G41" s="653"/>
      <c r="H41" s="653"/>
      <c r="I41" s="439">
        <f ca="1">ROUND($N41*4,0)/4</f>
        <v>0</v>
      </c>
      <c r="J41" s="441"/>
      <c r="K41" s="439"/>
      <c r="L41" s="442"/>
      <c r="M41" s="442"/>
      <c r="N41" s="449">
        <f ca="1">K39*2</f>
        <v>0</v>
      </c>
      <c r="O41" s="654" t="s">
        <v>274</v>
      </c>
      <c r="P41" s="655"/>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39"/>
      <c r="D42" s="640"/>
      <c r="E42" s="656" t="s">
        <v>271</v>
      </c>
      <c r="F42" s="657"/>
      <c r="G42" s="657"/>
      <c r="H42" s="657"/>
      <c r="I42" s="445">
        <f ca="1">$J5</f>
        <v>0</v>
      </c>
      <c r="J42" s="446"/>
      <c r="K42" s="658"/>
      <c r="L42" s="658"/>
      <c r="M42" s="658"/>
      <c r="N42" s="658"/>
      <c r="O42" s="658"/>
      <c r="P42" s="659"/>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39"/>
      <c r="D43" s="640"/>
      <c r="E43" s="629" t="s">
        <v>270</v>
      </c>
      <c r="F43" s="630"/>
      <c r="G43" s="630"/>
      <c r="H43" s="630"/>
      <c r="I43" s="440">
        <f ca="1">SUM(I39:I42)</f>
        <v>0</v>
      </c>
      <c r="J43" s="505"/>
      <c r="K43" s="631" t="str">
        <f ca="1">IF($I$43&gt;=$R$2,"&lt; Hier ausbezahlte Std. eingeben. (Die Eingabe ist hier erst ab   &lt; einem Saldo von "&amp;TEXT($R$2,"#.##0,00")&amp;" Std., und nur in 0,25-Schritten möglich.)","")</f>
        <v/>
      </c>
      <c r="L43" s="631"/>
      <c r="M43" s="631"/>
      <c r="N43" s="631"/>
      <c r="O43" s="631"/>
      <c r="P43" s="632"/>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41"/>
      <c r="D44" s="642"/>
      <c r="E44" s="633" t="s">
        <v>273</v>
      </c>
      <c r="F44" s="634"/>
      <c r="G44" s="634"/>
      <c r="H44" s="634"/>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35"/>
      <c r="F45" s="635"/>
      <c r="G45" s="635"/>
      <c r="H45" s="635"/>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36"/>
      <c r="F46" s="636"/>
      <c r="G46" s="636"/>
      <c r="H46" s="636"/>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36"/>
      <c r="F47" s="636"/>
      <c r="G47" s="636"/>
      <c r="H47" s="636"/>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28" t="str">
        <f>"Unterschrift von "&amp;Vorgesetzter</f>
        <v>Unterschrift von Vorname Nachname</v>
      </c>
      <c r="B48" s="628"/>
      <c r="C48" s="628"/>
      <c r="D48" s="628"/>
      <c r="E48" s="55"/>
      <c r="F48" s="55"/>
      <c r="G48" s="55"/>
      <c r="H48" s="9"/>
      <c r="I48" s="5"/>
      <c r="J48" s="5"/>
      <c r="K48" s="55"/>
      <c r="L48" s="628" t="str">
        <f>"Unterschrift von "&amp;Name</f>
        <v>Unterschrift von Vorname Nachname</v>
      </c>
      <c r="M48" s="628"/>
      <c r="N48" s="628"/>
      <c r="O48" s="628"/>
      <c r="P48" s="628"/>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L48:P48"/>
    <mergeCell ref="E5:F5"/>
    <mergeCell ref="E46:H46"/>
    <mergeCell ref="K43:P43"/>
    <mergeCell ref="K42:P42"/>
    <mergeCell ref="E47:H47"/>
    <mergeCell ref="G4:I5"/>
    <mergeCell ref="L6:L7"/>
    <mergeCell ref="G6:G7"/>
    <mergeCell ref="N6:N7"/>
    <mergeCell ref="F2:H2"/>
    <mergeCell ref="F3:H3"/>
    <mergeCell ref="O40:P40"/>
    <mergeCell ref="E45:H45"/>
    <mergeCell ref="E40:H40"/>
    <mergeCell ref="E42:H42"/>
    <mergeCell ref="P4:P7"/>
    <mergeCell ref="E44:H44"/>
    <mergeCell ref="K6:K7"/>
    <mergeCell ref="F6:F7"/>
    <mergeCell ref="O4:O7"/>
    <mergeCell ref="M6:M7"/>
    <mergeCell ref="P1:P3"/>
    <mergeCell ref="A48:D48"/>
    <mergeCell ref="A4:D4"/>
    <mergeCell ref="E4:F4"/>
    <mergeCell ref="A5:A7"/>
    <mergeCell ref="B5:B7"/>
    <mergeCell ref="C39:D44"/>
    <mergeCell ref="D6:D7"/>
    <mergeCell ref="C6:C7"/>
    <mergeCell ref="C5:D5"/>
    <mergeCell ref="AB6:AG6"/>
    <mergeCell ref="E43:H43"/>
    <mergeCell ref="E39:H39"/>
    <mergeCell ref="O39:P39"/>
    <mergeCell ref="H6:H7"/>
    <mergeCell ref="O41:P41"/>
    <mergeCell ref="L39:M39"/>
    <mergeCell ref="E41:H41"/>
  </mergeCells>
  <phoneticPr fontId="0" type="noConversion"/>
  <conditionalFormatting sqref="P8:P37">
    <cfRule type="expression" dxfId="785" priority="1004" stopIfTrue="1">
      <formula>NOT($R8)</formula>
    </cfRule>
  </conditionalFormatting>
  <conditionalFormatting sqref="I8:I38">
    <cfRule type="cellIs" dxfId="784" priority="1011" stopIfTrue="1" operator="greaterThan">
      <formula>0</formula>
    </cfRule>
  </conditionalFormatting>
  <conditionalFormatting sqref="I45 I47">
    <cfRule type="expression" dxfId="783" priority="1012" stopIfTrue="1">
      <formula>OR($I45&lt;=NormalUG,$I45&gt;=NormalOG)</formula>
    </cfRule>
    <cfRule type="cellIs" dxfId="782" priority="1013" stopIfTrue="1" operator="greaterThan">
      <formula>0</formula>
    </cfRule>
  </conditionalFormatting>
  <conditionalFormatting sqref="I2 E5 L5 N6 N8:N40 O39:P40 E40">
    <cfRule type="expression" dxfId="781" priority="1021" stopIfTrue="1">
      <formula>Zeitmodell="Teilzeit"</formula>
    </cfRule>
  </conditionalFormatting>
  <conditionalFormatting sqref="A8:B38">
    <cfRule type="expression" dxfId="780" priority="1026" stopIfTrue="1">
      <formula>$T8="F"</formula>
    </cfRule>
  </conditionalFormatting>
  <conditionalFormatting sqref="O8:O38">
    <cfRule type="expression" dxfId="779" priority="1028" stopIfTrue="1">
      <formula>AND(NOT($AN8),$N8="")</formula>
    </cfRule>
  </conditionalFormatting>
  <conditionalFormatting sqref="AS8:AY38 Y8:AA38 R8:R38 AH8:AN38 BD8:BG38">
    <cfRule type="cellIs" dxfId="778" priority="1029" stopIfTrue="1" operator="equal">
      <formula>FALSE</formula>
    </cfRule>
  </conditionalFormatting>
  <conditionalFormatting sqref="V39">
    <cfRule type="cellIs" dxfId="777" priority="1030" stopIfTrue="1" operator="equal">
      <formula>0</formula>
    </cfRule>
  </conditionalFormatting>
  <conditionalFormatting sqref="T8:U38">
    <cfRule type="cellIs" dxfId="776" priority="1031" stopIfTrue="1" operator="equal">
      <formula>"F"</formula>
    </cfRule>
  </conditionalFormatting>
  <conditionalFormatting sqref="F8:F38">
    <cfRule type="cellIs" dxfId="775" priority="1033" stopIfTrue="1" operator="equal">
      <formula>0</formula>
    </cfRule>
  </conditionalFormatting>
  <conditionalFormatting sqref="BH8:BH38">
    <cfRule type="cellIs" dxfId="774" priority="1041" stopIfTrue="1" operator="equal">
      <formula>1</formula>
    </cfRule>
  </conditionalFormatting>
  <conditionalFormatting sqref="S2:S3">
    <cfRule type="cellIs" dxfId="773" priority="1042" stopIfTrue="1" operator="greaterThan">
      <formula>0</formula>
    </cfRule>
  </conditionalFormatting>
  <conditionalFormatting sqref="E8:E38">
    <cfRule type="expression" dxfId="772" priority="1056" stopIfTrue="1">
      <formula>AND($AC8=$AF8,$AM8)</formula>
    </cfRule>
    <cfRule type="expression" dxfId="771" priority="1057" stopIfTrue="1">
      <formula>AND($AC8=$AF8,NOT($AM8))</formula>
    </cfRule>
  </conditionalFormatting>
  <conditionalFormatting sqref="K8:K37">
    <cfRule type="expression" dxfId="770" priority="997" stopIfTrue="1">
      <formula>NOT($R8)</formula>
    </cfRule>
  </conditionalFormatting>
  <conditionalFormatting sqref="C8:C38">
    <cfRule type="expression" dxfId="769" priority="1059" stopIfTrue="1">
      <formula>OR($T8="F",$D8="U",$D8="Z",$D8="K")</formula>
    </cfRule>
    <cfRule type="expression" dxfId="768" priority="1060" stopIfTrue="1">
      <formula>$C8&lt;&gt;""</formula>
    </cfRule>
  </conditionalFormatting>
  <conditionalFormatting sqref="J43">
    <cfRule type="expression" dxfId="767" priority="1070">
      <formula>$I$43&lt;$R$2</formula>
    </cfRule>
  </conditionalFormatting>
  <conditionalFormatting sqref="J8:J38">
    <cfRule type="expression" dxfId="766" priority="1072" stopIfTrue="1">
      <formula>OR($J8&lt;=$R$3,$J8&gt;=$R$2)</formula>
    </cfRule>
    <cfRule type="cellIs" dxfId="765" priority="1073" stopIfTrue="1" operator="equal">
      <formula>0</formula>
    </cfRule>
  </conditionalFormatting>
  <conditionalFormatting sqref="I40:I41">
    <cfRule type="expression" dxfId="764" priority="1074" stopIfTrue="1">
      <formula>OR($I40&lt;=$R$3,$I40&gt;=$R$2)</formula>
    </cfRule>
    <cfRule type="expression" dxfId="763" priority="1075" stopIfTrue="1">
      <formula>AND(N40&gt;0,Zeitmodell="Vollzeit")</formula>
    </cfRule>
    <cfRule type="expression" dxfId="762" priority="1076" stopIfTrue="1">
      <formula>AND(N40&gt;0,Zeitmodell="Teilzeit")</formula>
    </cfRule>
  </conditionalFormatting>
  <conditionalFormatting sqref="I42:I44 I39">
    <cfRule type="expression" dxfId="761" priority="1077" stopIfTrue="1">
      <formula>OR($I39&lt;=$R$3,$I39&gt;=$R$2)</formula>
    </cfRule>
    <cfRule type="cellIs" dxfId="760" priority="1078" stopIfTrue="1" operator="greaterThan">
      <formula>0</formula>
    </cfRule>
  </conditionalFormatting>
  <conditionalFormatting sqref="J5">
    <cfRule type="expression" dxfId="759" priority="1081" stopIfTrue="1">
      <formula>OR($J5&lt;=$R$3,$J5&gt;=$R$2)</formula>
    </cfRule>
    <cfRule type="cellIs" dxfId="758" priority="1082" stopIfTrue="1" operator="greaterThan">
      <formula>0</formula>
    </cfRule>
  </conditionalFormatting>
  <conditionalFormatting sqref="A8:B37">
    <cfRule type="cellIs" dxfId="757" priority="1025" stopIfTrue="1" operator="equal">
      <formula>""</formula>
    </cfRule>
  </conditionalFormatting>
  <conditionalFormatting sqref="C8:C37">
    <cfRule type="cellIs" dxfId="756" priority="1058" stopIfTrue="1" operator="equal">
      <formula>""</formula>
    </cfRule>
  </conditionalFormatting>
  <conditionalFormatting sqref="I46">
    <cfRule type="expression" dxfId="755" priority="873" stopIfTrue="1">
      <formula>OR($I46&lt;=NormalUG,$I46&gt;=NormalOG)</formula>
    </cfRule>
    <cfRule type="cellIs" dxfId="754" priority="874" stopIfTrue="1" operator="greaterThan">
      <formula>0</formula>
    </cfRule>
  </conditionalFormatting>
  <conditionalFormatting sqref="E8:E37">
    <cfRule type="expression" dxfId="753" priority="1055" stopIfTrue="1">
      <formula>NOT($R8)</formula>
    </cfRule>
  </conditionalFormatting>
  <conditionalFormatting sqref="F8:F37">
    <cfRule type="cellIs" dxfId="752" priority="1032" stopIfTrue="1" operator="equal">
      <formula>""</formula>
    </cfRule>
  </conditionalFormatting>
  <conditionalFormatting sqref="I8:I37">
    <cfRule type="expression" dxfId="751" priority="1010" stopIfTrue="1">
      <formula>NOT($R8)</formula>
    </cfRule>
  </conditionalFormatting>
  <conditionalFormatting sqref="J8:J37">
    <cfRule type="expression" dxfId="750" priority="1071" stopIfTrue="1">
      <formula>NOT($R8)</formula>
    </cfRule>
  </conditionalFormatting>
  <conditionalFormatting sqref="N8:N37">
    <cfRule type="expression" dxfId="749" priority="1020" stopIfTrue="1">
      <formula>NOT($R8)</formula>
    </cfRule>
  </conditionalFormatting>
  <conditionalFormatting sqref="O8:O37">
    <cfRule type="expression" dxfId="748" priority="1027" stopIfTrue="1">
      <formula>NOT($R8)</formula>
    </cfRule>
  </conditionalFormatting>
  <conditionalFormatting sqref="D8:D38">
    <cfRule type="expression" dxfId="747" priority="14" stopIfTrue="1">
      <formula>$AI8</formula>
    </cfRule>
    <cfRule type="cellIs" dxfId="746" priority="15" stopIfTrue="1" operator="equal">
      <formula>"ZK"</formula>
    </cfRule>
  </conditionalFormatting>
  <conditionalFormatting sqref="D8:D37">
    <cfRule type="expression" dxfId="745" priority="13" stopIfTrue="1">
      <formula>NOT($R8)</formula>
    </cfRule>
  </conditionalFormatting>
  <conditionalFormatting sqref="G8:H37">
    <cfRule type="expression" dxfId="744" priority="10" stopIfTrue="1">
      <formula>NOT($R8)</formula>
    </cfRule>
  </conditionalFormatting>
  <conditionalFormatting sqref="G8:H38">
    <cfRule type="expression" dxfId="743" priority="11" stopIfTrue="1">
      <formula>$U8="F"</formula>
    </cfRule>
    <cfRule type="expression" dxfId="742" priority="12" stopIfTrue="1">
      <formula>$AK8</formula>
    </cfRule>
  </conditionalFormatting>
  <conditionalFormatting sqref="L8:L38">
    <cfRule type="expression" dxfId="741" priority="5" stopIfTrue="1">
      <formula>$AL8</formula>
    </cfRule>
    <cfRule type="expression" dxfId="740" priority="6" stopIfTrue="1">
      <formula>AND(NOT($AL8),$L8&lt;&gt;"")</formula>
    </cfRule>
  </conditionalFormatting>
  <conditionalFormatting sqref="M8:M38">
    <cfRule type="expression" dxfId="739" priority="8" stopIfTrue="1">
      <formula>$AL8</formula>
    </cfRule>
    <cfRule type="expression" dxfId="738" priority="9" stopIfTrue="1">
      <formula>AND(NOT($AL8),$M8&lt;&gt;"")</formula>
    </cfRule>
  </conditionalFormatting>
  <conditionalFormatting sqref="L8:L37">
    <cfRule type="expression" dxfId="737" priority="4" stopIfTrue="1">
      <formula>NOT($R8)</formula>
    </cfRule>
  </conditionalFormatting>
  <conditionalFormatting sqref="M8:M37">
    <cfRule type="expression" dxfId="736" priority="7" stopIfTrue="1">
      <formula>NOT($R8)</formula>
    </cfRule>
  </conditionalFormatting>
  <conditionalFormatting sqref="P38">
    <cfRule type="expression" dxfId="735" priority="2" stopIfTrue="1">
      <formula>NOT($R38)</formula>
    </cfRule>
  </conditionalFormatting>
  <conditionalFormatting sqref="J38">
    <cfRule type="expression" dxfId="734" priority="1" stopIfTrue="1">
      <formula>NOT($R38)</formula>
    </cfRule>
  </conditionalFormatting>
  <dataValidations count="8">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00000000-0002-0000-0D00-000000000000}"/>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00000000-0002-0000-0D00-000001000000}">
      <formula1>$Q$43</formula1>
    </dataValidation>
    <dataValidation allowBlank="1" showInputMessage="1" showErrorMessage="1" errorTitle="Fehler in Eingabe" error="Dezimalwert (z.B. 1,0), der nicht grösser sein darf, wie die vorhandenen Überstunden (der Wert in der Zelle darüber)" sqref="N40:O41 K40:K41" xr:uid="{00000000-0002-0000-0D00-000002000000}"/>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00000000-0002-0000-0D00-000003000000}">
      <formula1>$AJ8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00000000-0002-0000-0D00-000004000000}">
      <formula1>$AV8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00000000-0002-0000-0D00-000005000000}">
      <formula1>$AT8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00000000-0002-0000-0D00-000006000000}">
      <formula1>$BG8</formula1>
    </dataValidation>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00000000-0002-0000-0D00-000007000000}">
      <formula1>$BE8</formula1>
    </dataValidation>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ignoredErrors>
    <ignoredError sqref="AQ9 AO11"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R43"/>
  <sheetViews>
    <sheetView workbookViewId="0">
      <selection activeCell="I3" sqref="I3:I14"/>
    </sheetView>
  </sheetViews>
  <sheetFormatPr baseColWidth="10" defaultRowHeight="13" x14ac:dyDescent="0.3"/>
  <cols>
    <col min="1" max="1" width="29.26953125" customWidth="1"/>
    <col min="2" max="2" width="8.26953125" style="62" customWidth="1"/>
    <col min="3" max="3" width="18" customWidth="1"/>
    <col min="9" max="9" width="13.26953125" style="22" customWidth="1"/>
    <col min="10" max="10" width="9.7265625" style="16" customWidth="1"/>
    <col min="11" max="11" width="19.7265625" style="16" customWidth="1"/>
    <col min="12" max="12" width="21.26953125" style="16" customWidth="1"/>
    <col min="14" max="14" width="12.7265625" customWidth="1"/>
    <col min="17" max="18" width="16.08984375" style="22" customWidth="1"/>
  </cols>
  <sheetData>
    <row r="1" spans="1:18" ht="38.25" customHeight="1" thickTop="1" thickBot="1" x14ac:dyDescent="0.35">
      <c r="A1" s="711" t="s">
        <v>79</v>
      </c>
      <c r="B1" s="712"/>
      <c r="C1" s="716" t="s">
        <v>117</v>
      </c>
      <c r="D1" s="717"/>
      <c r="E1" s="713" t="s">
        <v>139</v>
      </c>
      <c r="F1" s="714"/>
      <c r="G1" s="714"/>
      <c r="H1" s="715"/>
      <c r="I1" s="718" t="s">
        <v>161</v>
      </c>
      <c r="J1" s="717"/>
      <c r="K1" s="717"/>
      <c r="L1" s="719"/>
      <c r="M1" s="213" t="s">
        <v>173</v>
      </c>
      <c r="N1" s="464" t="s">
        <v>187</v>
      </c>
      <c r="O1" s="213" t="s">
        <v>282</v>
      </c>
      <c r="P1" s="212" t="s">
        <v>281</v>
      </c>
      <c r="Q1" s="495" t="s">
        <v>240</v>
      </c>
      <c r="R1" s="489" t="s">
        <v>59</v>
      </c>
    </row>
    <row r="2" spans="1:18" ht="20.25" customHeight="1" thickTop="1" thickBot="1" x14ac:dyDescent="0.35">
      <c r="A2" s="148" t="s">
        <v>78</v>
      </c>
      <c r="B2" s="149" t="s">
        <v>77</v>
      </c>
      <c r="C2" s="145" t="s">
        <v>118</v>
      </c>
      <c r="D2" s="146">
        <f>72*WAZ*24/40</f>
        <v>71.999999999999986</v>
      </c>
      <c r="E2" s="174" t="s">
        <v>140</v>
      </c>
      <c r="F2" s="166" t="s">
        <v>141</v>
      </c>
      <c r="G2" s="166" t="s">
        <v>142</v>
      </c>
      <c r="H2" s="174" t="s">
        <v>143</v>
      </c>
      <c r="I2" s="152" t="s">
        <v>152</v>
      </c>
      <c r="J2" s="152" t="s">
        <v>151</v>
      </c>
      <c r="K2" s="211" t="s">
        <v>185</v>
      </c>
      <c r="L2" s="215" t="s">
        <v>186</v>
      </c>
      <c r="M2" s="214" t="str">
        <f>"!$I$44"</f>
        <v>!$I$44</v>
      </c>
      <c r="N2" s="465" t="str">
        <f>"!$S$3"</f>
        <v>!$S$3</v>
      </c>
      <c r="O2" s="466" t="s">
        <v>283</v>
      </c>
      <c r="P2" s="490" t="s">
        <v>280</v>
      </c>
      <c r="Q2" s="466" t="s">
        <v>292</v>
      </c>
      <c r="R2" s="492" t="s">
        <v>297</v>
      </c>
    </row>
    <row r="3" spans="1:18" ht="20.25" customHeight="1" thickBot="1" x14ac:dyDescent="0.35">
      <c r="A3" s="145" t="s">
        <v>80</v>
      </c>
      <c r="B3" s="147">
        <v>1</v>
      </c>
      <c r="C3" s="18" t="s">
        <v>119</v>
      </c>
      <c r="D3" s="142">
        <f>-24*WAZ*24/40</f>
        <v>-24</v>
      </c>
      <c r="E3" s="175">
        <f>IF(Zeitmodell="Vollzeit",TIME(8,0,0),TIME(9,0,0))</f>
        <v>0.33333333333333331</v>
      </c>
      <c r="F3" s="167">
        <v>0.375</v>
      </c>
      <c r="G3" s="167">
        <v>0.58333333333333337</v>
      </c>
      <c r="H3" s="175">
        <f>IF(Zeitmodell="Vollzeit",TIME(16,0,0),TIME(13,0,0))</f>
        <v>0.66666666666666663</v>
      </c>
      <c r="I3" s="172" t="s">
        <v>148</v>
      </c>
      <c r="J3" s="153">
        <v>1</v>
      </c>
      <c r="K3" s="210" t="s">
        <v>135</v>
      </c>
      <c r="L3" s="428" t="s">
        <v>260</v>
      </c>
      <c r="O3" s="467" t="s">
        <v>284</v>
      </c>
      <c r="P3" s="491" t="s">
        <v>275</v>
      </c>
      <c r="Q3" s="164" t="s">
        <v>293</v>
      </c>
      <c r="R3" s="493" t="s">
        <v>298</v>
      </c>
    </row>
    <row r="4" spans="1:18" ht="20.25" customHeight="1" thickTop="1" x14ac:dyDescent="0.3">
      <c r="A4" s="17" t="s">
        <v>81</v>
      </c>
      <c r="B4" s="67">
        <f t="shared" ref="B4:B9" si="0">B3+1</f>
        <v>2</v>
      </c>
      <c r="C4" s="143" t="s">
        <v>146</v>
      </c>
      <c r="D4" s="170">
        <f>24*WAZ*24/40</f>
        <v>24</v>
      </c>
      <c r="E4" s="176">
        <f>IF(Zeitmodell="Vollzeit",TIME(8,0,0),TIME(9,0,0))</f>
        <v>0.33333333333333331</v>
      </c>
      <c r="F4" s="168">
        <v>0.375</v>
      </c>
      <c r="G4" s="168">
        <v>0.58333333333333337</v>
      </c>
      <c r="H4" s="176">
        <f>IF(Zeitmodell="Vollzeit",TIME(16,0,0),TIME(13,0,0))</f>
        <v>0.66666666666666663</v>
      </c>
      <c r="I4" s="173" t="s">
        <v>149</v>
      </c>
      <c r="J4" s="66">
        <v>2</v>
      </c>
      <c r="K4" s="36" t="str">
        <f t="shared" ref="K4:K14" si="1">$I3&amp;$M$2</f>
        <v>Jänner!$I$44</v>
      </c>
      <c r="L4" s="53" t="str">
        <f>$I3&amp;$N$2</f>
        <v>Jänner!$S$3</v>
      </c>
      <c r="Q4" s="164" t="s">
        <v>295</v>
      </c>
      <c r="R4" s="493" t="s">
        <v>299</v>
      </c>
    </row>
    <row r="5" spans="1:18" ht="20.25" customHeight="1" thickBot="1" x14ac:dyDescent="0.35">
      <c r="A5" s="17" t="s">
        <v>82</v>
      </c>
      <c r="B5" s="67">
        <f t="shared" si="0"/>
        <v>3</v>
      </c>
      <c r="C5" s="144" t="s">
        <v>147</v>
      </c>
      <c r="D5" s="171">
        <f>-8*WAZ*24/40</f>
        <v>-8</v>
      </c>
      <c r="E5" s="176">
        <f>IF(Zeitmodell="Vollzeit",TIME(8,0,0),TIME(9,0,0))</f>
        <v>0.33333333333333331</v>
      </c>
      <c r="F5" s="168">
        <v>0.375</v>
      </c>
      <c r="G5" s="168">
        <v>0.58333333333333337</v>
      </c>
      <c r="H5" s="176">
        <f>IF(Zeitmodell="Vollzeit",TIME(16,0,0),TIME(13,0,0))</f>
        <v>0.66666666666666663</v>
      </c>
      <c r="I5" s="173" t="s">
        <v>150</v>
      </c>
      <c r="J5" s="66">
        <v>3</v>
      </c>
      <c r="K5" s="36" t="str">
        <f t="shared" si="1"/>
        <v>Februar!$I$44</v>
      </c>
      <c r="L5" s="53" t="str">
        <f t="shared" ref="L5:L14" si="2">$I4&amp;$N$2</f>
        <v>Februar!$S$3</v>
      </c>
      <c r="Q5" s="164" t="s">
        <v>296</v>
      </c>
      <c r="R5" s="493" t="s">
        <v>300</v>
      </c>
    </row>
    <row r="6" spans="1:18" ht="20.25" customHeight="1" thickTop="1" thickBot="1" x14ac:dyDescent="0.35">
      <c r="A6" s="17" t="s">
        <v>83</v>
      </c>
      <c r="B6" s="67">
        <f t="shared" si="0"/>
        <v>4</v>
      </c>
      <c r="C6" s="143" t="s">
        <v>250</v>
      </c>
      <c r="D6" s="349">
        <f>TIME(23,59,0)</f>
        <v>0.99930555555555556</v>
      </c>
      <c r="E6" s="176">
        <f>IF(Zeitmodell="Vollzeit",TIME(8,0,0),TIME(9,0,0))</f>
        <v>0.33333333333333331</v>
      </c>
      <c r="F6" s="168">
        <v>0.375</v>
      </c>
      <c r="G6" s="168">
        <v>0.58333333333333337</v>
      </c>
      <c r="H6" s="176">
        <f>IF(Zeitmodell="Vollzeit",TIME(16,0,0),TIME(13,0,0))</f>
        <v>0.66666666666666663</v>
      </c>
      <c r="I6" s="173" t="s">
        <v>153</v>
      </c>
      <c r="J6" s="66">
        <v>4</v>
      </c>
      <c r="K6" s="36" t="str">
        <f t="shared" si="1"/>
        <v>März!$I$44</v>
      </c>
      <c r="L6" s="53" t="str">
        <f t="shared" si="2"/>
        <v>März!$S$3</v>
      </c>
      <c r="Q6" s="336" t="s">
        <v>294</v>
      </c>
      <c r="R6" s="494" t="s">
        <v>301</v>
      </c>
    </row>
    <row r="7" spans="1:18" ht="20.25" customHeight="1" thickTop="1" thickBot="1" x14ac:dyDescent="0.35">
      <c r="A7" s="17" t="s">
        <v>84</v>
      </c>
      <c r="B7" s="67">
        <f>$B6+2</f>
        <v>6</v>
      </c>
      <c r="C7" s="144" t="s">
        <v>251</v>
      </c>
      <c r="D7" s="350">
        <f>TIME(0,0,0)</f>
        <v>0</v>
      </c>
      <c r="E7" s="177">
        <f>IF(Zeitmodell="Vollzeit",TIME(8,0,0),TIME(9,0,0))</f>
        <v>0.33333333333333331</v>
      </c>
      <c r="F7" s="169">
        <v>0.375</v>
      </c>
      <c r="G7" s="169">
        <v>0.5</v>
      </c>
      <c r="H7" s="177">
        <f>IF(Zeitmodell="Vollzeit",TIME(16,0,0),TIME(13,0,0))</f>
        <v>0.66666666666666663</v>
      </c>
      <c r="I7" s="173" t="s">
        <v>154</v>
      </c>
      <c r="J7" s="66">
        <v>5</v>
      </c>
      <c r="K7" s="36" t="str">
        <f t="shared" si="1"/>
        <v>April!$I$44</v>
      </c>
      <c r="L7" s="53" t="str">
        <f t="shared" si="2"/>
        <v>April!$S$3</v>
      </c>
    </row>
    <row r="8" spans="1:18" ht="20.25" customHeight="1" thickTop="1" x14ac:dyDescent="0.3">
      <c r="A8" s="17" t="s">
        <v>85</v>
      </c>
      <c r="B8" s="67">
        <f t="shared" si="0"/>
        <v>7</v>
      </c>
      <c r="I8" s="17" t="s">
        <v>155</v>
      </c>
      <c r="J8" s="66">
        <v>6</v>
      </c>
      <c r="K8" s="36" t="str">
        <f t="shared" si="1"/>
        <v>Mai!$I$44</v>
      </c>
      <c r="L8" s="53" t="str">
        <f t="shared" si="2"/>
        <v>Mai!$S$3</v>
      </c>
    </row>
    <row r="9" spans="1:18" ht="20.25" customHeight="1" x14ac:dyDescent="0.3">
      <c r="A9" s="17" t="s">
        <v>86</v>
      </c>
      <c r="B9" s="67">
        <f t="shared" si="0"/>
        <v>8</v>
      </c>
      <c r="I9" s="17" t="s">
        <v>156</v>
      </c>
      <c r="J9" s="66">
        <v>7</v>
      </c>
      <c r="K9" s="36" t="str">
        <f t="shared" si="1"/>
        <v>Juni!$I$44</v>
      </c>
      <c r="L9" s="53" t="str">
        <f t="shared" si="2"/>
        <v>Juni!$S$3</v>
      </c>
    </row>
    <row r="10" spans="1:18" ht="20.25" customHeight="1" thickBot="1" x14ac:dyDescent="0.35">
      <c r="A10" s="351" t="s">
        <v>87</v>
      </c>
      <c r="B10" s="141">
        <v>9</v>
      </c>
      <c r="I10" s="17" t="s">
        <v>157</v>
      </c>
      <c r="J10" s="66">
        <v>8</v>
      </c>
      <c r="K10" s="36" t="str">
        <f t="shared" si="1"/>
        <v>Juli!$I$44</v>
      </c>
      <c r="L10" s="53" t="str">
        <f t="shared" si="2"/>
        <v>Juli!$S$3</v>
      </c>
    </row>
    <row r="11" spans="1:18" ht="20.25" customHeight="1" thickTop="1" x14ac:dyDescent="0.3">
      <c r="I11" s="17" t="s">
        <v>158</v>
      </c>
      <c r="J11" s="66">
        <v>9</v>
      </c>
      <c r="K11" s="36" t="str">
        <f t="shared" si="1"/>
        <v>August!$I$44</v>
      </c>
      <c r="L11" s="53" t="str">
        <f t="shared" si="2"/>
        <v>August!$S$3</v>
      </c>
    </row>
    <row r="12" spans="1:18" ht="20.25" customHeight="1" x14ac:dyDescent="0.3">
      <c r="I12" s="17" t="s">
        <v>159</v>
      </c>
      <c r="J12" s="66">
        <v>10</v>
      </c>
      <c r="K12" s="36" t="str">
        <f t="shared" si="1"/>
        <v>September!$I$44</v>
      </c>
      <c r="L12" s="53" t="str">
        <f t="shared" si="2"/>
        <v>September!$S$3</v>
      </c>
    </row>
    <row r="13" spans="1:18" ht="20.25" customHeight="1" x14ac:dyDescent="0.3">
      <c r="I13" s="17" t="s">
        <v>162</v>
      </c>
      <c r="J13" s="66">
        <v>11</v>
      </c>
      <c r="K13" s="36" t="str">
        <f t="shared" si="1"/>
        <v>Oktober!$I$44</v>
      </c>
      <c r="L13" s="53" t="str">
        <f t="shared" si="2"/>
        <v>Oktober!$S$3</v>
      </c>
    </row>
    <row r="14" spans="1:18" ht="20.25" customHeight="1" thickBot="1" x14ac:dyDescent="0.35">
      <c r="I14" s="18" t="s">
        <v>160</v>
      </c>
      <c r="J14" s="154">
        <v>12</v>
      </c>
      <c r="K14" s="37" t="str">
        <f t="shared" si="1"/>
        <v>November!$I$44</v>
      </c>
      <c r="L14" s="54" t="str">
        <f t="shared" si="2"/>
        <v>November!$S$3</v>
      </c>
    </row>
    <row r="15" spans="1:18" ht="13.5" thickTop="1" x14ac:dyDescent="0.3"/>
    <row r="41" spans="1:4" x14ac:dyDescent="0.3">
      <c r="A41" s="55"/>
      <c r="B41" s="55"/>
    </row>
    <row r="43" spans="1:4" x14ac:dyDescent="0.3">
      <c r="C43" s="1"/>
      <c r="D43" s="55"/>
    </row>
  </sheetData>
  <sheetProtection selectLockedCells="1"/>
  <mergeCells count="4">
    <mergeCell ref="A1:B1"/>
    <mergeCell ref="E1:H1"/>
    <mergeCell ref="C1:D1"/>
    <mergeCell ref="I1:L1"/>
  </mergeCells>
  <phoneticPr fontId="13" type="noConversion"/>
  <pageMargins left="0.78740157499999996" right="0.78740157499999996" top="0.984251969" bottom="0.984251969" header="0.4921259845" footer="0.4921259845"/>
  <pageSetup paperSize="9" orientation="portrait" horizontalDpi="4294967293" r:id="rId1"/>
  <headerFooter alignWithMargins="0"/>
  <ignoredErrors>
    <ignoredError sqref="D5 B7"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dimension ref="A1:O367"/>
  <sheetViews>
    <sheetView workbookViewId="0">
      <selection activeCell="B2" sqref="B2"/>
    </sheetView>
  </sheetViews>
  <sheetFormatPr baseColWidth="10" defaultColWidth="11.453125" defaultRowHeight="13" x14ac:dyDescent="0.3"/>
  <cols>
    <col min="1" max="1" width="5.54296875" style="16" customWidth="1"/>
    <col min="2" max="2" width="17.7265625" style="16" customWidth="1"/>
    <col min="3" max="3" width="11.453125" style="20"/>
    <col min="4" max="4" width="5.26953125" style="22" customWidth="1"/>
    <col min="5" max="5" width="21.54296875" style="16" customWidth="1"/>
    <col min="6" max="6" width="6" style="22" customWidth="1"/>
    <col min="7" max="7" width="11.54296875" style="20" bestFit="1" customWidth="1"/>
    <col min="8" max="8" width="15.1796875" style="16" customWidth="1"/>
    <col min="9" max="9" width="17.81640625" style="16" customWidth="1"/>
    <col min="10" max="10" width="11.81640625" style="22" customWidth="1"/>
    <col min="11" max="11" width="9.453125" style="22" customWidth="1"/>
    <col min="12" max="12" width="11.453125" style="16"/>
    <col min="13" max="13" width="12.81640625" style="16" customWidth="1"/>
    <col min="14" max="16384" width="11.453125" style="16"/>
  </cols>
  <sheetData>
    <row r="1" spans="1:15" ht="34.5" customHeight="1" thickTop="1" thickBot="1" x14ac:dyDescent="0.35">
      <c r="A1" s="720" t="s">
        <v>25</v>
      </c>
      <c r="B1" s="721"/>
      <c r="C1" s="35" t="s">
        <v>24</v>
      </c>
      <c r="D1" s="21" t="s">
        <v>5</v>
      </c>
      <c r="E1" s="21" t="s">
        <v>44</v>
      </c>
      <c r="F1" s="38" t="s">
        <v>28</v>
      </c>
      <c r="G1" s="35" t="s">
        <v>24</v>
      </c>
      <c r="H1" s="21" t="s">
        <v>5</v>
      </c>
      <c r="I1" s="21" t="s">
        <v>27</v>
      </c>
      <c r="J1" s="74" t="s">
        <v>93</v>
      </c>
      <c r="K1" s="64" t="s">
        <v>95</v>
      </c>
      <c r="L1" s="722" t="s">
        <v>51</v>
      </c>
      <c r="M1" s="723"/>
      <c r="N1" s="724" t="s">
        <v>12</v>
      </c>
      <c r="O1" s="725"/>
    </row>
    <row r="2" spans="1:15" ht="24.75" customHeight="1" thickTop="1" x14ac:dyDescent="0.3">
      <c r="A2" s="19" t="s">
        <v>6</v>
      </c>
      <c r="B2" s="45">
        <f>Jahr</f>
        <v>2026</v>
      </c>
      <c r="C2" s="33">
        <f>DATE(FJ,1,1)</f>
        <v>46023</v>
      </c>
      <c r="D2" s="30" t="str">
        <f t="shared" ref="D2:D14" si="0">VLOOKUP(WEEKDAY($C2,2),WOTA,2,FALSE)</f>
        <v>Do</v>
      </c>
      <c r="E2" s="39" t="s">
        <v>15</v>
      </c>
      <c r="F2" s="48" t="s">
        <v>94</v>
      </c>
      <c r="G2" s="68">
        <f>DATE(FJ,1,1)</f>
        <v>46023</v>
      </c>
      <c r="H2" s="69" t="str">
        <f>VLOOKUP(WEEKDAY($G2,2),WOTA,2,FALSE)</f>
        <v>Do</v>
      </c>
      <c r="I2" s="70" t="str">
        <f t="shared" ref="I2:I65" si="1">IF(ISNA(VLOOKUP(G2,Feiertage,3,FALSE)),IF(OR($H2="Sa",$H2="So"),"Wochenende",""),VLOOKUP(G2,Feiertage,3,FALSE))</f>
        <v>Neujahrstag</v>
      </c>
      <c r="J2" s="71" t="str">
        <f t="shared" ref="J2:J65" si="2">IF(ISNA(VLOOKUP($G2,Feiertage,3,FALSE)),IF(AND($H2&lt;&gt;"So",$H2&lt;&gt;"Sa"),"A","F"),IF(OR(VLOOKUP($G2,Feiertage,4,FALSE)="FF",$H2="Sa",$H2="So"),"F","A"))</f>
        <v>F</v>
      </c>
      <c r="K2" s="72" t="str">
        <f t="shared" ref="K2:K65" si="3">IF(ISNA(VLOOKUP($G2,Feiertage,3,FALSE)),IF($H2="So","F","A"),IF(VLOOKUP($G2,Feiertage,4,FALSE)="FF","F","A"))</f>
        <v>F</v>
      </c>
      <c r="L2" s="65" t="s">
        <v>46</v>
      </c>
      <c r="M2" s="391" t="s">
        <v>52</v>
      </c>
      <c r="N2" s="393">
        <v>1</v>
      </c>
      <c r="O2" s="147" t="s">
        <v>7</v>
      </c>
    </row>
    <row r="3" spans="1:15" ht="24.75" customHeight="1" x14ac:dyDescent="0.3">
      <c r="A3" s="484" t="s">
        <v>14</v>
      </c>
      <c r="B3" s="485">
        <f>DOLLAR(DATE(Jahr,4,DAY(MINUTE(Jahr/38)/2+55))/7,)*7-IF(YEAR(1)=1904,5,6)</f>
        <v>46117</v>
      </c>
      <c r="C3" s="32">
        <f>DATE(FJ,1,6)</f>
        <v>46028</v>
      </c>
      <c r="D3" s="30" t="str">
        <f t="shared" si="0"/>
        <v>Di</v>
      </c>
      <c r="E3" s="36" t="s">
        <v>26</v>
      </c>
      <c r="F3" s="49" t="s">
        <v>94</v>
      </c>
      <c r="G3" s="32">
        <f>G2+1</f>
        <v>46024</v>
      </c>
      <c r="H3" s="36" t="str">
        <f t="shared" ref="H3:H65" si="4">VLOOKUP(WEEKDAY($G3,2),WOTA,2,FALSE)</f>
        <v>Fr</v>
      </c>
      <c r="I3" s="73" t="str">
        <f t="shared" si="1"/>
        <v/>
      </c>
      <c r="J3" s="49" t="str">
        <f t="shared" si="2"/>
        <v>A</v>
      </c>
      <c r="K3" s="67" t="str">
        <f t="shared" si="3"/>
        <v>A</v>
      </c>
      <c r="L3" s="66" t="s">
        <v>47</v>
      </c>
      <c r="M3" s="46" t="s">
        <v>53</v>
      </c>
      <c r="N3" s="164">
        <v>2</v>
      </c>
      <c r="O3" s="67" t="s">
        <v>8</v>
      </c>
    </row>
    <row r="4" spans="1:15" ht="24.75" customHeight="1" x14ac:dyDescent="0.3">
      <c r="C4" s="32">
        <f>OS+1</f>
        <v>46118</v>
      </c>
      <c r="D4" s="30" t="str">
        <f t="shared" si="0"/>
        <v>Mo</v>
      </c>
      <c r="E4" s="36" t="s">
        <v>16</v>
      </c>
      <c r="F4" s="49" t="s">
        <v>94</v>
      </c>
      <c r="G4" s="32">
        <f t="shared" ref="G4:G67" si="5">G3+1</f>
        <v>46025</v>
      </c>
      <c r="H4" s="36" t="str">
        <f t="shared" si="4"/>
        <v>Sa</v>
      </c>
      <c r="I4" s="73" t="str">
        <f t="shared" si="1"/>
        <v>Wochenende</v>
      </c>
      <c r="J4" s="49" t="str">
        <f t="shared" si="2"/>
        <v>F</v>
      </c>
      <c r="K4" s="67" t="str">
        <f t="shared" si="3"/>
        <v>A</v>
      </c>
      <c r="L4" s="164" t="s">
        <v>168</v>
      </c>
      <c r="M4" s="46" t="s">
        <v>169</v>
      </c>
      <c r="N4" s="164">
        <v>3</v>
      </c>
      <c r="O4" s="67" t="s">
        <v>9</v>
      </c>
    </row>
    <row r="5" spans="1:15" ht="24.75" customHeight="1" thickBot="1" x14ac:dyDescent="0.35">
      <c r="C5" s="32">
        <f>DATE(FJ,5,1)</f>
        <v>46143</v>
      </c>
      <c r="D5" s="30" t="str">
        <f t="shared" si="0"/>
        <v>Fr</v>
      </c>
      <c r="E5" s="36" t="s">
        <v>17</v>
      </c>
      <c r="F5" s="49" t="s">
        <v>94</v>
      </c>
      <c r="G5" s="32">
        <f t="shared" si="5"/>
        <v>46026</v>
      </c>
      <c r="H5" s="36" t="str">
        <f t="shared" si="4"/>
        <v>So</v>
      </c>
      <c r="I5" s="73" t="str">
        <f t="shared" si="1"/>
        <v>Wochenende</v>
      </c>
      <c r="J5" s="49" t="str">
        <f t="shared" si="2"/>
        <v>F</v>
      </c>
      <c r="K5" s="67" t="str">
        <f t="shared" si="3"/>
        <v>F</v>
      </c>
      <c r="L5" s="163" t="s">
        <v>48</v>
      </c>
      <c r="M5" s="392" t="s">
        <v>54</v>
      </c>
      <c r="N5" s="164">
        <v>4</v>
      </c>
      <c r="O5" s="67" t="s">
        <v>10</v>
      </c>
    </row>
    <row r="6" spans="1:15" ht="24.75" customHeight="1" thickTop="1" x14ac:dyDescent="0.3">
      <c r="C6" s="32">
        <f>OS+39</f>
        <v>46156</v>
      </c>
      <c r="D6" s="30" t="str">
        <f t="shared" si="0"/>
        <v>Do</v>
      </c>
      <c r="E6" s="36" t="s">
        <v>71</v>
      </c>
      <c r="F6" s="49" t="s">
        <v>94</v>
      </c>
      <c r="G6" s="32">
        <f t="shared" si="5"/>
        <v>46027</v>
      </c>
      <c r="H6" s="36" t="str">
        <f t="shared" si="4"/>
        <v>Mo</v>
      </c>
      <c r="I6" s="73" t="str">
        <f t="shared" si="1"/>
        <v/>
      </c>
      <c r="J6" s="49" t="str">
        <f t="shared" si="2"/>
        <v>A</v>
      </c>
      <c r="K6" s="67" t="str">
        <f t="shared" si="3"/>
        <v>A</v>
      </c>
      <c r="N6" s="164">
        <v>5</v>
      </c>
      <c r="O6" s="67" t="s">
        <v>11</v>
      </c>
    </row>
    <row r="7" spans="1:15" ht="24.75" customHeight="1" x14ac:dyDescent="0.3">
      <c r="C7" s="32">
        <f>OS+50</f>
        <v>46167</v>
      </c>
      <c r="D7" s="30" t="str">
        <f t="shared" si="0"/>
        <v>Mo</v>
      </c>
      <c r="E7" s="36" t="s">
        <v>18</v>
      </c>
      <c r="F7" s="49" t="s">
        <v>94</v>
      </c>
      <c r="G7" s="32">
        <f t="shared" si="5"/>
        <v>46028</v>
      </c>
      <c r="H7" s="36" t="str">
        <f t="shared" si="4"/>
        <v>Di</v>
      </c>
      <c r="I7" s="73" t="str">
        <f t="shared" si="1"/>
        <v>Hl. drei Könige</v>
      </c>
      <c r="J7" s="49" t="str">
        <f t="shared" si="2"/>
        <v>F</v>
      </c>
      <c r="K7" s="67" t="str">
        <f t="shared" si="3"/>
        <v>F</v>
      </c>
      <c r="N7" s="164">
        <v>6</v>
      </c>
      <c r="O7" s="67" t="s">
        <v>254</v>
      </c>
    </row>
    <row r="8" spans="1:15" ht="24.75" customHeight="1" thickBot="1" x14ac:dyDescent="0.35">
      <c r="C8" s="32">
        <f>OS+60</f>
        <v>46177</v>
      </c>
      <c r="D8" s="30" t="str">
        <f t="shared" si="0"/>
        <v>Do</v>
      </c>
      <c r="E8" s="36" t="s">
        <v>19</v>
      </c>
      <c r="F8" s="49" t="s">
        <v>94</v>
      </c>
      <c r="G8" s="32">
        <f t="shared" si="5"/>
        <v>46029</v>
      </c>
      <c r="H8" s="36" t="str">
        <f t="shared" si="4"/>
        <v>Mi</v>
      </c>
      <c r="I8" s="73" t="str">
        <f t="shared" si="1"/>
        <v/>
      </c>
      <c r="J8" s="49" t="str">
        <f t="shared" si="2"/>
        <v>A</v>
      </c>
      <c r="K8" s="67" t="str">
        <f t="shared" si="3"/>
        <v>A</v>
      </c>
      <c r="N8" s="336">
        <v>7</v>
      </c>
      <c r="O8" s="141" t="s">
        <v>255</v>
      </c>
    </row>
    <row r="9" spans="1:15" ht="24.75" customHeight="1" thickTop="1" x14ac:dyDescent="0.3">
      <c r="C9" s="32">
        <f>DATE(FJ,8,15)</f>
        <v>46249</v>
      </c>
      <c r="D9" s="30" t="str">
        <f t="shared" si="0"/>
        <v>Sa</v>
      </c>
      <c r="E9" s="36" t="s">
        <v>72</v>
      </c>
      <c r="F9" s="49" t="s">
        <v>94</v>
      </c>
      <c r="G9" s="32">
        <f t="shared" si="5"/>
        <v>46030</v>
      </c>
      <c r="H9" s="36" t="str">
        <f t="shared" si="4"/>
        <v>Do</v>
      </c>
      <c r="I9" s="73" t="str">
        <f t="shared" si="1"/>
        <v/>
      </c>
      <c r="J9" s="49" t="str">
        <f t="shared" si="2"/>
        <v>A</v>
      </c>
      <c r="K9" s="67" t="str">
        <f t="shared" si="3"/>
        <v>A</v>
      </c>
    </row>
    <row r="10" spans="1:15" ht="24.75" customHeight="1" x14ac:dyDescent="0.3">
      <c r="C10" s="32">
        <f>DATE(FJ,10,26)</f>
        <v>46321</v>
      </c>
      <c r="D10" s="30" t="str">
        <f t="shared" si="0"/>
        <v>Mo</v>
      </c>
      <c r="E10" s="36" t="s">
        <v>20</v>
      </c>
      <c r="F10" s="49" t="s">
        <v>94</v>
      </c>
      <c r="G10" s="32">
        <f t="shared" si="5"/>
        <v>46031</v>
      </c>
      <c r="H10" s="36" t="str">
        <f t="shared" si="4"/>
        <v>Fr</v>
      </c>
      <c r="I10" s="73" t="str">
        <f t="shared" si="1"/>
        <v/>
      </c>
      <c r="J10" s="49" t="str">
        <f t="shared" si="2"/>
        <v>A</v>
      </c>
      <c r="K10" s="67" t="str">
        <f t="shared" si="3"/>
        <v>A</v>
      </c>
    </row>
    <row r="11" spans="1:15" ht="24.75" customHeight="1" x14ac:dyDescent="0.3">
      <c r="C11" s="32">
        <f>DATE(FJ,11,1)</f>
        <v>46327</v>
      </c>
      <c r="D11" s="30" t="str">
        <f t="shared" si="0"/>
        <v>So</v>
      </c>
      <c r="E11" s="36" t="s">
        <v>21</v>
      </c>
      <c r="F11" s="49" t="s">
        <v>94</v>
      </c>
      <c r="G11" s="32">
        <f t="shared" si="5"/>
        <v>46032</v>
      </c>
      <c r="H11" s="36" t="str">
        <f t="shared" si="4"/>
        <v>Sa</v>
      </c>
      <c r="I11" s="73" t="str">
        <f t="shared" si="1"/>
        <v>Wochenende</v>
      </c>
      <c r="J11" s="49" t="str">
        <f t="shared" si="2"/>
        <v>F</v>
      </c>
      <c r="K11" s="67" t="str">
        <f t="shared" si="3"/>
        <v>A</v>
      </c>
    </row>
    <row r="12" spans="1:15" ht="24.75" customHeight="1" x14ac:dyDescent="0.3">
      <c r="C12" s="32">
        <f>DATE(FJ,12,8)</f>
        <v>46364</v>
      </c>
      <c r="D12" s="30" t="str">
        <f t="shared" si="0"/>
        <v>Di</v>
      </c>
      <c r="E12" s="36" t="s">
        <v>73</v>
      </c>
      <c r="F12" s="49" t="s">
        <v>94</v>
      </c>
      <c r="G12" s="32">
        <f t="shared" si="5"/>
        <v>46033</v>
      </c>
      <c r="H12" s="36" t="str">
        <f t="shared" si="4"/>
        <v>So</v>
      </c>
      <c r="I12" s="73" t="str">
        <f t="shared" si="1"/>
        <v>Wochenende</v>
      </c>
      <c r="J12" s="49" t="str">
        <f t="shared" si="2"/>
        <v>F</v>
      </c>
      <c r="K12" s="67" t="str">
        <f t="shared" si="3"/>
        <v>F</v>
      </c>
    </row>
    <row r="13" spans="1:15" ht="24.75" customHeight="1" x14ac:dyDescent="0.3">
      <c r="C13" s="32">
        <f>DATE(FJ,12,25)</f>
        <v>46381</v>
      </c>
      <c r="D13" s="30" t="str">
        <f t="shared" si="0"/>
        <v>Fr</v>
      </c>
      <c r="E13" s="36" t="s">
        <v>22</v>
      </c>
      <c r="F13" s="49" t="s">
        <v>94</v>
      </c>
      <c r="G13" s="32">
        <f t="shared" si="5"/>
        <v>46034</v>
      </c>
      <c r="H13" s="36" t="str">
        <f t="shared" si="4"/>
        <v>Mo</v>
      </c>
      <c r="I13" s="73" t="str">
        <f t="shared" si="1"/>
        <v/>
      </c>
      <c r="J13" s="49" t="str">
        <f t="shared" si="2"/>
        <v>A</v>
      </c>
      <c r="K13" s="67" t="str">
        <f t="shared" si="3"/>
        <v>A</v>
      </c>
    </row>
    <row r="14" spans="1:15" ht="24.75" customHeight="1" thickBot="1" x14ac:dyDescent="0.35">
      <c r="C14" s="47">
        <f>DATE(FJ,12,26)</f>
        <v>46382</v>
      </c>
      <c r="D14" s="43" t="str">
        <f t="shared" si="0"/>
        <v>Sa</v>
      </c>
      <c r="E14" s="44" t="s">
        <v>23</v>
      </c>
      <c r="F14" s="50" t="s">
        <v>94</v>
      </c>
      <c r="G14" s="32">
        <f t="shared" si="5"/>
        <v>46035</v>
      </c>
      <c r="H14" s="36" t="str">
        <f t="shared" si="4"/>
        <v>Di</v>
      </c>
      <c r="I14" s="73" t="str">
        <f t="shared" si="1"/>
        <v/>
      </c>
      <c r="J14" s="49" t="str">
        <f t="shared" si="2"/>
        <v>A</v>
      </c>
      <c r="K14" s="67" t="str">
        <f t="shared" si="3"/>
        <v>A</v>
      </c>
    </row>
    <row r="15" spans="1:15" ht="24.75" customHeight="1" thickTop="1" thickBot="1" x14ac:dyDescent="0.35">
      <c r="C15" s="41" t="s">
        <v>24</v>
      </c>
      <c r="D15" s="42" t="s">
        <v>5</v>
      </c>
      <c r="E15" s="42" t="s">
        <v>43</v>
      </c>
      <c r="F15" s="51" t="s">
        <v>28</v>
      </c>
      <c r="G15" s="32">
        <f t="shared" si="5"/>
        <v>46036</v>
      </c>
      <c r="H15" s="36" t="str">
        <f t="shared" si="4"/>
        <v>Mi</v>
      </c>
      <c r="I15" s="73" t="str">
        <f t="shared" si="1"/>
        <v/>
      </c>
      <c r="J15" s="49" t="str">
        <f t="shared" si="2"/>
        <v>A</v>
      </c>
      <c r="K15" s="67" t="str">
        <f t="shared" si="3"/>
        <v>A</v>
      </c>
    </row>
    <row r="16" spans="1:15" ht="24.75" customHeight="1" thickTop="1" x14ac:dyDescent="0.3">
      <c r="C16" s="33">
        <f>OS-46</f>
        <v>46071</v>
      </c>
      <c r="D16" s="29" t="str">
        <f t="shared" ref="D16:D34" si="6">VLOOKUP(WEEKDAY($C16,2),WOTA,2,FALSE)</f>
        <v>Mi</v>
      </c>
      <c r="E16" s="40" t="s">
        <v>69</v>
      </c>
      <c r="F16" s="48" t="str">
        <f>IF(D16&lt;&gt;"So","FA","FF")</f>
        <v>FA</v>
      </c>
      <c r="G16" s="32">
        <f t="shared" si="5"/>
        <v>46037</v>
      </c>
      <c r="H16" s="36" t="str">
        <f t="shared" si="4"/>
        <v>Do</v>
      </c>
      <c r="I16" s="73" t="str">
        <f t="shared" si="1"/>
        <v/>
      </c>
      <c r="J16" s="49" t="str">
        <f t="shared" si="2"/>
        <v>A</v>
      </c>
      <c r="K16" s="67" t="str">
        <f t="shared" si="3"/>
        <v>A</v>
      </c>
    </row>
    <row r="17" spans="1:11" ht="24.75" customHeight="1" x14ac:dyDescent="0.3">
      <c r="C17" s="32">
        <f>DATE(FJ,2,14)</f>
        <v>46067</v>
      </c>
      <c r="D17" s="30" t="str">
        <f t="shared" si="6"/>
        <v>Sa</v>
      </c>
      <c r="E17" s="36" t="s">
        <v>29</v>
      </c>
      <c r="F17" s="49" t="str">
        <f t="shared" ref="F17:F34" si="7">IF(D17&lt;&gt;"So","FA","FF")</f>
        <v>FA</v>
      </c>
      <c r="G17" s="32">
        <f t="shared" si="5"/>
        <v>46038</v>
      </c>
      <c r="H17" s="36" t="str">
        <f t="shared" si="4"/>
        <v>Fr</v>
      </c>
      <c r="I17" s="73" t="str">
        <f t="shared" si="1"/>
        <v/>
      </c>
      <c r="J17" s="49" t="str">
        <f t="shared" si="2"/>
        <v>A</v>
      </c>
      <c r="K17" s="67" t="str">
        <f t="shared" si="3"/>
        <v>A</v>
      </c>
    </row>
    <row r="18" spans="1:11" ht="24.75" customHeight="1" x14ac:dyDescent="0.3">
      <c r="C18" s="32">
        <f>OS-7</f>
        <v>46110</v>
      </c>
      <c r="D18" s="30" t="str">
        <f t="shared" si="6"/>
        <v>So</v>
      </c>
      <c r="E18" s="36" t="s">
        <v>30</v>
      </c>
      <c r="F18" s="49" t="str">
        <f t="shared" si="7"/>
        <v>FF</v>
      </c>
      <c r="G18" s="32">
        <f t="shared" si="5"/>
        <v>46039</v>
      </c>
      <c r="H18" s="36" t="str">
        <f t="shared" si="4"/>
        <v>Sa</v>
      </c>
      <c r="I18" s="73" t="str">
        <f t="shared" si="1"/>
        <v>Wochenende</v>
      </c>
      <c r="J18" s="49" t="str">
        <f t="shared" si="2"/>
        <v>F</v>
      </c>
      <c r="K18" s="67" t="str">
        <f t="shared" si="3"/>
        <v>A</v>
      </c>
    </row>
    <row r="19" spans="1:11" ht="24.75" customHeight="1" x14ac:dyDescent="0.3">
      <c r="C19" s="32">
        <f>OS-3</f>
        <v>46114</v>
      </c>
      <c r="D19" s="30" t="str">
        <f t="shared" si="6"/>
        <v>Do</v>
      </c>
      <c r="E19" s="36" t="s">
        <v>70</v>
      </c>
      <c r="F19" s="49" t="str">
        <f t="shared" si="7"/>
        <v>FA</v>
      </c>
      <c r="G19" s="32">
        <f t="shared" si="5"/>
        <v>46040</v>
      </c>
      <c r="H19" s="36" t="str">
        <f t="shared" si="4"/>
        <v>So</v>
      </c>
      <c r="I19" s="73" t="str">
        <f t="shared" si="1"/>
        <v>Wochenende</v>
      </c>
      <c r="J19" s="49" t="str">
        <f t="shared" si="2"/>
        <v>F</v>
      </c>
      <c r="K19" s="67" t="str">
        <f t="shared" si="3"/>
        <v>F</v>
      </c>
    </row>
    <row r="20" spans="1:11" ht="24.75" customHeight="1" x14ac:dyDescent="0.3">
      <c r="C20" s="32">
        <f>OS-2</f>
        <v>46115</v>
      </c>
      <c r="D20" s="30" t="str">
        <f t="shared" si="6"/>
        <v>Fr</v>
      </c>
      <c r="E20" s="36" t="s">
        <v>31</v>
      </c>
      <c r="F20" s="49" t="str">
        <f t="shared" si="7"/>
        <v>FA</v>
      </c>
      <c r="G20" s="32">
        <f t="shared" si="5"/>
        <v>46041</v>
      </c>
      <c r="H20" s="36" t="str">
        <f t="shared" si="4"/>
        <v>Mo</v>
      </c>
      <c r="I20" s="73" t="str">
        <f t="shared" si="1"/>
        <v/>
      </c>
      <c r="J20" s="49" t="str">
        <f t="shared" si="2"/>
        <v>A</v>
      </c>
      <c r="K20" s="67" t="str">
        <f t="shared" si="3"/>
        <v>A</v>
      </c>
    </row>
    <row r="21" spans="1:11" ht="24.75" customHeight="1" x14ac:dyDescent="0.3">
      <c r="C21" s="32">
        <f>OS</f>
        <v>46117</v>
      </c>
      <c r="D21" s="30" t="str">
        <f t="shared" si="6"/>
        <v>So</v>
      </c>
      <c r="E21" s="36" t="s">
        <v>74</v>
      </c>
      <c r="F21" s="49" t="str">
        <f t="shared" si="7"/>
        <v>FF</v>
      </c>
      <c r="G21" s="32">
        <f t="shared" si="5"/>
        <v>46042</v>
      </c>
      <c r="H21" s="36" t="str">
        <f t="shared" si="4"/>
        <v>Di</v>
      </c>
      <c r="I21" s="73" t="str">
        <f t="shared" si="1"/>
        <v/>
      </c>
      <c r="J21" s="49" t="str">
        <f t="shared" si="2"/>
        <v>A</v>
      </c>
      <c r="K21" s="67" t="str">
        <f t="shared" si="3"/>
        <v>A</v>
      </c>
    </row>
    <row r="22" spans="1:11" ht="24.75" customHeight="1" x14ac:dyDescent="0.3">
      <c r="C22" s="32">
        <f>OS+2</f>
        <v>46119</v>
      </c>
      <c r="D22" s="30" t="str">
        <f t="shared" si="6"/>
        <v>Di</v>
      </c>
      <c r="E22" s="36" t="s">
        <v>256</v>
      </c>
      <c r="F22" s="49" t="str">
        <f>IF(D22&lt;&gt;"So","FA","FF")</f>
        <v>FA</v>
      </c>
      <c r="G22" s="32">
        <f t="shared" si="5"/>
        <v>46043</v>
      </c>
      <c r="H22" s="36" t="str">
        <f t="shared" si="4"/>
        <v>Mi</v>
      </c>
      <c r="I22" s="73" t="str">
        <f t="shared" si="1"/>
        <v/>
      </c>
      <c r="J22" s="49" t="str">
        <f t="shared" si="2"/>
        <v>A</v>
      </c>
      <c r="K22" s="67" t="str">
        <f t="shared" si="3"/>
        <v>A</v>
      </c>
    </row>
    <row r="23" spans="1:11" ht="24.75" customHeight="1" x14ac:dyDescent="0.3">
      <c r="C23" s="32">
        <f>DATE(FJ,5,1)-WEEKDAY(DATE(FJ,5,1),2)+14-(7*(DATE(FJ,5,1)-WEEKDAY(DATE(FJ,5,1),2)+14=ROUND((DAY(MINUTE(FJ/38)/2+55)&amp;".4."&amp;FJ)/7,)*7-6+49))</f>
        <v>46152</v>
      </c>
      <c r="D23" s="30" t="str">
        <f t="shared" si="6"/>
        <v>So</v>
      </c>
      <c r="E23" s="36" t="s">
        <v>32</v>
      </c>
      <c r="F23" s="49" t="str">
        <f t="shared" si="7"/>
        <v>FF</v>
      </c>
      <c r="G23" s="32">
        <f t="shared" si="5"/>
        <v>46044</v>
      </c>
      <c r="H23" s="36" t="str">
        <f t="shared" si="4"/>
        <v>Do</v>
      </c>
      <c r="I23" s="73" t="str">
        <f t="shared" si="1"/>
        <v/>
      </c>
      <c r="J23" s="49" t="str">
        <f t="shared" si="2"/>
        <v>A</v>
      </c>
      <c r="K23" s="67" t="str">
        <f t="shared" si="3"/>
        <v>A</v>
      </c>
    </row>
    <row r="24" spans="1:11" ht="24.75" customHeight="1" x14ac:dyDescent="0.3">
      <c r="C24" s="32">
        <f>OS+49</f>
        <v>46166</v>
      </c>
      <c r="D24" s="30" t="str">
        <f t="shared" si="6"/>
        <v>So</v>
      </c>
      <c r="E24" s="36" t="s">
        <v>33</v>
      </c>
      <c r="F24" s="49" t="str">
        <f t="shared" si="7"/>
        <v>FF</v>
      </c>
      <c r="G24" s="32">
        <f t="shared" si="5"/>
        <v>46045</v>
      </c>
      <c r="H24" s="36" t="str">
        <f t="shared" si="4"/>
        <v>Fr</v>
      </c>
      <c r="I24" s="73" t="str">
        <f t="shared" si="1"/>
        <v/>
      </c>
      <c r="J24" s="49" t="str">
        <f t="shared" si="2"/>
        <v>A</v>
      </c>
      <c r="K24" s="67" t="str">
        <f t="shared" si="3"/>
        <v>A</v>
      </c>
    </row>
    <row r="25" spans="1:11" ht="24.75" customHeight="1" x14ac:dyDescent="0.3">
      <c r="C25" s="32">
        <f>DATE(Jahr,6,1)+15-WEEKDAY(DATE(Jahr,6,1)+14)</f>
        <v>46187</v>
      </c>
      <c r="D25" s="30" t="str">
        <f t="shared" si="6"/>
        <v>So</v>
      </c>
      <c r="E25" s="36" t="s">
        <v>34</v>
      </c>
      <c r="F25" s="49" t="str">
        <f t="shared" si="7"/>
        <v>FF</v>
      </c>
      <c r="G25" s="32">
        <f t="shared" si="5"/>
        <v>46046</v>
      </c>
      <c r="H25" s="36" t="str">
        <f t="shared" si="4"/>
        <v>Sa</v>
      </c>
      <c r="I25" s="73" t="str">
        <f t="shared" si="1"/>
        <v>Wochenende</v>
      </c>
      <c r="J25" s="49" t="str">
        <f t="shared" si="2"/>
        <v>F</v>
      </c>
      <c r="K25" s="67" t="str">
        <f t="shared" si="3"/>
        <v>A</v>
      </c>
    </row>
    <row r="26" spans="1:11" ht="24.75" customHeight="1" x14ac:dyDescent="0.3">
      <c r="C26" s="32">
        <f>DATE(FJ,11,2)</f>
        <v>46328</v>
      </c>
      <c r="D26" s="30" t="str">
        <f t="shared" si="6"/>
        <v>Mo</v>
      </c>
      <c r="E26" s="36" t="s">
        <v>35</v>
      </c>
      <c r="F26" s="49" t="str">
        <f t="shared" si="7"/>
        <v>FA</v>
      </c>
      <c r="G26" s="32">
        <f t="shared" si="5"/>
        <v>46047</v>
      </c>
      <c r="H26" s="36" t="str">
        <f t="shared" si="4"/>
        <v>So</v>
      </c>
      <c r="I26" s="73" t="str">
        <f t="shared" si="1"/>
        <v>Wochenende</v>
      </c>
      <c r="J26" s="49" t="str">
        <f t="shared" si="2"/>
        <v>F</v>
      </c>
      <c r="K26" s="67" t="str">
        <f t="shared" si="3"/>
        <v>F</v>
      </c>
    </row>
    <row r="27" spans="1:11" ht="24.75" customHeight="1" x14ac:dyDescent="0.3">
      <c r="C27" s="32">
        <f>DATE(FJ,11,15)</f>
        <v>46341</v>
      </c>
      <c r="D27" s="30" t="str">
        <f t="shared" si="6"/>
        <v>So</v>
      </c>
      <c r="E27" s="36" t="s">
        <v>36</v>
      </c>
      <c r="F27" s="49" t="str">
        <f t="shared" si="7"/>
        <v>FF</v>
      </c>
      <c r="G27" s="32">
        <f t="shared" si="5"/>
        <v>46048</v>
      </c>
      <c r="H27" s="36" t="str">
        <f t="shared" si="4"/>
        <v>Mo</v>
      </c>
      <c r="I27" s="73" t="str">
        <f t="shared" si="1"/>
        <v/>
      </c>
      <c r="J27" s="49" t="str">
        <f t="shared" si="2"/>
        <v>A</v>
      </c>
      <c r="K27" s="67" t="str">
        <f t="shared" si="3"/>
        <v>A</v>
      </c>
    </row>
    <row r="28" spans="1:11" ht="24.75" customHeight="1" x14ac:dyDescent="0.3">
      <c r="C28" s="32">
        <f>DATE(FJ,12,6)</f>
        <v>46362</v>
      </c>
      <c r="D28" s="30" t="str">
        <f t="shared" si="6"/>
        <v>So</v>
      </c>
      <c r="E28" s="36" t="s">
        <v>37</v>
      </c>
      <c r="F28" s="49" t="str">
        <f t="shared" si="7"/>
        <v>FF</v>
      </c>
      <c r="G28" s="32">
        <f t="shared" si="5"/>
        <v>46049</v>
      </c>
      <c r="H28" s="36" t="str">
        <f t="shared" si="4"/>
        <v>Di</v>
      </c>
      <c r="I28" s="73" t="str">
        <f t="shared" si="1"/>
        <v/>
      </c>
      <c r="J28" s="49" t="str">
        <f t="shared" si="2"/>
        <v>A</v>
      </c>
      <c r="K28" s="67" t="str">
        <f t="shared" si="3"/>
        <v>A</v>
      </c>
    </row>
    <row r="29" spans="1:11" ht="24.75" customHeight="1" x14ac:dyDescent="0.3">
      <c r="C29" s="32">
        <f>C30-7</f>
        <v>46355</v>
      </c>
      <c r="D29" s="30" t="str">
        <f t="shared" si="6"/>
        <v>So</v>
      </c>
      <c r="E29" s="36" t="s">
        <v>38</v>
      </c>
      <c r="F29" s="49" t="str">
        <f t="shared" si="7"/>
        <v>FF</v>
      </c>
      <c r="G29" s="32">
        <f t="shared" si="5"/>
        <v>46050</v>
      </c>
      <c r="H29" s="36" t="str">
        <f t="shared" si="4"/>
        <v>Mi</v>
      </c>
      <c r="I29" s="73" t="str">
        <f t="shared" si="1"/>
        <v/>
      </c>
      <c r="J29" s="49" t="str">
        <f t="shared" si="2"/>
        <v>A</v>
      </c>
      <c r="K29" s="67" t="str">
        <f t="shared" si="3"/>
        <v>A</v>
      </c>
    </row>
    <row r="30" spans="1:11" ht="24.75" customHeight="1" x14ac:dyDescent="0.3">
      <c r="C30" s="32">
        <f>C31-7</f>
        <v>46362</v>
      </c>
      <c r="D30" s="30" t="str">
        <f t="shared" si="6"/>
        <v>So</v>
      </c>
      <c r="E30" s="36" t="s">
        <v>40</v>
      </c>
      <c r="F30" s="49" t="str">
        <f t="shared" si="7"/>
        <v>FF</v>
      </c>
      <c r="G30" s="32">
        <f t="shared" si="5"/>
        <v>46051</v>
      </c>
      <c r="H30" s="36" t="str">
        <f t="shared" si="4"/>
        <v>Do</v>
      </c>
      <c r="I30" s="73" t="str">
        <f t="shared" si="1"/>
        <v/>
      </c>
      <c r="J30" s="49" t="str">
        <f t="shared" si="2"/>
        <v>A</v>
      </c>
      <c r="K30" s="67" t="str">
        <f t="shared" si="3"/>
        <v>A</v>
      </c>
    </row>
    <row r="31" spans="1:11" ht="24.75" customHeight="1" x14ac:dyDescent="0.3">
      <c r="C31" s="32">
        <f>C32-7</f>
        <v>46369</v>
      </c>
      <c r="D31" s="30" t="str">
        <f t="shared" si="6"/>
        <v>So</v>
      </c>
      <c r="E31" s="36" t="s">
        <v>39</v>
      </c>
      <c r="F31" s="49" t="str">
        <f t="shared" si="7"/>
        <v>FF</v>
      </c>
      <c r="G31" s="32">
        <f t="shared" si="5"/>
        <v>46052</v>
      </c>
      <c r="H31" s="36" t="str">
        <f t="shared" si="4"/>
        <v>Fr</v>
      </c>
      <c r="I31" s="73" t="str">
        <f t="shared" si="1"/>
        <v/>
      </c>
      <c r="J31" s="49" t="str">
        <f t="shared" si="2"/>
        <v>A</v>
      </c>
      <c r="K31" s="67" t="str">
        <f t="shared" si="3"/>
        <v>A</v>
      </c>
    </row>
    <row r="32" spans="1:11" ht="24.75" customHeight="1" x14ac:dyDescent="0.3">
      <c r="A32" s="395"/>
      <c r="B32" s="395"/>
      <c r="C32" s="32">
        <f>DATE(FJ,12,24)-WEEKDAY(DATE(FJ,12,24))+1</f>
        <v>46376</v>
      </c>
      <c r="D32" s="30" t="str">
        <f t="shared" si="6"/>
        <v>So</v>
      </c>
      <c r="E32" s="36" t="s">
        <v>41</v>
      </c>
      <c r="F32" s="49" t="str">
        <f t="shared" si="7"/>
        <v>FF</v>
      </c>
      <c r="G32" s="32">
        <f t="shared" si="5"/>
        <v>46053</v>
      </c>
      <c r="H32" s="36" t="str">
        <f t="shared" si="4"/>
        <v>Sa</v>
      </c>
      <c r="I32" s="73" t="str">
        <f t="shared" si="1"/>
        <v>Wochenende</v>
      </c>
      <c r="J32" s="49" t="str">
        <f t="shared" si="2"/>
        <v>F</v>
      </c>
      <c r="K32" s="67" t="str">
        <f t="shared" si="3"/>
        <v>A</v>
      </c>
    </row>
    <row r="33" spans="3:11" ht="24.75" customHeight="1" x14ac:dyDescent="0.3">
      <c r="C33" s="32">
        <f>DATE(FJ,12,24)</f>
        <v>46380</v>
      </c>
      <c r="D33" s="30" t="str">
        <f t="shared" si="6"/>
        <v>Do</v>
      </c>
      <c r="E33" s="36" t="s">
        <v>45</v>
      </c>
      <c r="F33" s="49" t="str">
        <f t="shared" si="7"/>
        <v>FA</v>
      </c>
      <c r="G33" s="32">
        <f t="shared" si="5"/>
        <v>46054</v>
      </c>
      <c r="H33" s="36" t="str">
        <f t="shared" si="4"/>
        <v>So</v>
      </c>
      <c r="I33" s="73" t="str">
        <f t="shared" si="1"/>
        <v>Wochenende</v>
      </c>
      <c r="J33" s="49" t="str">
        <f t="shared" si="2"/>
        <v>F</v>
      </c>
      <c r="K33" s="67" t="str">
        <f t="shared" si="3"/>
        <v>F</v>
      </c>
    </row>
    <row r="34" spans="3:11" ht="24.75" customHeight="1" thickBot="1" x14ac:dyDescent="0.35">
      <c r="C34" s="34">
        <f>DATE(FJ,12,31)</f>
        <v>46387</v>
      </c>
      <c r="D34" s="31" t="str">
        <f t="shared" si="6"/>
        <v>Do</v>
      </c>
      <c r="E34" s="37" t="s">
        <v>42</v>
      </c>
      <c r="F34" s="52" t="str">
        <f t="shared" si="7"/>
        <v>FA</v>
      </c>
      <c r="G34" s="32">
        <f t="shared" si="5"/>
        <v>46055</v>
      </c>
      <c r="H34" s="36" t="str">
        <f t="shared" si="4"/>
        <v>Mo</v>
      </c>
      <c r="I34" s="73" t="str">
        <f t="shared" si="1"/>
        <v/>
      </c>
      <c r="J34" s="49" t="str">
        <f t="shared" si="2"/>
        <v>A</v>
      </c>
      <c r="K34" s="67" t="str">
        <f t="shared" si="3"/>
        <v>A</v>
      </c>
    </row>
    <row r="35" spans="3:11" ht="24.75" customHeight="1" thickTop="1" x14ac:dyDescent="0.3">
      <c r="G35" s="32">
        <f t="shared" si="5"/>
        <v>46056</v>
      </c>
      <c r="H35" s="36" t="str">
        <f t="shared" si="4"/>
        <v>Di</v>
      </c>
      <c r="I35" s="73" t="str">
        <f t="shared" si="1"/>
        <v/>
      </c>
      <c r="J35" s="49" t="str">
        <f t="shared" si="2"/>
        <v>A</v>
      </c>
      <c r="K35" s="67" t="str">
        <f t="shared" si="3"/>
        <v>A</v>
      </c>
    </row>
    <row r="36" spans="3:11" ht="24.75" customHeight="1" x14ac:dyDescent="0.3">
      <c r="G36" s="32">
        <f t="shared" si="5"/>
        <v>46057</v>
      </c>
      <c r="H36" s="36" t="str">
        <f t="shared" si="4"/>
        <v>Mi</v>
      </c>
      <c r="I36" s="73" t="str">
        <f t="shared" si="1"/>
        <v/>
      </c>
      <c r="J36" s="49" t="str">
        <f t="shared" si="2"/>
        <v>A</v>
      </c>
      <c r="K36" s="67" t="str">
        <f t="shared" si="3"/>
        <v>A</v>
      </c>
    </row>
    <row r="37" spans="3:11" ht="24.75" customHeight="1" x14ac:dyDescent="0.3">
      <c r="G37" s="32">
        <f t="shared" si="5"/>
        <v>46058</v>
      </c>
      <c r="H37" s="36" t="str">
        <f t="shared" si="4"/>
        <v>Do</v>
      </c>
      <c r="I37" s="73" t="str">
        <f t="shared" si="1"/>
        <v/>
      </c>
      <c r="J37" s="49" t="str">
        <f t="shared" si="2"/>
        <v>A</v>
      </c>
      <c r="K37" s="67" t="str">
        <f t="shared" si="3"/>
        <v>A</v>
      </c>
    </row>
    <row r="38" spans="3:11" ht="24.75" customHeight="1" x14ac:dyDescent="0.3">
      <c r="G38" s="32">
        <f t="shared" si="5"/>
        <v>46059</v>
      </c>
      <c r="H38" s="36" t="str">
        <f t="shared" si="4"/>
        <v>Fr</v>
      </c>
      <c r="I38" s="73" t="str">
        <f t="shared" si="1"/>
        <v/>
      </c>
      <c r="J38" s="49" t="str">
        <f t="shared" si="2"/>
        <v>A</v>
      </c>
      <c r="K38" s="67" t="str">
        <f t="shared" si="3"/>
        <v>A</v>
      </c>
    </row>
    <row r="39" spans="3:11" ht="24.75" customHeight="1" x14ac:dyDescent="0.3">
      <c r="G39" s="32">
        <f t="shared" si="5"/>
        <v>46060</v>
      </c>
      <c r="H39" s="36" t="str">
        <f t="shared" si="4"/>
        <v>Sa</v>
      </c>
      <c r="I39" s="73" t="str">
        <f t="shared" si="1"/>
        <v>Wochenende</v>
      </c>
      <c r="J39" s="49" t="str">
        <f t="shared" si="2"/>
        <v>F</v>
      </c>
      <c r="K39" s="67" t="str">
        <f t="shared" si="3"/>
        <v>A</v>
      </c>
    </row>
    <row r="40" spans="3:11" ht="24.75" customHeight="1" x14ac:dyDescent="0.3">
      <c r="G40" s="32">
        <f t="shared" si="5"/>
        <v>46061</v>
      </c>
      <c r="H40" s="36" t="str">
        <f t="shared" si="4"/>
        <v>So</v>
      </c>
      <c r="I40" s="73" t="str">
        <f t="shared" si="1"/>
        <v>Wochenende</v>
      </c>
      <c r="J40" s="49" t="str">
        <f t="shared" si="2"/>
        <v>F</v>
      </c>
      <c r="K40" s="67" t="str">
        <f t="shared" si="3"/>
        <v>F</v>
      </c>
    </row>
    <row r="41" spans="3:11" ht="24.75" customHeight="1" x14ac:dyDescent="0.3">
      <c r="G41" s="32">
        <f t="shared" si="5"/>
        <v>46062</v>
      </c>
      <c r="H41" s="36" t="str">
        <f t="shared" si="4"/>
        <v>Mo</v>
      </c>
      <c r="I41" s="73" t="str">
        <f t="shared" si="1"/>
        <v/>
      </c>
      <c r="J41" s="49" t="str">
        <f t="shared" si="2"/>
        <v>A</v>
      </c>
      <c r="K41" s="67" t="str">
        <f t="shared" si="3"/>
        <v>A</v>
      </c>
    </row>
    <row r="42" spans="3:11" ht="24.75" customHeight="1" x14ac:dyDescent="0.3">
      <c r="G42" s="32">
        <f t="shared" si="5"/>
        <v>46063</v>
      </c>
      <c r="H42" s="36" t="str">
        <f t="shared" si="4"/>
        <v>Di</v>
      </c>
      <c r="I42" s="73" t="str">
        <f t="shared" si="1"/>
        <v/>
      </c>
      <c r="J42" s="49" t="str">
        <f t="shared" si="2"/>
        <v>A</v>
      </c>
      <c r="K42" s="67" t="str">
        <f t="shared" si="3"/>
        <v>A</v>
      </c>
    </row>
    <row r="43" spans="3:11" ht="24.75" customHeight="1" x14ac:dyDescent="0.3">
      <c r="G43" s="32">
        <f t="shared" si="5"/>
        <v>46064</v>
      </c>
      <c r="H43" s="36" t="str">
        <f t="shared" si="4"/>
        <v>Mi</v>
      </c>
      <c r="I43" s="73" t="str">
        <f t="shared" si="1"/>
        <v/>
      </c>
      <c r="J43" s="49" t="str">
        <f t="shared" si="2"/>
        <v>A</v>
      </c>
      <c r="K43" s="67" t="str">
        <f t="shared" si="3"/>
        <v>A</v>
      </c>
    </row>
    <row r="44" spans="3:11" ht="24.75" customHeight="1" x14ac:dyDescent="0.3">
      <c r="C44" s="1"/>
      <c r="D44" s="395"/>
      <c r="G44" s="32">
        <f t="shared" si="5"/>
        <v>46065</v>
      </c>
      <c r="H44" s="36" t="str">
        <f t="shared" si="4"/>
        <v>Do</v>
      </c>
      <c r="I44" s="73" t="str">
        <f t="shared" si="1"/>
        <v/>
      </c>
      <c r="J44" s="49" t="str">
        <f t="shared" si="2"/>
        <v>A</v>
      </c>
      <c r="K44" s="67" t="str">
        <f t="shared" si="3"/>
        <v>A</v>
      </c>
    </row>
    <row r="45" spans="3:11" ht="24.75" customHeight="1" x14ac:dyDescent="0.3">
      <c r="G45" s="32">
        <f t="shared" si="5"/>
        <v>46066</v>
      </c>
      <c r="H45" s="36" t="str">
        <f t="shared" si="4"/>
        <v>Fr</v>
      </c>
      <c r="I45" s="73" t="str">
        <f t="shared" si="1"/>
        <v/>
      </c>
      <c r="J45" s="49" t="str">
        <f t="shared" si="2"/>
        <v>A</v>
      </c>
      <c r="K45" s="67" t="str">
        <f t="shared" si="3"/>
        <v>A</v>
      </c>
    </row>
    <row r="46" spans="3:11" ht="24.75" customHeight="1" x14ac:dyDescent="0.3">
      <c r="G46" s="32">
        <f t="shared" si="5"/>
        <v>46067</v>
      </c>
      <c r="H46" s="36" t="str">
        <f t="shared" si="4"/>
        <v>Sa</v>
      </c>
      <c r="I46" s="73" t="str">
        <f t="shared" si="1"/>
        <v>Valentinstag</v>
      </c>
      <c r="J46" s="49" t="str">
        <f t="shared" si="2"/>
        <v>F</v>
      </c>
      <c r="K46" s="67" t="str">
        <f t="shared" si="3"/>
        <v>A</v>
      </c>
    </row>
    <row r="47" spans="3:11" ht="24.75" customHeight="1" x14ac:dyDescent="0.3">
      <c r="G47" s="32">
        <f t="shared" si="5"/>
        <v>46068</v>
      </c>
      <c r="H47" s="36" t="str">
        <f t="shared" si="4"/>
        <v>So</v>
      </c>
      <c r="I47" s="73" t="str">
        <f t="shared" si="1"/>
        <v>Wochenende</v>
      </c>
      <c r="J47" s="49" t="str">
        <f t="shared" si="2"/>
        <v>F</v>
      </c>
      <c r="K47" s="67" t="str">
        <f t="shared" si="3"/>
        <v>F</v>
      </c>
    </row>
    <row r="48" spans="3:11" ht="24.75" customHeight="1" x14ac:dyDescent="0.3">
      <c r="G48" s="32">
        <f t="shared" si="5"/>
        <v>46069</v>
      </c>
      <c r="H48" s="36" t="str">
        <f t="shared" si="4"/>
        <v>Mo</v>
      </c>
      <c r="I48" s="73" t="str">
        <f t="shared" si="1"/>
        <v/>
      </c>
      <c r="J48" s="49" t="str">
        <f t="shared" si="2"/>
        <v>A</v>
      </c>
      <c r="K48" s="67" t="str">
        <f t="shared" si="3"/>
        <v>A</v>
      </c>
    </row>
    <row r="49" spans="7:11" ht="24.75" customHeight="1" x14ac:dyDescent="0.3">
      <c r="G49" s="32">
        <f t="shared" si="5"/>
        <v>46070</v>
      </c>
      <c r="H49" s="36" t="str">
        <f t="shared" si="4"/>
        <v>Di</v>
      </c>
      <c r="I49" s="73" t="str">
        <f t="shared" si="1"/>
        <v/>
      </c>
      <c r="J49" s="49" t="str">
        <f t="shared" si="2"/>
        <v>A</v>
      </c>
      <c r="K49" s="67" t="str">
        <f t="shared" si="3"/>
        <v>A</v>
      </c>
    </row>
    <row r="50" spans="7:11" ht="24.75" customHeight="1" x14ac:dyDescent="0.3">
      <c r="G50" s="32">
        <f t="shared" si="5"/>
        <v>46071</v>
      </c>
      <c r="H50" s="36" t="str">
        <f t="shared" si="4"/>
        <v>Mi</v>
      </c>
      <c r="I50" s="73" t="str">
        <f t="shared" si="1"/>
        <v>Aschermittwoch</v>
      </c>
      <c r="J50" s="49" t="str">
        <f t="shared" si="2"/>
        <v>A</v>
      </c>
      <c r="K50" s="67" t="str">
        <f t="shared" si="3"/>
        <v>A</v>
      </c>
    </row>
    <row r="51" spans="7:11" ht="24.75" customHeight="1" x14ac:dyDescent="0.3">
      <c r="G51" s="32">
        <f t="shared" si="5"/>
        <v>46072</v>
      </c>
      <c r="H51" s="36" t="str">
        <f t="shared" si="4"/>
        <v>Do</v>
      </c>
      <c r="I51" s="73" t="str">
        <f t="shared" si="1"/>
        <v/>
      </c>
      <c r="J51" s="49" t="str">
        <f t="shared" si="2"/>
        <v>A</v>
      </c>
      <c r="K51" s="67" t="str">
        <f t="shared" si="3"/>
        <v>A</v>
      </c>
    </row>
    <row r="52" spans="7:11" ht="24.75" customHeight="1" x14ac:dyDescent="0.3">
      <c r="G52" s="32">
        <f t="shared" si="5"/>
        <v>46073</v>
      </c>
      <c r="H52" s="36" t="str">
        <f t="shared" si="4"/>
        <v>Fr</v>
      </c>
      <c r="I52" s="73" t="str">
        <f t="shared" si="1"/>
        <v/>
      </c>
      <c r="J52" s="49" t="str">
        <f t="shared" si="2"/>
        <v>A</v>
      </c>
      <c r="K52" s="67" t="str">
        <f t="shared" si="3"/>
        <v>A</v>
      </c>
    </row>
    <row r="53" spans="7:11" ht="24.75" customHeight="1" x14ac:dyDescent="0.3">
      <c r="G53" s="32">
        <f t="shared" si="5"/>
        <v>46074</v>
      </c>
      <c r="H53" s="36" t="str">
        <f t="shared" si="4"/>
        <v>Sa</v>
      </c>
      <c r="I53" s="73" t="str">
        <f t="shared" si="1"/>
        <v>Wochenende</v>
      </c>
      <c r="J53" s="49" t="str">
        <f t="shared" si="2"/>
        <v>F</v>
      </c>
      <c r="K53" s="67" t="str">
        <f t="shared" si="3"/>
        <v>A</v>
      </c>
    </row>
    <row r="54" spans="7:11" ht="24.75" customHeight="1" x14ac:dyDescent="0.3">
      <c r="G54" s="32">
        <f t="shared" si="5"/>
        <v>46075</v>
      </c>
      <c r="H54" s="36" t="str">
        <f t="shared" si="4"/>
        <v>So</v>
      </c>
      <c r="I54" s="73" t="str">
        <f t="shared" si="1"/>
        <v>Wochenende</v>
      </c>
      <c r="J54" s="49" t="str">
        <f t="shared" si="2"/>
        <v>F</v>
      </c>
      <c r="K54" s="67" t="str">
        <f t="shared" si="3"/>
        <v>F</v>
      </c>
    </row>
    <row r="55" spans="7:11" ht="24.75" customHeight="1" x14ac:dyDescent="0.3">
      <c r="G55" s="32">
        <f t="shared" si="5"/>
        <v>46076</v>
      </c>
      <c r="H55" s="36" t="str">
        <f t="shared" si="4"/>
        <v>Mo</v>
      </c>
      <c r="I55" s="73" t="str">
        <f t="shared" si="1"/>
        <v/>
      </c>
      <c r="J55" s="49" t="str">
        <f t="shared" si="2"/>
        <v>A</v>
      </c>
      <c r="K55" s="67" t="str">
        <f t="shared" si="3"/>
        <v>A</v>
      </c>
    </row>
    <row r="56" spans="7:11" ht="24.75" customHeight="1" x14ac:dyDescent="0.3">
      <c r="G56" s="32">
        <f t="shared" si="5"/>
        <v>46077</v>
      </c>
      <c r="H56" s="36" t="str">
        <f t="shared" si="4"/>
        <v>Di</v>
      </c>
      <c r="I56" s="73" t="str">
        <f t="shared" si="1"/>
        <v/>
      </c>
      <c r="J56" s="49" t="str">
        <f t="shared" si="2"/>
        <v>A</v>
      </c>
      <c r="K56" s="67" t="str">
        <f t="shared" si="3"/>
        <v>A</v>
      </c>
    </row>
    <row r="57" spans="7:11" ht="24.75" customHeight="1" x14ac:dyDescent="0.3">
      <c r="G57" s="32">
        <f t="shared" si="5"/>
        <v>46078</v>
      </c>
      <c r="H57" s="36" t="str">
        <f t="shared" si="4"/>
        <v>Mi</v>
      </c>
      <c r="I57" s="73" t="str">
        <f t="shared" si="1"/>
        <v/>
      </c>
      <c r="J57" s="49" t="str">
        <f t="shared" si="2"/>
        <v>A</v>
      </c>
      <c r="K57" s="67" t="str">
        <f t="shared" si="3"/>
        <v>A</v>
      </c>
    </row>
    <row r="58" spans="7:11" ht="24.75" customHeight="1" x14ac:dyDescent="0.3">
      <c r="G58" s="32">
        <f t="shared" si="5"/>
        <v>46079</v>
      </c>
      <c r="H58" s="36" t="str">
        <f t="shared" si="4"/>
        <v>Do</v>
      </c>
      <c r="I58" s="73" t="str">
        <f t="shared" si="1"/>
        <v/>
      </c>
      <c r="J58" s="49" t="str">
        <f t="shared" si="2"/>
        <v>A</v>
      </c>
      <c r="K58" s="67" t="str">
        <f t="shared" si="3"/>
        <v>A</v>
      </c>
    </row>
    <row r="59" spans="7:11" ht="24.75" customHeight="1" x14ac:dyDescent="0.3">
      <c r="G59" s="32">
        <f t="shared" si="5"/>
        <v>46080</v>
      </c>
      <c r="H59" s="36" t="str">
        <f t="shared" si="4"/>
        <v>Fr</v>
      </c>
      <c r="I59" s="73" t="str">
        <f t="shared" si="1"/>
        <v/>
      </c>
      <c r="J59" s="49" t="str">
        <f t="shared" si="2"/>
        <v>A</v>
      </c>
      <c r="K59" s="67" t="str">
        <f t="shared" si="3"/>
        <v>A</v>
      </c>
    </row>
    <row r="60" spans="7:11" ht="24.75" customHeight="1" x14ac:dyDescent="0.3">
      <c r="G60" s="32">
        <f t="shared" si="5"/>
        <v>46081</v>
      </c>
      <c r="H60" s="36" t="str">
        <f t="shared" si="4"/>
        <v>Sa</v>
      </c>
      <c r="I60" s="73" t="str">
        <f t="shared" si="1"/>
        <v>Wochenende</v>
      </c>
      <c r="J60" s="49" t="str">
        <f t="shared" si="2"/>
        <v>F</v>
      </c>
      <c r="K60" s="67" t="str">
        <f t="shared" si="3"/>
        <v>A</v>
      </c>
    </row>
    <row r="61" spans="7:11" ht="24.75" customHeight="1" x14ac:dyDescent="0.3">
      <c r="G61" s="32">
        <f t="shared" si="5"/>
        <v>46082</v>
      </c>
      <c r="H61" s="36" t="str">
        <f t="shared" si="4"/>
        <v>So</v>
      </c>
      <c r="I61" s="73" t="str">
        <f t="shared" si="1"/>
        <v>Wochenende</v>
      </c>
      <c r="J61" s="49" t="str">
        <f t="shared" si="2"/>
        <v>F</v>
      </c>
      <c r="K61" s="67" t="str">
        <f t="shared" si="3"/>
        <v>F</v>
      </c>
    </row>
    <row r="62" spans="7:11" ht="24.75" customHeight="1" x14ac:dyDescent="0.3">
      <c r="G62" s="32">
        <f t="shared" si="5"/>
        <v>46083</v>
      </c>
      <c r="H62" s="36" t="str">
        <f t="shared" si="4"/>
        <v>Mo</v>
      </c>
      <c r="I62" s="73" t="str">
        <f t="shared" si="1"/>
        <v/>
      </c>
      <c r="J62" s="49" t="str">
        <f t="shared" si="2"/>
        <v>A</v>
      </c>
      <c r="K62" s="67" t="str">
        <f t="shared" si="3"/>
        <v>A</v>
      </c>
    </row>
    <row r="63" spans="7:11" ht="24.75" customHeight="1" x14ac:dyDescent="0.3">
      <c r="G63" s="32">
        <f t="shared" si="5"/>
        <v>46084</v>
      </c>
      <c r="H63" s="36" t="str">
        <f t="shared" si="4"/>
        <v>Di</v>
      </c>
      <c r="I63" s="73" t="str">
        <f t="shared" si="1"/>
        <v/>
      </c>
      <c r="J63" s="49" t="str">
        <f t="shared" si="2"/>
        <v>A</v>
      </c>
      <c r="K63" s="67" t="str">
        <f t="shared" si="3"/>
        <v>A</v>
      </c>
    </row>
    <row r="64" spans="7:11" ht="24.75" customHeight="1" x14ac:dyDescent="0.3">
      <c r="G64" s="32">
        <f t="shared" si="5"/>
        <v>46085</v>
      </c>
      <c r="H64" s="36" t="str">
        <f t="shared" si="4"/>
        <v>Mi</v>
      </c>
      <c r="I64" s="73" t="str">
        <f t="shared" si="1"/>
        <v/>
      </c>
      <c r="J64" s="49" t="str">
        <f t="shared" si="2"/>
        <v>A</v>
      </c>
      <c r="K64" s="67" t="str">
        <f t="shared" si="3"/>
        <v>A</v>
      </c>
    </row>
    <row r="65" spans="7:11" ht="24.75" customHeight="1" x14ac:dyDescent="0.3">
      <c r="G65" s="32">
        <f t="shared" si="5"/>
        <v>46086</v>
      </c>
      <c r="H65" s="36" t="str">
        <f t="shared" si="4"/>
        <v>Do</v>
      </c>
      <c r="I65" s="73" t="str">
        <f t="shared" si="1"/>
        <v/>
      </c>
      <c r="J65" s="49" t="str">
        <f t="shared" si="2"/>
        <v>A</v>
      </c>
      <c r="K65" s="67" t="str">
        <f t="shared" si="3"/>
        <v>A</v>
      </c>
    </row>
    <row r="66" spans="7:11" ht="24.75" customHeight="1" x14ac:dyDescent="0.3">
      <c r="G66" s="32">
        <f t="shared" si="5"/>
        <v>46087</v>
      </c>
      <c r="H66" s="36" t="str">
        <f t="shared" ref="H66:H129" si="8">VLOOKUP(WEEKDAY($G66,2),WOTA,2,FALSE)</f>
        <v>Fr</v>
      </c>
      <c r="I66" s="73" t="str">
        <f t="shared" ref="I66:I129" si="9">IF(ISNA(VLOOKUP(G66,Feiertage,3,FALSE)),IF(OR($H66="Sa",$H66="So"),"Wochenende",""),VLOOKUP(G66,Feiertage,3,FALSE))</f>
        <v/>
      </c>
      <c r="J66" s="49" t="str">
        <f t="shared" ref="J66:J129" si="10">IF(ISNA(VLOOKUP($G66,Feiertage,3,FALSE)),IF(AND($H66&lt;&gt;"So",$H66&lt;&gt;"Sa"),"A","F"),IF(OR(VLOOKUP($G66,Feiertage,4,FALSE)="FF",$H66="Sa",$H66="So"),"F","A"))</f>
        <v>A</v>
      </c>
      <c r="K66" s="67" t="str">
        <f t="shared" ref="K66:K129" si="11">IF(ISNA(VLOOKUP($G66,Feiertage,3,FALSE)),IF($H66="So","F","A"),IF(VLOOKUP($G66,Feiertage,4,FALSE)="FF","F","A"))</f>
        <v>A</v>
      </c>
    </row>
    <row r="67" spans="7:11" ht="24.75" customHeight="1" x14ac:dyDescent="0.3">
      <c r="G67" s="32">
        <f t="shared" si="5"/>
        <v>46088</v>
      </c>
      <c r="H67" s="36" t="str">
        <f t="shared" si="8"/>
        <v>Sa</v>
      </c>
      <c r="I67" s="73" t="str">
        <f t="shared" si="9"/>
        <v>Wochenende</v>
      </c>
      <c r="J67" s="49" t="str">
        <f t="shared" si="10"/>
        <v>F</v>
      </c>
      <c r="K67" s="67" t="str">
        <f t="shared" si="11"/>
        <v>A</v>
      </c>
    </row>
    <row r="68" spans="7:11" ht="24.75" customHeight="1" x14ac:dyDescent="0.3">
      <c r="G68" s="32">
        <f t="shared" ref="G68:G131" si="12">G67+1</f>
        <v>46089</v>
      </c>
      <c r="H68" s="36" t="str">
        <f t="shared" si="8"/>
        <v>So</v>
      </c>
      <c r="I68" s="73" t="str">
        <f t="shared" si="9"/>
        <v>Wochenende</v>
      </c>
      <c r="J68" s="49" t="str">
        <f t="shared" si="10"/>
        <v>F</v>
      </c>
      <c r="K68" s="67" t="str">
        <f t="shared" si="11"/>
        <v>F</v>
      </c>
    </row>
    <row r="69" spans="7:11" ht="24.75" customHeight="1" x14ac:dyDescent="0.3">
      <c r="G69" s="32">
        <f t="shared" si="12"/>
        <v>46090</v>
      </c>
      <c r="H69" s="36" t="str">
        <f t="shared" si="8"/>
        <v>Mo</v>
      </c>
      <c r="I69" s="73" t="str">
        <f t="shared" si="9"/>
        <v/>
      </c>
      <c r="J69" s="49" t="str">
        <f t="shared" si="10"/>
        <v>A</v>
      </c>
      <c r="K69" s="67" t="str">
        <f t="shared" si="11"/>
        <v>A</v>
      </c>
    </row>
    <row r="70" spans="7:11" ht="24.75" customHeight="1" x14ac:dyDescent="0.3">
      <c r="G70" s="32">
        <f t="shared" si="12"/>
        <v>46091</v>
      </c>
      <c r="H70" s="36" t="str">
        <f t="shared" si="8"/>
        <v>Di</v>
      </c>
      <c r="I70" s="73" t="str">
        <f t="shared" si="9"/>
        <v/>
      </c>
      <c r="J70" s="49" t="str">
        <f t="shared" si="10"/>
        <v>A</v>
      </c>
      <c r="K70" s="67" t="str">
        <f t="shared" si="11"/>
        <v>A</v>
      </c>
    </row>
    <row r="71" spans="7:11" ht="24.75" customHeight="1" x14ac:dyDescent="0.3">
      <c r="G71" s="32">
        <f t="shared" si="12"/>
        <v>46092</v>
      </c>
      <c r="H71" s="36" t="str">
        <f t="shared" si="8"/>
        <v>Mi</v>
      </c>
      <c r="I71" s="73" t="str">
        <f t="shared" si="9"/>
        <v/>
      </c>
      <c r="J71" s="49" t="str">
        <f t="shared" si="10"/>
        <v>A</v>
      </c>
      <c r="K71" s="67" t="str">
        <f t="shared" si="11"/>
        <v>A</v>
      </c>
    </row>
    <row r="72" spans="7:11" ht="24.75" customHeight="1" x14ac:dyDescent="0.3">
      <c r="G72" s="32">
        <f t="shared" si="12"/>
        <v>46093</v>
      </c>
      <c r="H72" s="36" t="str">
        <f t="shared" si="8"/>
        <v>Do</v>
      </c>
      <c r="I72" s="73" t="str">
        <f t="shared" si="9"/>
        <v/>
      </c>
      <c r="J72" s="49" t="str">
        <f t="shared" si="10"/>
        <v>A</v>
      </c>
      <c r="K72" s="67" t="str">
        <f t="shared" si="11"/>
        <v>A</v>
      </c>
    </row>
    <row r="73" spans="7:11" ht="24.75" customHeight="1" x14ac:dyDescent="0.3">
      <c r="G73" s="32">
        <f t="shared" si="12"/>
        <v>46094</v>
      </c>
      <c r="H73" s="36" t="str">
        <f t="shared" si="8"/>
        <v>Fr</v>
      </c>
      <c r="I73" s="73" t="str">
        <f t="shared" si="9"/>
        <v/>
      </c>
      <c r="J73" s="49" t="str">
        <f t="shared" si="10"/>
        <v>A</v>
      </c>
      <c r="K73" s="67" t="str">
        <f t="shared" si="11"/>
        <v>A</v>
      </c>
    </row>
    <row r="74" spans="7:11" ht="24.75" customHeight="1" x14ac:dyDescent="0.3">
      <c r="G74" s="32">
        <f t="shared" si="12"/>
        <v>46095</v>
      </c>
      <c r="H74" s="36" t="str">
        <f t="shared" si="8"/>
        <v>Sa</v>
      </c>
      <c r="I74" s="73" t="str">
        <f t="shared" si="9"/>
        <v>Wochenende</v>
      </c>
      <c r="J74" s="49" t="str">
        <f t="shared" si="10"/>
        <v>F</v>
      </c>
      <c r="K74" s="67" t="str">
        <f t="shared" si="11"/>
        <v>A</v>
      </c>
    </row>
    <row r="75" spans="7:11" ht="24.75" customHeight="1" x14ac:dyDescent="0.3">
      <c r="G75" s="32">
        <f t="shared" si="12"/>
        <v>46096</v>
      </c>
      <c r="H75" s="36" t="str">
        <f t="shared" si="8"/>
        <v>So</v>
      </c>
      <c r="I75" s="73" t="str">
        <f t="shared" si="9"/>
        <v>Wochenende</v>
      </c>
      <c r="J75" s="49" t="str">
        <f t="shared" si="10"/>
        <v>F</v>
      </c>
      <c r="K75" s="67" t="str">
        <f t="shared" si="11"/>
        <v>F</v>
      </c>
    </row>
    <row r="76" spans="7:11" ht="24.75" customHeight="1" x14ac:dyDescent="0.3">
      <c r="G76" s="32">
        <f t="shared" si="12"/>
        <v>46097</v>
      </c>
      <c r="H76" s="36" t="str">
        <f t="shared" si="8"/>
        <v>Mo</v>
      </c>
      <c r="I76" s="73" t="str">
        <f t="shared" si="9"/>
        <v/>
      </c>
      <c r="J76" s="49" t="str">
        <f t="shared" si="10"/>
        <v>A</v>
      </c>
      <c r="K76" s="67" t="str">
        <f t="shared" si="11"/>
        <v>A</v>
      </c>
    </row>
    <row r="77" spans="7:11" ht="24.75" customHeight="1" x14ac:dyDescent="0.3">
      <c r="G77" s="32">
        <f t="shared" si="12"/>
        <v>46098</v>
      </c>
      <c r="H77" s="36" t="str">
        <f t="shared" si="8"/>
        <v>Di</v>
      </c>
      <c r="I77" s="73" t="str">
        <f t="shared" si="9"/>
        <v/>
      </c>
      <c r="J77" s="49" t="str">
        <f t="shared" si="10"/>
        <v>A</v>
      </c>
      <c r="K77" s="67" t="str">
        <f t="shared" si="11"/>
        <v>A</v>
      </c>
    </row>
    <row r="78" spans="7:11" ht="24.75" customHeight="1" x14ac:dyDescent="0.3">
      <c r="G78" s="32">
        <f t="shared" si="12"/>
        <v>46099</v>
      </c>
      <c r="H78" s="36" t="str">
        <f t="shared" si="8"/>
        <v>Mi</v>
      </c>
      <c r="I78" s="73" t="str">
        <f t="shared" si="9"/>
        <v/>
      </c>
      <c r="J78" s="49" t="str">
        <f t="shared" si="10"/>
        <v>A</v>
      </c>
      <c r="K78" s="67" t="str">
        <f t="shared" si="11"/>
        <v>A</v>
      </c>
    </row>
    <row r="79" spans="7:11" ht="24.75" customHeight="1" x14ac:dyDescent="0.3">
      <c r="G79" s="32">
        <f t="shared" si="12"/>
        <v>46100</v>
      </c>
      <c r="H79" s="36" t="str">
        <f t="shared" si="8"/>
        <v>Do</v>
      </c>
      <c r="I79" s="73" t="str">
        <f t="shared" si="9"/>
        <v/>
      </c>
      <c r="J79" s="49" t="str">
        <f t="shared" si="10"/>
        <v>A</v>
      </c>
      <c r="K79" s="67" t="str">
        <f t="shared" si="11"/>
        <v>A</v>
      </c>
    </row>
    <row r="80" spans="7:11" ht="24.75" customHeight="1" x14ac:dyDescent="0.3">
      <c r="G80" s="32">
        <f t="shared" si="12"/>
        <v>46101</v>
      </c>
      <c r="H80" s="36" t="str">
        <f t="shared" si="8"/>
        <v>Fr</v>
      </c>
      <c r="I80" s="73" t="str">
        <f t="shared" si="9"/>
        <v/>
      </c>
      <c r="J80" s="49" t="str">
        <f t="shared" si="10"/>
        <v>A</v>
      </c>
      <c r="K80" s="67" t="str">
        <f t="shared" si="11"/>
        <v>A</v>
      </c>
    </row>
    <row r="81" spans="7:11" ht="24.75" customHeight="1" x14ac:dyDescent="0.3">
      <c r="G81" s="32">
        <f t="shared" si="12"/>
        <v>46102</v>
      </c>
      <c r="H81" s="36" t="str">
        <f t="shared" si="8"/>
        <v>Sa</v>
      </c>
      <c r="I81" s="73" t="str">
        <f t="shared" si="9"/>
        <v>Wochenende</v>
      </c>
      <c r="J81" s="49" t="str">
        <f t="shared" si="10"/>
        <v>F</v>
      </c>
      <c r="K81" s="67" t="str">
        <f t="shared" si="11"/>
        <v>A</v>
      </c>
    </row>
    <row r="82" spans="7:11" ht="24.75" customHeight="1" x14ac:dyDescent="0.3">
      <c r="G82" s="32">
        <f t="shared" si="12"/>
        <v>46103</v>
      </c>
      <c r="H82" s="36" t="str">
        <f t="shared" si="8"/>
        <v>So</v>
      </c>
      <c r="I82" s="73" t="str">
        <f t="shared" si="9"/>
        <v>Wochenende</v>
      </c>
      <c r="J82" s="49" t="str">
        <f t="shared" si="10"/>
        <v>F</v>
      </c>
      <c r="K82" s="67" t="str">
        <f t="shared" si="11"/>
        <v>F</v>
      </c>
    </row>
    <row r="83" spans="7:11" ht="24.75" customHeight="1" x14ac:dyDescent="0.3">
      <c r="G83" s="32">
        <f t="shared" si="12"/>
        <v>46104</v>
      </c>
      <c r="H83" s="36" t="str">
        <f t="shared" si="8"/>
        <v>Mo</v>
      </c>
      <c r="I83" s="73" t="str">
        <f t="shared" si="9"/>
        <v/>
      </c>
      <c r="J83" s="49" t="str">
        <f t="shared" si="10"/>
        <v>A</v>
      </c>
      <c r="K83" s="67" t="str">
        <f t="shared" si="11"/>
        <v>A</v>
      </c>
    </row>
    <row r="84" spans="7:11" ht="24.75" customHeight="1" x14ac:dyDescent="0.3">
      <c r="G84" s="32">
        <f t="shared" si="12"/>
        <v>46105</v>
      </c>
      <c r="H84" s="36" t="str">
        <f t="shared" si="8"/>
        <v>Di</v>
      </c>
      <c r="I84" s="73" t="str">
        <f t="shared" si="9"/>
        <v/>
      </c>
      <c r="J84" s="49" t="str">
        <f t="shared" si="10"/>
        <v>A</v>
      </c>
      <c r="K84" s="67" t="str">
        <f t="shared" si="11"/>
        <v>A</v>
      </c>
    </row>
    <row r="85" spans="7:11" ht="24.75" customHeight="1" x14ac:dyDescent="0.3">
      <c r="G85" s="32">
        <f t="shared" si="12"/>
        <v>46106</v>
      </c>
      <c r="H85" s="36" t="str">
        <f t="shared" si="8"/>
        <v>Mi</v>
      </c>
      <c r="I85" s="73" t="str">
        <f t="shared" si="9"/>
        <v/>
      </c>
      <c r="J85" s="49" t="str">
        <f t="shared" si="10"/>
        <v>A</v>
      </c>
      <c r="K85" s="67" t="str">
        <f t="shared" si="11"/>
        <v>A</v>
      </c>
    </row>
    <row r="86" spans="7:11" ht="24.75" customHeight="1" x14ac:dyDescent="0.3">
      <c r="G86" s="32">
        <f t="shared" si="12"/>
        <v>46107</v>
      </c>
      <c r="H86" s="36" t="str">
        <f t="shared" si="8"/>
        <v>Do</v>
      </c>
      <c r="I86" s="73" t="str">
        <f t="shared" si="9"/>
        <v/>
      </c>
      <c r="J86" s="49" t="str">
        <f t="shared" si="10"/>
        <v>A</v>
      </c>
      <c r="K86" s="67" t="str">
        <f t="shared" si="11"/>
        <v>A</v>
      </c>
    </row>
    <row r="87" spans="7:11" ht="24.75" customHeight="1" x14ac:dyDescent="0.3">
      <c r="G87" s="32">
        <f t="shared" si="12"/>
        <v>46108</v>
      </c>
      <c r="H87" s="36" t="str">
        <f t="shared" si="8"/>
        <v>Fr</v>
      </c>
      <c r="I87" s="73" t="str">
        <f t="shared" si="9"/>
        <v/>
      </c>
      <c r="J87" s="49" t="str">
        <f t="shared" si="10"/>
        <v>A</v>
      </c>
      <c r="K87" s="67" t="str">
        <f t="shared" si="11"/>
        <v>A</v>
      </c>
    </row>
    <row r="88" spans="7:11" ht="24.75" customHeight="1" x14ac:dyDescent="0.3">
      <c r="G88" s="32">
        <f t="shared" si="12"/>
        <v>46109</v>
      </c>
      <c r="H88" s="36" t="str">
        <f t="shared" si="8"/>
        <v>Sa</v>
      </c>
      <c r="I88" s="73" t="str">
        <f t="shared" si="9"/>
        <v>Wochenende</v>
      </c>
      <c r="J88" s="49" t="str">
        <f t="shared" si="10"/>
        <v>F</v>
      </c>
      <c r="K88" s="67" t="str">
        <f t="shared" si="11"/>
        <v>A</v>
      </c>
    </row>
    <row r="89" spans="7:11" ht="24.75" customHeight="1" x14ac:dyDescent="0.3">
      <c r="G89" s="32">
        <f t="shared" si="12"/>
        <v>46110</v>
      </c>
      <c r="H89" s="36" t="str">
        <f t="shared" si="8"/>
        <v>So</v>
      </c>
      <c r="I89" s="73" t="str">
        <f t="shared" si="9"/>
        <v>Palmsonntag</v>
      </c>
      <c r="J89" s="49" t="str">
        <f t="shared" si="10"/>
        <v>F</v>
      </c>
      <c r="K89" s="67" t="str">
        <f t="shared" si="11"/>
        <v>F</v>
      </c>
    </row>
    <row r="90" spans="7:11" ht="24.75" customHeight="1" x14ac:dyDescent="0.3">
      <c r="G90" s="32">
        <f t="shared" si="12"/>
        <v>46111</v>
      </c>
      <c r="H90" s="36" t="str">
        <f t="shared" si="8"/>
        <v>Mo</v>
      </c>
      <c r="I90" s="73" t="str">
        <f t="shared" si="9"/>
        <v/>
      </c>
      <c r="J90" s="49" t="str">
        <f t="shared" si="10"/>
        <v>A</v>
      </c>
      <c r="K90" s="67" t="str">
        <f t="shared" si="11"/>
        <v>A</v>
      </c>
    </row>
    <row r="91" spans="7:11" ht="24.75" customHeight="1" x14ac:dyDescent="0.3">
      <c r="G91" s="32">
        <f t="shared" si="12"/>
        <v>46112</v>
      </c>
      <c r="H91" s="36" t="str">
        <f t="shared" si="8"/>
        <v>Di</v>
      </c>
      <c r="I91" s="73" t="str">
        <f t="shared" si="9"/>
        <v/>
      </c>
      <c r="J91" s="49" t="str">
        <f t="shared" si="10"/>
        <v>A</v>
      </c>
      <c r="K91" s="67" t="str">
        <f t="shared" si="11"/>
        <v>A</v>
      </c>
    </row>
    <row r="92" spans="7:11" ht="24.75" customHeight="1" x14ac:dyDescent="0.3">
      <c r="G92" s="32">
        <f t="shared" si="12"/>
        <v>46113</v>
      </c>
      <c r="H92" s="36" t="str">
        <f t="shared" si="8"/>
        <v>Mi</v>
      </c>
      <c r="I92" s="73" t="str">
        <f t="shared" si="9"/>
        <v/>
      </c>
      <c r="J92" s="49" t="str">
        <f t="shared" si="10"/>
        <v>A</v>
      </c>
      <c r="K92" s="67" t="str">
        <f t="shared" si="11"/>
        <v>A</v>
      </c>
    </row>
    <row r="93" spans="7:11" ht="24.75" customHeight="1" x14ac:dyDescent="0.3">
      <c r="G93" s="32">
        <f t="shared" si="12"/>
        <v>46114</v>
      </c>
      <c r="H93" s="36" t="str">
        <f t="shared" si="8"/>
        <v>Do</v>
      </c>
      <c r="I93" s="73" t="str">
        <f t="shared" si="9"/>
        <v>Gründonnerstag</v>
      </c>
      <c r="J93" s="49" t="str">
        <f t="shared" si="10"/>
        <v>A</v>
      </c>
      <c r="K93" s="67" t="str">
        <f t="shared" si="11"/>
        <v>A</v>
      </c>
    </row>
    <row r="94" spans="7:11" ht="24.75" customHeight="1" x14ac:dyDescent="0.3">
      <c r="G94" s="32">
        <f t="shared" si="12"/>
        <v>46115</v>
      </c>
      <c r="H94" s="36" t="str">
        <f t="shared" si="8"/>
        <v>Fr</v>
      </c>
      <c r="I94" s="73" t="str">
        <f t="shared" si="9"/>
        <v>Karfreitag</v>
      </c>
      <c r="J94" s="49" t="str">
        <f t="shared" si="10"/>
        <v>A</v>
      </c>
      <c r="K94" s="67" t="str">
        <f t="shared" si="11"/>
        <v>A</v>
      </c>
    </row>
    <row r="95" spans="7:11" ht="24.75" customHeight="1" x14ac:dyDescent="0.3">
      <c r="G95" s="32">
        <f t="shared" si="12"/>
        <v>46116</v>
      </c>
      <c r="H95" s="36" t="str">
        <f t="shared" si="8"/>
        <v>Sa</v>
      </c>
      <c r="I95" s="73" t="str">
        <f t="shared" si="9"/>
        <v>Wochenende</v>
      </c>
      <c r="J95" s="49" t="str">
        <f t="shared" si="10"/>
        <v>F</v>
      </c>
      <c r="K95" s="67" t="str">
        <f t="shared" si="11"/>
        <v>A</v>
      </c>
    </row>
    <row r="96" spans="7:11" ht="24.75" customHeight="1" x14ac:dyDescent="0.3">
      <c r="G96" s="32">
        <f t="shared" si="12"/>
        <v>46117</v>
      </c>
      <c r="H96" s="36" t="str">
        <f t="shared" si="8"/>
        <v>So</v>
      </c>
      <c r="I96" s="73" t="str">
        <f t="shared" si="9"/>
        <v>Ostersonntag</v>
      </c>
      <c r="J96" s="49" t="str">
        <f t="shared" si="10"/>
        <v>F</v>
      </c>
      <c r="K96" s="67" t="str">
        <f t="shared" si="11"/>
        <v>F</v>
      </c>
    </row>
    <row r="97" spans="7:11" ht="24.75" customHeight="1" x14ac:dyDescent="0.3">
      <c r="G97" s="32">
        <f t="shared" si="12"/>
        <v>46118</v>
      </c>
      <c r="H97" s="36" t="str">
        <f t="shared" si="8"/>
        <v>Mo</v>
      </c>
      <c r="I97" s="73" t="str">
        <f t="shared" si="9"/>
        <v>Ostermontag</v>
      </c>
      <c r="J97" s="49" t="str">
        <f t="shared" si="10"/>
        <v>F</v>
      </c>
      <c r="K97" s="67" t="str">
        <f t="shared" si="11"/>
        <v>F</v>
      </c>
    </row>
    <row r="98" spans="7:11" ht="24.75" customHeight="1" x14ac:dyDescent="0.3">
      <c r="G98" s="32">
        <f t="shared" si="12"/>
        <v>46119</v>
      </c>
      <c r="H98" s="36" t="str">
        <f t="shared" si="8"/>
        <v>Di</v>
      </c>
      <c r="I98" s="73" t="str">
        <f t="shared" si="9"/>
        <v>Osterdienstag</v>
      </c>
      <c r="J98" s="49" t="str">
        <f t="shared" si="10"/>
        <v>A</v>
      </c>
      <c r="K98" s="67" t="str">
        <f t="shared" si="11"/>
        <v>A</v>
      </c>
    </row>
    <row r="99" spans="7:11" ht="24.75" customHeight="1" x14ac:dyDescent="0.3">
      <c r="G99" s="32">
        <f t="shared" si="12"/>
        <v>46120</v>
      </c>
      <c r="H99" s="36" t="str">
        <f t="shared" si="8"/>
        <v>Mi</v>
      </c>
      <c r="I99" s="73" t="str">
        <f t="shared" si="9"/>
        <v/>
      </c>
      <c r="J99" s="49" t="str">
        <f t="shared" si="10"/>
        <v>A</v>
      </c>
      <c r="K99" s="67" t="str">
        <f t="shared" si="11"/>
        <v>A</v>
      </c>
    </row>
    <row r="100" spans="7:11" ht="24.75" customHeight="1" x14ac:dyDescent="0.3">
      <c r="G100" s="32">
        <f t="shared" si="12"/>
        <v>46121</v>
      </c>
      <c r="H100" s="36" t="str">
        <f t="shared" si="8"/>
        <v>Do</v>
      </c>
      <c r="I100" s="73" t="str">
        <f t="shared" si="9"/>
        <v/>
      </c>
      <c r="J100" s="49" t="str">
        <f t="shared" si="10"/>
        <v>A</v>
      </c>
      <c r="K100" s="67" t="str">
        <f t="shared" si="11"/>
        <v>A</v>
      </c>
    </row>
    <row r="101" spans="7:11" ht="24.75" customHeight="1" x14ac:dyDescent="0.3">
      <c r="G101" s="32">
        <f t="shared" si="12"/>
        <v>46122</v>
      </c>
      <c r="H101" s="36" t="str">
        <f t="shared" si="8"/>
        <v>Fr</v>
      </c>
      <c r="I101" s="73" t="str">
        <f t="shared" si="9"/>
        <v/>
      </c>
      <c r="J101" s="49" t="str">
        <f t="shared" si="10"/>
        <v>A</v>
      </c>
      <c r="K101" s="67" t="str">
        <f t="shared" si="11"/>
        <v>A</v>
      </c>
    </row>
    <row r="102" spans="7:11" ht="24.75" customHeight="1" x14ac:dyDescent="0.3">
      <c r="G102" s="32">
        <f t="shared" si="12"/>
        <v>46123</v>
      </c>
      <c r="H102" s="36" t="str">
        <f t="shared" si="8"/>
        <v>Sa</v>
      </c>
      <c r="I102" s="73" t="str">
        <f t="shared" si="9"/>
        <v>Wochenende</v>
      </c>
      <c r="J102" s="49" t="str">
        <f t="shared" si="10"/>
        <v>F</v>
      </c>
      <c r="K102" s="67" t="str">
        <f t="shared" si="11"/>
        <v>A</v>
      </c>
    </row>
    <row r="103" spans="7:11" ht="24.75" customHeight="1" x14ac:dyDescent="0.3">
      <c r="G103" s="32">
        <f t="shared" si="12"/>
        <v>46124</v>
      </c>
      <c r="H103" s="36" t="str">
        <f t="shared" si="8"/>
        <v>So</v>
      </c>
      <c r="I103" s="73" t="str">
        <f t="shared" si="9"/>
        <v>Wochenende</v>
      </c>
      <c r="J103" s="49" t="str">
        <f t="shared" si="10"/>
        <v>F</v>
      </c>
      <c r="K103" s="67" t="str">
        <f t="shared" si="11"/>
        <v>F</v>
      </c>
    </row>
    <row r="104" spans="7:11" ht="24.75" customHeight="1" x14ac:dyDescent="0.3">
      <c r="G104" s="32">
        <f t="shared" si="12"/>
        <v>46125</v>
      </c>
      <c r="H104" s="36" t="str">
        <f t="shared" si="8"/>
        <v>Mo</v>
      </c>
      <c r="I104" s="73" t="str">
        <f t="shared" si="9"/>
        <v/>
      </c>
      <c r="J104" s="49" t="str">
        <f t="shared" si="10"/>
        <v>A</v>
      </c>
      <c r="K104" s="67" t="str">
        <f t="shared" si="11"/>
        <v>A</v>
      </c>
    </row>
    <row r="105" spans="7:11" ht="24.75" customHeight="1" x14ac:dyDescent="0.3">
      <c r="G105" s="32">
        <f t="shared" si="12"/>
        <v>46126</v>
      </c>
      <c r="H105" s="36" t="str">
        <f t="shared" si="8"/>
        <v>Di</v>
      </c>
      <c r="I105" s="73" t="str">
        <f t="shared" si="9"/>
        <v/>
      </c>
      <c r="J105" s="49" t="str">
        <f t="shared" si="10"/>
        <v>A</v>
      </c>
      <c r="K105" s="67" t="str">
        <f t="shared" si="11"/>
        <v>A</v>
      </c>
    </row>
    <row r="106" spans="7:11" ht="24.75" customHeight="1" x14ac:dyDescent="0.3">
      <c r="G106" s="32">
        <f t="shared" si="12"/>
        <v>46127</v>
      </c>
      <c r="H106" s="36" t="str">
        <f t="shared" si="8"/>
        <v>Mi</v>
      </c>
      <c r="I106" s="73" t="str">
        <f t="shared" si="9"/>
        <v/>
      </c>
      <c r="J106" s="49" t="str">
        <f t="shared" si="10"/>
        <v>A</v>
      </c>
      <c r="K106" s="67" t="str">
        <f t="shared" si="11"/>
        <v>A</v>
      </c>
    </row>
    <row r="107" spans="7:11" ht="24.75" customHeight="1" x14ac:dyDescent="0.3">
      <c r="G107" s="32">
        <f t="shared" si="12"/>
        <v>46128</v>
      </c>
      <c r="H107" s="36" t="str">
        <f t="shared" si="8"/>
        <v>Do</v>
      </c>
      <c r="I107" s="73" t="str">
        <f t="shared" si="9"/>
        <v/>
      </c>
      <c r="J107" s="49" t="str">
        <f t="shared" si="10"/>
        <v>A</v>
      </c>
      <c r="K107" s="67" t="str">
        <f t="shared" si="11"/>
        <v>A</v>
      </c>
    </row>
    <row r="108" spans="7:11" ht="24.75" customHeight="1" x14ac:dyDescent="0.3">
      <c r="G108" s="32">
        <f t="shared" si="12"/>
        <v>46129</v>
      </c>
      <c r="H108" s="36" t="str">
        <f t="shared" si="8"/>
        <v>Fr</v>
      </c>
      <c r="I108" s="73" t="str">
        <f t="shared" si="9"/>
        <v/>
      </c>
      <c r="J108" s="49" t="str">
        <f t="shared" si="10"/>
        <v>A</v>
      </c>
      <c r="K108" s="67" t="str">
        <f t="shared" si="11"/>
        <v>A</v>
      </c>
    </row>
    <row r="109" spans="7:11" ht="24.75" customHeight="1" x14ac:dyDescent="0.3">
      <c r="G109" s="32">
        <f t="shared" si="12"/>
        <v>46130</v>
      </c>
      <c r="H109" s="36" t="str">
        <f t="shared" si="8"/>
        <v>Sa</v>
      </c>
      <c r="I109" s="73" t="str">
        <f t="shared" si="9"/>
        <v>Wochenende</v>
      </c>
      <c r="J109" s="49" t="str">
        <f t="shared" si="10"/>
        <v>F</v>
      </c>
      <c r="K109" s="67" t="str">
        <f t="shared" si="11"/>
        <v>A</v>
      </c>
    </row>
    <row r="110" spans="7:11" ht="24.75" customHeight="1" x14ac:dyDescent="0.3">
      <c r="G110" s="32">
        <f t="shared" si="12"/>
        <v>46131</v>
      </c>
      <c r="H110" s="36" t="str">
        <f t="shared" si="8"/>
        <v>So</v>
      </c>
      <c r="I110" s="73" t="str">
        <f t="shared" si="9"/>
        <v>Wochenende</v>
      </c>
      <c r="J110" s="49" t="str">
        <f t="shared" si="10"/>
        <v>F</v>
      </c>
      <c r="K110" s="67" t="str">
        <f t="shared" si="11"/>
        <v>F</v>
      </c>
    </row>
    <row r="111" spans="7:11" ht="24.75" customHeight="1" x14ac:dyDescent="0.3">
      <c r="G111" s="32">
        <f t="shared" si="12"/>
        <v>46132</v>
      </c>
      <c r="H111" s="36" t="str">
        <f t="shared" si="8"/>
        <v>Mo</v>
      </c>
      <c r="I111" s="73" t="str">
        <f t="shared" si="9"/>
        <v/>
      </c>
      <c r="J111" s="49" t="str">
        <f t="shared" si="10"/>
        <v>A</v>
      </c>
      <c r="K111" s="67" t="str">
        <f t="shared" si="11"/>
        <v>A</v>
      </c>
    </row>
    <row r="112" spans="7:11" ht="24.75" customHeight="1" x14ac:dyDescent="0.3">
      <c r="G112" s="32">
        <f t="shared" si="12"/>
        <v>46133</v>
      </c>
      <c r="H112" s="36" t="str">
        <f t="shared" si="8"/>
        <v>Di</v>
      </c>
      <c r="I112" s="73" t="str">
        <f t="shared" si="9"/>
        <v/>
      </c>
      <c r="J112" s="49" t="str">
        <f t="shared" si="10"/>
        <v>A</v>
      </c>
      <c r="K112" s="67" t="str">
        <f t="shared" si="11"/>
        <v>A</v>
      </c>
    </row>
    <row r="113" spans="7:11" ht="24.75" customHeight="1" x14ac:dyDescent="0.3">
      <c r="G113" s="32">
        <f t="shared" si="12"/>
        <v>46134</v>
      </c>
      <c r="H113" s="36" t="str">
        <f t="shared" si="8"/>
        <v>Mi</v>
      </c>
      <c r="I113" s="73" t="str">
        <f t="shared" si="9"/>
        <v/>
      </c>
      <c r="J113" s="49" t="str">
        <f t="shared" si="10"/>
        <v>A</v>
      </c>
      <c r="K113" s="67" t="str">
        <f t="shared" si="11"/>
        <v>A</v>
      </c>
    </row>
    <row r="114" spans="7:11" ht="24.75" customHeight="1" x14ac:dyDescent="0.3">
      <c r="G114" s="32">
        <f t="shared" si="12"/>
        <v>46135</v>
      </c>
      <c r="H114" s="36" t="str">
        <f t="shared" si="8"/>
        <v>Do</v>
      </c>
      <c r="I114" s="73" t="str">
        <f t="shared" si="9"/>
        <v/>
      </c>
      <c r="J114" s="49" t="str">
        <f t="shared" si="10"/>
        <v>A</v>
      </c>
      <c r="K114" s="67" t="str">
        <f t="shared" si="11"/>
        <v>A</v>
      </c>
    </row>
    <row r="115" spans="7:11" ht="24.75" customHeight="1" x14ac:dyDescent="0.3">
      <c r="G115" s="32">
        <f t="shared" si="12"/>
        <v>46136</v>
      </c>
      <c r="H115" s="36" t="str">
        <f t="shared" si="8"/>
        <v>Fr</v>
      </c>
      <c r="I115" s="73" t="str">
        <f t="shared" si="9"/>
        <v/>
      </c>
      <c r="J115" s="49" t="str">
        <f t="shared" si="10"/>
        <v>A</v>
      </c>
      <c r="K115" s="67" t="str">
        <f t="shared" si="11"/>
        <v>A</v>
      </c>
    </row>
    <row r="116" spans="7:11" ht="24.75" customHeight="1" x14ac:dyDescent="0.3">
      <c r="G116" s="32">
        <f t="shared" si="12"/>
        <v>46137</v>
      </c>
      <c r="H116" s="36" t="str">
        <f t="shared" si="8"/>
        <v>Sa</v>
      </c>
      <c r="I116" s="73" t="str">
        <f t="shared" si="9"/>
        <v>Wochenende</v>
      </c>
      <c r="J116" s="49" t="str">
        <f t="shared" si="10"/>
        <v>F</v>
      </c>
      <c r="K116" s="67" t="str">
        <f t="shared" si="11"/>
        <v>A</v>
      </c>
    </row>
    <row r="117" spans="7:11" ht="24.75" customHeight="1" x14ac:dyDescent="0.3">
      <c r="G117" s="32">
        <f t="shared" si="12"/>
        <v>46138</v>
      </c>
      <c r="H117" s="36" t="str">
        <f t="shared" si="8"/>
        <v>So</v>
      </c>
      <c r="I117" s="73" t="str">
        <f t="shared" si="9"/>
        <v>Wochenende</v>
      </c>
      <c r="J117" s="49" t="str">
        <f t="shared" si="10"/>
        <v>F</v>
      </c>
      <c r="K117" s="67" t="str">
        <f t="shared" si="11"/>
        <v>F</v>
      </c>
    </row>
    <row r="118" spans="7:11" ht="24.75" customHeight="1" x14ac:dyDescent="0.3">
      <c r="G118" s="32">
        <f t="shared" si="12"/>
        <v>46139</v>
      </c>
      <c r="H118" s="36" t="str">
        <f t="shared" si="8"/>
        <v>Mo</v>
      </c>
      <c r="I118" s="73" t="str">
        <f t="shared" si="9"/>
        <v/>
      </c>
      <c r="J118" s="49" t="str">
        <f t="shared" si="10"/>
        <v>A</v>
      </c>
      <c r="K118" s="67" t="str">
        <f t="shared" si="11"/>
        <v>A</v>
      </c>
    </row>
    <row r="119" spans="7:11" ht="24.75" customHeight="1" x14ac:dyDescent="0.3">
      <c r="G119" s="32">
        <f t="shared" si="12"/>
        <v>46140</v>
      </c>
      <c r="H119" s="36" t="str">
        <f t="shared" si="8"/>
        <v>Di</v>
      </c>
      <c r="I119" s="73" t="str">
        <f t="shared" si="9"/>
        <v/>
      </c>
      <c r="J119" s="49" t="str">
        <f t="shared" si="10"/>
        <v>A</v>
      </c>
      <c r="K119" s="67" t="str">
        <f t="shared" si="11"/>
        <v>A</v>
      </c>
    </row>
    <row r="120" spans="7:11" ht="24.75" customHeight="1" x14ac:dyDescent="0.3">
      <c r="G120" s="32">
        <f t="shared" si="12"/>
        <v>46141</v>
      </c>
      <c r="H120" s="36" t="str">
        <f t="shared" si="8"/>
        <v>Mi</v>
      </c>
      <c r="I120" s="73" t="str">
        <f t="shared" si="9"/>
        <v/>
      </c>
      <c r="J120" s="49" t="str">
        <f t="shared" si="10"/>
        <v>A</v>
      </c>
      <c r="K120" s="67" t="str">
        <f t="shared" si="11"/>
        <v>A</v>
      </c>
    </row>
    <row r="121" spans="7:11" ht="24.75" customHeight="1" x14ac:dyDescent="0.3">
      <c r="G121" s="32">
        <f t="shared" si="12"/>
        <v>46142</v>
      </c>
      <c r="H121" s="36" t="str">
        <f t="shared" si="8"/>
        <v>Do</v>
      </c>
      <c r="I121" s="73" t="str">
        <f t="shared" si="9"/>
        <v/>
      </c>
      <c r="J121" s="49" t="str">
        <f t="shared" si="10"/>
        <v>A</v>
      </c>
      <c r="K121" s="67" t="str">
        <f t="shared" si="11"/>
        <v>A</v>
      </c>
    </row>
    <row r="122" spans="7:11" ht="24.75" customHeight="1" x14ac:dyDescent="0.3">
      <c r="G122" s="32">
        <f t="shared" si="12"/>
        <v>46143</v>
      </c>
      <c r="H122" s="36" t="str">
        <f t="shared" si="8"/>
        <v>Fr</v>
      </c>
      <c r="I122" s="73" t="str">
        <f t="shared" si="9"/>
        <v>Staatsfeiertag</v>
      </c>
      <c r="J122" s="49" t="str">
        <f t="shared" si="10"/>
        <v>F</v>
      </c>
      <c r="K122" s="67" t="str">
        <f t="shared" si="11"/>
        <v>F</v>
      </c>
    </row>
    <row r="123" spans="7:11" ht="24.75" customHeight="1" x14ac:dyDescent="0.3">
      <c r="G123" s="32">
        <f t="shared" si="12"/>
        <v>46144</v>
      </c>
      <c r="H123" s="36" t="str">
        <f t="shared" si="8"/>
        <v>Sa</v>
      </c>
      <c r="I123" s="73" t="str">
        <f t="shared" si="9"/>
        <v>Wochenende</v>
      </c>
      <c r="J123" s="49" t="str">
        <f t="shared" si="10"/>
        <v>F</v>
      </c>
      <c r="K123" s="67" t="str">
        <f t="shared" si="11"/>
        <v>A</v>
      </c>
    </row>
    <row r="124" spans="7:11" ht="24.75" customHeight="1" x14ac:dyDescent="0.3">
      <c r="G124" s="32">
        <f t="shared" si="12"/>
        <v>46145</v>
      </c>
      <c r="H124" s="36" t="str">
        <f t="shared" si="8"/>
        <v>So</v>
      </c>
      <c r="I124" s="73" t="str">
        <f t="shared" si="9"/>
        <v>Wochenende</v>
      </c>
      <c r="J124" s="49" t="str">
        <f t="shared" si="10"/>
        <v>F</v>
      </c>
      <c r="K124" s="67" t="str">
        <f t="shared" si="11"/>
        <v>F</v>
      </c>
    </row>
    <row r="125" spans="7:11" ht="24.75" customHeight="1" x14ac:dyDescent="0.3">
      <c r="G125" s="32">
        <f t="shared" si="12"/>
        <v>46146</v>
      </c>
      <c r="H125" s="36" t="str">
        <f t="shared" si="8"/>
        <v>Mo</v>
      </c>
      <c r="I125" s="73" t="str">
        <f t="shared" si="9"/>
        <v/>
      </c>
      <c r="J125" s="49" t="str">
        <f t="shared" si="10"/>
        <v>A</v>
      </c>
      <c r="K125" s="67" t="str">
        <f t="shared" si="11"/>
        <v>A</v>
      </c>
    </row>
    <row r="126" spans="7:11" ht="24.75" customHeight="1" x14ac:dyDescent="0.3">
      <c r="G126" s="32">
        <f t="shared" si="12"/>
        <v>46147</v>
      </c>
      <c r="H126" s="36" t="str">
        <f t="shared" si="8"/>
        <v>Di</v>
      </c>
      <c r="I126" s="73" t="str">
        <f t="shared" si="9"/>
        <v/>
      </c>
      <c r="J126" s="49" t="str">
        <f t="shared" si="10"/>
        <v>A</v>
      </c>
      <c r="K126" s="67" t="str">
        <f t="shared" si="11"/>
        <v>A</v>
      </c>
    </row>
    <row r="127" spans="7:11" ht="24.75" customHeight="1" x14ac:dyDescent="0.3">
      <c r="G127" s="32">
        <f t="shared" si="12"/>
        <v>46148</v>
      </c>
      <c r="H127" s="36" t="str">
        <f t="shared" si="8"/>
        <v>Mi</v>
      </c>
      <c r="I127" s="73" t="str">
        <f t="shared" si="9"/>
        <v/>
      </c>
      <c r="J127" s="49" t="str">
        <f t="shared" si="10"/>
        <v>A</v>
      </c>
      <c r="K127" s="67" t="str">
        <f t="shared" si="11"/>
        <v>A</v>
      </c>
    </row>
    <row r="128" spans="7:11" ht="24.75" customHeight="1" x14ac:dyDescent="0.3">
      <c r="G128" s="32">
        <f t="shared" si="12"/>
        <v>46149</v>
      </c>
      <c r="H128" s="36" t="str">
        <f t="shared" si="8"/>
        <v>Do</v>
      </c>
      <c r="I128" s="73" t="str">
        <f t="shared" si="9"/>
        <v/>
      </c>
      <c r="J128" s="49" t="str">
        <f t="shared" si="10"/>
        <v>A</v>
      </c>
      <c r="K128" s="67" t="str">
        <f t="shared" si="11"/>
        <v>A</v>
      </c>
    </row>
    <row r="129" spans="7:11" ht="24.75" customHeight="1" x14ac:dyDescent="0.3">
      <c r="G129" s="32">
        <f t="shared" si="12"/>
        <v>46150</v>
      </c>
      <c r="H129" s="36" t="str">
        <f t="shared" si="8"/>
        <v>Fr</v>
      </c>
      <c r="I129" s="73" t="str">
        <f t="shared" si="9"/>
        <v/>
      </c>
      <c r="J129" s="49" t="str">
        <f t="shared" si="10"/>
        <v>A</v>
      </c>
      <c r="K129" s="67" t="str">
        <f t="shared" si="11"/>
        <v>A</v>
      </c>
    </row>
    <row r="130" spans="7:11" ht="24.75" customHeight="1" x14ac:dyDescent="0.3">
      <c r="G130" s="32">
        <f t="shared" si="12"/>
        <v>46151</v>
      </c>
      <c r="H130" s="36" t="str">
        <f t="shared" ref="H130:H193" si="13">VLOOKUP(WEEKDAY($G130,2),WOTA,2,FALSE)</f>
        <v>Sa</v>
      </c>
      <c r="I130" s="73" t="str">
        <f t="shared" ref="I130:I193" si="14">IF(ISNA(VLOOKUP(G130,Feiertage,3,FALSE)),IF(OR($H130="Sa",$H130="So"),"Wochenende",""),VLOOKUP(G130,Feiertage,3,FALSE))</f>
        <v>Wochenende</v>
      </c>
      <c r="J130" s="49" t="str">
        <f t="shared" ref="J130:J193" si="15">IF(ISNA(VLOOKUP($G130,Feiertage,3,FALSE)),IF(AND($H130&lt;&gt;"So",$H130&lt;&gt;"Sa"),"A","F"),IF(OR(VLOOKUP($G130,Feiertage,4,FALSE)="FF",$H130="Sa",$H130="So"),"F","A"))</f>
        <v>F</v>
      </c>
      <c r="K130" s="67" t="str">
        <f t="shared" ref="K130:K193" si="16">IF(ISNA(VLOOKUP($G130,Feiertage,3,FALSE)),IF($H130="So","F","A"),IF(VLOOKUP($G130,Feiertage,4,FALSE)="FF","F","A"))</f>
        <v>A</v>
      </c>
    </row>
    <row r="131" spans="7:11" ht="24.75" customHeight="1" x14ac:dyDescent="0.3">
      <c r="G131" s="32">
        <f t="shared" si="12"/>
        <v>46152</v>
      </c>
      <c r="H131" s="36" t="str">
        <f t="shared" si="13"/>
        <v>So</v>
      </c>
      <c r="I131" s="73" t="str">
        <f t="shared" si="14"/>
        <v>Muttertag</v>
      </c>
      <c r="J131" s="49" t="str">
        <f t="shared" si="15"/>
        <v>F</v>
      </c>
      <c r="K131" s="67" t="str">
        <f t="shared" si="16"/>
        <v>F</v>
      </c>
    </row>
    <row r="132" spans="7:11" ht="24.75" customHeight="1" x14ac:dyDescent="0.3">
      <c r="G132" s="32">
        <f t="shared" ref="G132:G195" si="17">G131+1</f>
        <v>46153</v>
      </c>
      <c r="H132" s="36" t="str">
        <f t="shared" si="13"/>
        <v>Mo</v>
      </c>
      <c r="I132" s="73" t="str">
        <f t="shared" si="14"/>
        <v/>
      </c>
      <c r="J132" s="49" t="str">
        <f t="shared" si="15"/>
        <v>A</v>
      </c>
      <c r="K132" s="67" t="str">
        <f t="shared" si="16"/>
        <v>A</v>
      </c>
    </row>
    <row r="133" spans="7:11" ht="24.75" customHeight="1" x14ac:dyDescent="0.3">
      <c r="G133" s="32">
        <f t="shared" si="17"/>
        <v>46154</v>
      </c>
      <c r="H133" s="36" t="str">
        <f t="shared" si="13"/>
        <v>Di</v>
      </c>
      <c r="I133" s="73" t="str">
        <f t="shared" si="14"/>
        <v/>
      </c>
      <c r="J133" s="49" t="str">
        <f t="shared" si="15"/>
        <v>A</v>
      </c>
      <c r="K133" s="67" t="str">
        <f t="shared" si="16"/>
        <v>A</v>
      </c>
    </row>
    <row r="134" spans="7:11" ht="24.75" customHeight="1" x14ac:dyDescent="0.3">
      <c r="G134" s="32">
        <f t="shared" si="17"/>
        <v>46155</v>
      </c>
      <c r="H134" s="36" t="str">
        <f t="shared" si="13"/>
        <v>Mi</v>
      </c>
      <c r="I134" s="73" t="str">
        <f t="shared" si="14"/>
        <v/>
      </c>
      <c r="J134" s="49" t="str">
        <f t="shared" si="15"/>
        <v>A</v>
      </c>
      <c r="K134" s="67" t="str">
        <f t="shared" si="16"/>
        <v>A</v>
      </c>
    </row>
    <row r="135" spans="7:11" ht="24.75" customHeight="1" x14ac:dyDescent="0.3">
      <c r="G135" s="32">
        <f t="shared" si="17"/>
        <v>46156</v>
      </c>
      <c r="H135" s="36" t="str">
        <f t="shared" si="13"/>
        <v>Do</v>
      </c>
      <c r="I135" s="73" t="str">
        <f t="shared" si="14"/>
        <v>Christi Himmelfahrt</v>
      </c>
      <c r="J135" s="49" t="str">
        <f t="shared" si="15"/>
        <v>F</v>
      </c>
      <c r="K135" s="67" t="str">
        <f t="shared" si="16"/>
        <v>F</v>
      </c>
    </row>
    <row r="136" spans="7:11" ht="24.75" customHeight="1" x14ac:dyDescent="0.3">
      <c r="G136" s="32">
        <f t="shared" si="17"/>
        <v>46157</v>
      </c>
      <c r="H136" s="36" t="str">
        <f t="shared" si="13"/>
        <v>Fr</v>
      </c>
      <c r="I136" s="73" t="str">
        <f t="shared" si="14"/>
        <v/>
      </c>
      <c r="J136" s="49" t="str">
        <f t="shared" si="15"/>
        <v>A</v>
      </c>
      <c r="K136" s="67" t="str">
        <f t="shared" si="16"/>
        <v>A</v>
      </c>
    </row>
    <row r="137" spans="7:11" ht="24.75" customHeight="1" x14ac:dyDescent="0.3">
      <c r="G137" s="32">
        <f t="shared" si="17"/>
        <v>46158</v>
      </c>
      <c r="H137" s="36" t="str">
        <f t="shared" si="13"/>
        <v>Sa</v>
      </c>
      <c r="I137" s="73" t="str">
        <f t="shared" si="14"/>
        <v>Wochenende</v>
      </c>
      <c r="J137" s="49" t="str">
        <f t="shared" si="15"/>
        <v>F</v>
      </c>
      <c r="K137" s="67" t="str">
        <f t="shared" si="16"/>
        <v>A</v>
      </c>
    </row>
    <row r="138" spans="7:11" ht="24.75" customHeight="1" x14ac:dyDescent="0.3">
      <c r="G138" s="32">
        <f t="shared" si="17"/>
        <v>46159</v>
      </c>
      <c r="H138" s="36" t="str">
        <f t="shared" si="13"/>
        <v>So</v>
      </c>
      <c r="I138" s="73" t="str">
        <f t="shared" si="14"/>
        <v>Wochenende</v>
      </c>
      <c r="J138" s="49" t="str">
        <f t="shared" si="15"/>
        <v>F</v>
      </c>
      <c r="K138" s="67" t="str">
        <f t="shared" si="16"/>
        <v>F</v>
      </c>
    </row>
    <row r="139" spans="7:11" ht="24.75" customHeight="1" x14ac:dyDescent="0.3">
      <c r="G139" s="32">
        <f t="shared" si="17"/>
        <v>46160</v>
      </c>
      <c r="H139" s="36" t="str">
        <f t="shared" si="13"/>
        <v>Mo</v>
      </c>
      <c r="I139" s="73" t="str">
        <f t="shared" si="14"/>
        <v/>
      </c>
      <c r="J139" s="49" t="str">
        <f t="shared" si="15"/>
        <v>A</v>
      </c>
      <c r="K139" s="67" t="str">
        <f t="shared" si="16"/>
        <v>A</v>
      </c>
    </row>
    <row r="140" spans="7:11" ht="24.75" customHeight="1" x14ac:dyDescent="0.3">
      <c r="G140" s="32">
        <f t="shared" si="17"/>
        <v>46161</v>
      </c>
      <c r="H140" s="36" t="str">
        <f t="shared" si="13"/>
        <v>Di</v>
      </c>
      <c r="I140" s="73" t="str">
        <f t="shared" si="14"/>
        <v/>
      </c>
      <c r="J140" s="49" t="str">
        <f t="shared" si="15"/>
        <v>A</v>
      </c>
      <c r="K140" s="67" t="str">
        <f t="shared" si="16"/>
        <v>A</v>
      </c>
    </row>
    <row r="141" spans="7:11" ht="24.75" customHeight="1" x14ac:dyDescent="0.3">
      <c r="G141" s="32">
        <f t="shared" si="17"/>
        <v>46162</v>
      </c>
      <c r="H141" s="36" t="str">
        <f t="shared" si="13"/>
        <v>Mi</v>
      </c>
      <c r="I141" s="73" t="str">
        <f t="shared" si="14"/>
        <v/>
      </c>
      <c r="J141" s="49" t="str">
        <f t="shared" si="15"/>
        <v>A</v>
      </c>
      <c r="K141" s="67" t="str">
        <f t="shared" si="16"/>
        <v>A</v>
      </c>
    </row>
    <row r="142" spans="7:11" ht="24.75" customHeight="1" x14ac:dyDescent="0.3">
      <c r="G142" s="32">
        <f t="shared" si="17"/>
        <v>46163</v>
      </c>
      <c r="H142" s="36" t="str">
        <f t="shared" si="13"/>
        <v>Do</v>
      </c>
      <c r="I142" s="73" t="str">
        <f t="shared" si="14"/>
        <v/>
      </c>
      <c r="J142" s="49" t="str">
        <f t="shared" si="15"/>
        <v>A</v>
      </c>
      <c r="K142" s="67" t="str">
        <f t="shared" si="16"/>
        <v>A</v>
      </c>
    </row>
    <row r="143" spans="7:11" ht="24.75" customHeight="1" x14ac:dyDescent="0.3">
      <c r="G143" s="32">
        <f t="shared" si="17"/>
        <v>46164</v>
      </c>
      <c r="H143" s="36" t="str">
        <f t="shared" si="13"/>
        <v>Fr</v>
      </c>
      <c r="I143" s="73" t="str">
        <f t="shared" si="14"/>
        <v/>
      </c>
      <c r="J143" s="49" t="str">
        <f t="shared" si="15"/>
        <v>A</v>
      </c>
      <c r="K143" s="67" t="str">
        <f t="shared" si="16"/>
        <v>A</v>
      </c>
    </row>
    <row r="144" spans="7:11" ht="24.75" customHeight="1" x14ac:dyDescent="0.3">
      <c r="G144" s="32">
        <f t="shared" si="17"/>
        <v>46165</v>
      </c>
      <c r="H144" s="36" t="str">
        <f t="shared" si="13"/>
        <v>Sa</v>
      </c>
      <c r="I144" s="73" t="str">
        <f t="shared" si="14"/>
        <v>Wochenende</v>
      </c>
      <c r="J144" s="49" t="str">
        <f t="shared" si="15"/>
        <v>F</v>
      </c>
      <c r="K144" s="67" t="str">
        <f t="shared" si="16"/>
        <v>A</v>
      </c>
    </row>
    <row r="145" spans="7:11" ht="24.75" customHeight="1" x14ac:dyDescent="0.3">
      <c r="G145" s="32">
        <f t="shared" si="17"/>
        <v>46166</v>
      </c>
      <c r="H145" s="36" t="str">
        <f t="shared" si="13"/>
        <v>So</v>
      </c>
      <c r="I145" s="73" t="str">
        <f t="shared" si="14"/>
        <v>Pfingsten</v>
      </c>
      <c r="J145" s="49" t="str">
        <f t="shared" si="15"/>
        <v>F</v>
      </c>
      <c r="K145" s="67" t="str">
        <f t="shared" si="16"/>
        <v>F</v>
      </c>
    </row>
    <row r="146" spans="7:11" ht="24.75" customHeight="1" x14ac:dyDescent="0.3">
      <c r="G146" s="32">
        <f t="shared" si="17"/>
        <v>46167</v>
      </c>
      <c r="H146" s="36" t="str">
        <f t="shared" si="13"/>
        <v>Mo</v>
      </c>
      <c r="I146" s="73" t="str">
        <f t="shared" si="14"/>
        <v>Pfingstmontag</v>
      </c>
      <c r="J146" s="49" t="str">
        <f t="shared" si="15"/>
        <v>F</v>
      </c>
      <c r="K146" s="67" t="str">
        <f t="shared" si="16"/>
        <v>F</v>
      </c>
    </row>
    <row r="147" spans="7:11" ht="24.75" customHeight="1" x14ac:dyDescent="0.3">
      <c r="G147" s="32">
        <f t="shared" si="17"/>
        <v>46168</v>
      </c>
      <c r="H147" s="36" t="str">
        <f t="shared" si="13"/>
        <v>Di</v>
      </c>
      <c r="I147" s="73" t="str">
        <f t="shared" si="14"/>
        <v/>
      </c>
      <c r="J147" s="49" t="str">
        <f t="shared" si="15"/>
        <v>A</v>
      </c>
      <c r="K147" s="67" t="str">
        <f t="shared" si="16"/>
        <v>A</v>
      </c>
    </row>
    <row r="148" spans="7:11" ht="24.75" customHeight="1" x14ac:dyDescent="0.3">
      <c r="G148" s="32">
        <f t="shared" si="17"/>
        <v>46169</v>
      </c>
      <c r="H148" s="36" t="str">
        <f t="shared" si="13"/>
        <v>Mi</v>
      </c>
      <c r="I148" s="73" t="str">
        <f t="shared" si="14"/>
        <v/>
      </c>
      <c r="J148" s="49" t="str">
        <f t="shared" si="15"/>
        <v>A</v>
      </c>
      <c r="K148" s="67" t="str">
        <f t="shared" si="16"/>
        <v>A</v>
      </c>
    </row>
    <row r="149" spans="7:11" ht="24.75" customHeight="1" x14ac:dyDescent="0.3">
      <c r="G149" s="32">
        <f t="shared" si="17"/>
        <v>46170</v>
      </c>
      <c r="H149" s="36" t="str">
        <f t="shared" si="13"/>
        <v>Do</v>
      </c>
      <c r="I149" s="73" t="str">
        <f t="shared" si="14"/>
        <v/>
      </c>
      <c r="J149" s="49" t="str">
        <f t="shared" si="15"/>
        <v>A</v>
      </c>
      <c r="K149" s="67" t="str">
        <f t="shared" si="16"/>
        <v>A</v>
      </c>
    </row>
    <row r="150" spans="7:11" ht="24.75" customHeight="1" x14ac:dyDescent="0.3">
      <c r="G150" s="32">
        <f t="shared" si="17"/>
        <v>46171</v>
      </c>
      <c r="H150" s="36" t="str">
        <f t="shared" si="13"/>
        <v>Fr</v>
      </c>
      <c r="I150" s="73" t="str">
        <f t="shared" si="14"/>
        <v/>
      </c>
      <c r="J150" s="49" t="str">
        <f t="shared" si="15"/>
        <v>A</v>
      </c>
      <c r="K150" s="67" t="str">
        <f t="shared" si="16"/>
        <v>A</v>
      </c>
    </row>
    <row r="151" spans="7:11" ht="24.75" customHeight="1" x14ac:dyDescent="0.3">
      <c r="G151" s="32">
        <f t="shared" si="17"/>
        <v>46172</v>
      </c>
      <c r="H151" s="36" t="str">
        <f t="shared" si="13"/>
        <v>Sa</v>
      </c>
      <c r="I151" s="73" t="str">
        <f t="shared" si="14"/>
        <v>Wochenende</v>
      </c>
      <c r="J151" s="49" t="str">
        <f t="shared" si="15"/>
        <v>F</v>
      </c>
      <c r="K151" s="67" t="str">
        <f t="shared" si="16"/>
        <v>A</v>
      </c>
    </row>
    <row r="152" spans="7:11" ht="24.75" customHeight="1" x14ac:dyDescent="0.3">
      <c r="G152" s="32">
        <f t="shared" si="17"/>
        <v>46173</v>
      </c>
      <c r="H152" s="36" t="str">
        <f t="shared" si="13"/>
        <v>So</v>
      </c>
      <c r="I152" s="73" t="str">
        <f t="shared" si="14"/>
        <v>Wochenende</v>
      </c>
      <c r="J152" s="49" t="str">
        <f t="shared" si="15"/>
        <v>F</v>
      </c>
      <c r="K152" s="67" t="str">
        <f t="shared" si="16"/>
        <v>F</v>
      </c>
    </row>
    <row r="153" spans="7:11" ht="24.75" customHeight="1" x14ac:dyDescent="0.3">
      <c r="G153" s="32">
        <f t="shared" si="17"/>
        <v>46174</v>
      </c>
      <c r="H153" s="36" t="str">
        <f t="shared" si="13"/>
        <v>Mo</v>
      </c>
      <c r="I153" s="73" t="str">
        <f t="shared" si="14"/>
        <v/>
      </c>
      <c r="J153" s="49" t="str">
        <f t="shared" si="15"/>
        <v>A</v>
      </c>
      <c r="K153" s="67" t="str">
        <f t="shared" si="16"/>
        <v>A</v>
      </c>
    </row>
    <row r="154" spans="7:11" ht="24.75" customHeight="1" x14ac:dyDescent="0.3">
      <c r="G154" s="32">
        <f t="shared" si="17"/>
        <v>46175</v>
      </c>
      <c r="H154" s="36" t="str">
        <f t="shared" si="13"/>
        <v>Di</v>
      </c>
      <c r="I154" s="73" t="str">
        <f t="shared" si="14"/>
        <v/>
      </c>
      <c r="J154" s="49" t="str">
        <f t="shared" si="15"/>
        <v>A</v>
      </c>
      <c r="K154" s="67" t="str">
        <f t="shared" si="16"/>
        <v>A</v>
      </c>
    </row>
    <row r="155" spans="7:11" ht="24.75" customHeight="1" x14ac:dyDescent="0.3">
      <c r="G155" s="32">
        <f t="shared" si="17"/>
        <v>46176</v>
      </c>
      <c r="H155" s="36" t="str">
        <f t="shared" si="13"/>
        <v>Mi</v>
      </c>
      <c r="I155" s="73" t="str">
        <f t="shared" si="14"/>
        <v/>
      </c>
      <c r="J155" s="49" t="str">
        <f t="shared" si="15"/>
        <v>A</v>
      </c>
      <c r="K155" s="67" t="str">
        <f t="shared" si="16"/>
        <v>A</v>
      </c>
    </row>
    <row r="156" spans="7:11" ht="24.75" customHeight="1" x14ac:dyDescent="0.3">
      <c r="G156" s="32">
        <f t="shared" si="17"/>
        <v>46177</v>
      </c>
      <c r="H156" s="36" t="str">
        <f t="shared" si="13"/>
        <v>Do</v>
      </c>
      <c r="I156" s="73" t="str">
        <f t="shared" si="14"/>
        <v>Fronleichnam</v>
      </c>
      <c r="J156" s="49" t="str">
        <f t="shared" si="15"/>
        <v>F</v>
      </c>
      <c r="K156" s="67" t="str">
        <f t="shared" si="16"/>
        <v>F</v>
      </c>
    </row>
    <row r="157" spans="7:11" ht="24.75" customHeight="1" x14ac:dyDescent="0.3">
      <c r="G157" s="32">
        <f t="shared" si="17"/>
        <v>46178</v>
      </c>
      <c r="H157" s="36" t="str">
        <f t="shared" si="13"/>
        <v>Fr</v>
      </c>
      <c r="I157" s="73" t="str">
        <f t="shared" si="14"/>
        <v/>
      </c>
      <c r="J157" s="49" t="str">
        <f t="shared" si="15"/>
        <v>A</v>
      </c>
      <c r="K157" s="67" t="str">
        <f t="shared" si="16"/>
        <v>A</v>
      </c>
    </row>
    <row r="158" spans="7:11" ht="24.75" customHeight="1" x14ac:dyDescent="0.3">
      <c r="G158" s="32">
        <f t="shared" si="17"/>
        <v>46179</v>
      </c>
      <c r="H158" s="36" t="str">
        <f t="shared" si="13"/>
        <v>Sa</v>
      </c>
      <c r="I158" s="73" t="str">
        <f t="shared" si="14"/>
        <v>Wochenende</v>
      </c>
      <c r="J158" s="49" t="str">
        <f t="shared" si="15"/>
        <v>F</v>
      </c>
      <c r="K158" s="67" t="str">
        <f t="shared" si="16"/>
        <v>A</v>
      </c>
    </row>
    <row r="159" spans="7:11" ht="24.75" customHeight="1" x14ac:dyDescent="0.3">
      <c r="G159" s="32">
        <f t="shared" si="17"/>
        <v>46180</v>
      </c>
      <c r="H159" s="36" t="str">
        <f t="shared" si="13"/>
        <v>So</v>
      </c>
      <c r="I159" s="73" t="str">
        <f t="shared" si="14"/>
        <v>Wochenende</v>
      </c>
      <c r="J159" s="49" t="str">
        <f t="shared" si="15"/>
        <v>F</v>
      </c>
      <c r="K159" s="67" t="str">
        <f t="shared" si="16"/>
        <v>F</v>
      </c>
    </row>
    <row r="160" spans="7:11" ht="24.75" customHeight="1" x14ac:dyDescent="0.3">
      <c r="G160" s="32">
        <f t="shared" si="17"/>
        <v>46181</v>
      </c>
      <c r="H160" s="36" t="str">
        <f t="shared" si="13"/>
        <v>Mo</v>
      </c>
      <c r="I160" s="73" t="str">
        <f t="shared" si="14"/>
        <v/>
      </c>
      <c r="J160" s="49" t="str">
        <f t="shared" si="15"/>
        <v>A</v>
      </c>
      <c r="K160" s="67" t="str">
        <f t="shared" si="16"/>
        <v>A</v>
      </c>
    </row>
    <row r="161" spans="7:11" ht="24.75" customHeight="1" x14ac:dyDescent="0.3">
      <c r="G161" s="32">
        <f t="shared" si="17"/>
        <v>46182</v>
      </c>
      <c r="H161" s="36" t="str">
        <f t="shared" si="13"/>
        <v>Di</v>
      </c>
      <c r="I161" s="73" t="str">
        <f t="shared" si="14"/>
        <v/>
      </c>
      <c r="J161" s="49" t="str">
        <f t="shared" si="15"/>
        <v>A</v>
      </c>
      <c r="K161" s="67" t="str">
        <f t="shared" si="16"/>
        <v>A</v>
      </c>
    </row>
    <row r="162" spans="7:11" ht="24.75" customHeight="1" x14ac:dyDescent="0.3">
      <c r="G162" s="32">
        <f t="shared" si="17"/>
        <v>46183</v>
      </c>
      <c r="H162" s="36" t="str">
        <f t="shared" si="13"/>
        <v>Mi</v>
      </c>
      <c r="I162" s="73" t="str">
        <f t="shared" si="14"/>
        <v/>
      </c>
      <c r="J162" s="49" t="str">
        <f t="shared" si="15"/>
        <v>A</v>
      </c>
      <c r="K162" s="67" t="str">
        <f t="shared" si="16"/>
        <v>A</v>
      </c>
    </row>
    <row r="163" spans="7:11" ht="24.75" customHeight="1" x14ac:dyDescent="0.3">
      <c r="G163" s="32">
        <f t="shared" si="17"/>
        <v>46184</v>
      </c>
      <c r="H163" s="36" t="str">
        <f t="shared" si="13"/>
        <v>Do</v>
      </c>
      <c r="I163" s="73" t="str">
        <f t="shared" si="14"/>
        <v/>
      </c>
      <c r="J163" s="49" t="str">
        <f t="shared" si="15"/>
        <v>A</v>
      </c>
      <c r="K163" s="67" t="str">
        <f t="shared" si="16"/>
        <v>A</v>
      </c>
    </row>
    <row r="164" spans="7:11" ht="24.75" customHeight="1" x14ac:dyDescent="0.3">
      <c r="G164" s="32">
        <f t="shared" si="17"/>
        <v>46185</v>
      </c>
      <c r="H164" s="36" t="str">
        <f t="shared" si="13"/>
        <v>Fr</v>
      </c>
      <c r="I164" s="73" t="str">
        <f t="shared" si="14"/>
        <v/>
      </c>
      <c r="J164" s="49" t="str">
        <f t="shared" si="15"/>
        <v>A</v>
      </c>
      <c r="K164" s="67" t="str">
        <f t="shared" si="16"/>
        <v>A</v>
      </c>
    </row>
    <row r="165" spans="7:11" ht="24.75" customHeight="1" x14ac:dyDescent="0.3">
      <c r="G165" s="32">
        <f t="shared" si="17"/>
        <v>46186</v>
      </c>
      <c r="H165" s="36" t="str">
        <f t="shared" si="13"/>
        <v>Sa</v>
      </c>
      <c r="I165" s="73" t="str">
        <f t="shared" si="14"/>
        <v>Wochenende</v>
      </c>
      <c r="J165" s="49" t="str">
        <f t="shared" si="15"/>
        <v>F</v>
      </c>
      <c r="K165" s="67" t="str">
        <f t="shared" si="16"/>
        <v>A</v>
      </c>
    </row>
    <row r="166" spans="7:11" ht="24.75" customHeight="1" x14ac:dyDescent="0.3">
      <c r="G166" s="32">
        <f t="shared" si="17"/>
        <v>46187</v>
      </c>
      <c r="H166" s="36" t="str">
        <f t="shared" si="13"/>
        <v>So</v>
      </c>
      <c r="I166" s="73" t="str">
        <f t="shared" si="14"/>
        <v>Vatertag</v>
      </c>
      <c r="J166" s="49" t="str">
        <f t="shared" si="15"/>
        <v>F</v>
      </c>
      <c r="K166" s="67" t="str">
        <f t="shared" si="16"/>
        <v>F</v>
      </c>
    </row>
    <row r="167" spans="7:11" ht="24.75" customHeight="1" x14ac:dyDescent="0.3">
      <c r="G167" s="32">
        <f t="shared" si="17"/>
        <v>46188</v>
      </c>
      <c r="H167" s="36" t="str">
        <f t="shared" si="13"/>
        <v>Mo</v>
      </c>
      <c r="I167" s="73" t="str">
        <f t="shared" si="14"/>
        <v/>
      </c>
      <c r="J167" s="49" t="str">
        <f t="shared" si="15"/>
        <v>A</v>
      </c>
      <c r="K167" s="67" t="str">
        <f t="shared" si="16"/>
        <v>A</v>
      </c>
    </row>
    <row r="168" spans="7:11" ht="24.75" customHeight="1" x14ac:dyDescent="0.3">
      <c r="G168" s="32">
        <f t="shared" si="17"/>
        <v>46189</v>
      </c>
      <c r="H168" s="36" t="str">
        <f t="shared" si="13"/>
        <v>Di</v>
      </c>
      <c r="I168" s="73" t="str">
        <f t="shared" si="14"/>
        <v/>
      </c>
      <c r="J168" s="49" t="str">
        <f t="shared" si="15"/>
        <v>A</v>
      </c>
      <c r="K168" s="67" t="str">
        <f t="shared" si="16"/>
        <v>A</v>
      </c>
    </row>
    <row r="169" spans="7:11" ht="24.75" customHeight="1" x14ac:dyDescent="0.3">
      <c r="G169" s="32">
        <f t="shared" si="17"/>
        <v>46190</v>
      </c>
      <c r="H169" s="36" t="str">
        <f t="shared" si="13"/>
        <v>Mi</v>
      </c>
      <c r="I169" s="73" t="str">
        <f t="shared" si="14"/>
        <v/>
      </c>
      <c r="J169" s="49" t="str">
        <f t="shared" si="15"/>
        <v>A</v>
      </c>
      <c r="K169" s="67" t="str">
        <f t="shared" si="16"/>
        <v>A</v>
      </c>
    </row>
    <row r="170" spans="7:11" ht="24.75" customHeight="1" x14ac:dyDescent="0.3">
      <c r="G170" s="32">
        <f t="shared" si="17"/>
        <v>46191</v>
      </c>
      <c r="H170" s="36" t="str">
        <f t="shared" si="13"/>
        <v>Do</v>
      </c>
      <c r="I170" s="73" t="str">
        <f t="shared" si="14"/>
        <v/>
      </c>
      <c r="J170" s="49" t="str">
        <f t="shared" si="15"/>
        <v>A</v>
      </c>
      <c r="K170" s="67" t="str">
        <f t="shared" si="16"/>
        <v>A</v>
      </c>
    </row>
    <row r="171" spans="7:11" ht="24.75" customHeight="1" x14ac:dyDescent="0.3">
      <c r="G171" s="32">
        <f t="shared" si="17"/>
        <v>46192</v>
      </c>
      <c r="H171" s="36" t="str">
        <f t="shared" si="13"/>
        <v>Fr</v>
      </c>
      <c r="I171" s="73" t="str">
        <f t="shared" si="14"/>
        <v/>
      </c>
      <c r="J171" s="49" t="str">
        <f t="shared" si="15"/>
        <v>A</v>
      </c>
      <c r="K171" s="67" t="str">
        <f t="shared" si="16"/>
        <v>A</v>
      </c>
    </row>
    <row r="172" spans="7:11" ht="24.75" customHeight="1" x14ac:dyDescent="0.3">
      <c r="G172" s="32">
        <f t="shared" si="17"/>
        <v>46193</v>
      </c>
      <c r="H172" s="36" t="str">
        <f t="shared" si="13"/>
        <v>Sa</v>
      </c>
      <c r="I172" s="73" t="str">
        <f t="shared" si="14"/>
        <v>Wochenende</v>
      </c>
      <c r="J172" s="49" t="str">
        <f t="shared" si="15"/>
        <v>F</v>
      </c>
      <c r="K172" s="67" t="str">
        <f t="shared" si="16"/>
        <v>A</v>
      </c>
    </row>
    <row r="173" spans="7:11" ht="24.75" customHeight="1" x14ac:dyDescent="0.3">
      <c r="G173" s="32">
        <f t="shared" si="17"/>
        <v>46194</v>
      </c>
      <c r="H173" s="36" t="str">
        <f t="shared" si="13"/>
        <v>So</v>
      </c>
      <c r="I173" s="73" t="str">
        <f t="shared" si="14"/>
        <v>Wochenende</v>
      </c>
      <c r="J173" s="49" t="str">
        <f t="shared" si="15"/>
        <v>F</v>
      </c>
      <c r="K173" s="67" t="str">
        <f t="shared" si="16"/>
        <v>F</v>
      </c>
    </row>
    <row r="174" spans="7:11" ht="24.75" customHeight="1" x14ac:dyDescent="0.3">
      <c r="G174" s="32">
        <f t="shared" si="17"/>
        <v>46195</v>
      </c>
      <c r="H174" s="36" t="str">
        <f t="shared" si="13"/>
        <v>Mo</v>
      </c>
      <c r="I174" s="73" t="str">
        <f t="shared" si="14"/>
        <v/>
      </c>
      <c r="J174" s="49" t="str">
        <f t="shared" si="15"/>
        <v>A</v>
      </c>
      <c r="K174" s="67" t="str">
        <f t="shared" si="16"/>
        <v>A</v>
      </c>
    </row>
    <row r="175" spans="7:11" ht="24.75" customHeight="1" x14ac:dyDescent="0.3">
      <c r="G175" s="32">
        <f t="shared" si="17"/>
        <v>46196</v>
      </c>
      <c r="H175" s="36" t="str">
        <f t="shared" si="13"/>
        <v>Di</v>
      </c>
      <c r="I175" s="73" t="str">
        <f t="shared" si="14"/>
        <v/>
      </c>
      <c r="J175" s="49" t="str">
        <f t="shared" si="15"/>
        <v>A</v>
      </c>
      <c r="K175" s="67" t="str">
        <f t="shared" si="16"/>
        <v>A</v>
      </c>
    </row>
    <row r="176" spans="7:11" ht="24.75" customHeight="1" x14ac:dyDescent="0.3">
      <c r="G176" s="32">
        <f t="shared" si="17"/>
        <v>46197</v>
      </c>
      <c r="H176" s="36" t="str">
        <f t="shared" si="13"/>
        <v>Mi</v>
      </c>
      <c r="I176" s="73" t="str">
        <f t="shared" si="14"/>
        <v/>
      </c>
      <c r="J176" s="49" t="str">
        <f t="shared" si="15"/>
        <v>A</v>
      </c>
      <c r="K176" s="67" t="str">
        <f t="shared" si="16"/>
        <v>A</v>
      </c>
    </row>
    <row r="177" spans="7:11" ht="24.75" customHeight="1" x14ac:dyDescent="0.3">
      <c r="G177" s="32">
        <f t="shared" si="17"/>
        <v>46198</v>
      </c>
      <c r="H177" s="36" t="str">
        <f t="shared" si="13"/>
        <v>Do</v>
      </c>
      <c r="I177" s="73" t="str">
        <f t="shared" si="14"/>
        <v/>
      </c>
      <c r="J177" s="49" t="str">
        <f t="shared" si="15"/>
        <v>A</v>
      </c>
      <c r="K177" s="67" t="str">
        <f t="shared" si="16"/>
        <v>A</v>
      </c>
    </row>
    <row r="178" spans="7:11" ht="24.75" customHeight="1" x14ac:dyDescent="0.3">
      <c r="G178" s="32">
        <f t="shared" si="17"/>
        <v>46199</v>
      </c>
      <c r="H178" s="36" t="str">
        <f t="shared" si="13"/>
        <v>Fr</v>
      </c>
      <c r="I178" s="73" t="str">
        <f t="shared" si="14"/>
        <v/>
      </c>
      <c r="J178" s="49" t="str">
        <f t="shared" si="15"/>
        <v>A</v>
      </c>
      <c r="K178" s="67" t="str">
        <f t="shared" si="16"/>
        <v>A</v>
      </c>
    </row>
    <row r="179" spans="7:11" ht="24.75" customHeight="1" x14ac:dyDescent="0.3">
      <c r="G179" s="32">
        <f t="shared" si="17"/>
        <v>46200</v>
      </c>
      <c r="H179" s="36" t="str">
        <f t="shared" si="13"/>
        <v>Sa</v>
      </c>
      <c r="I179" s="73" t="str">
        <f t="shared" si="14"/>
        <v>Wochenende</v>
      </c>
      <c r="J179" s="49" t="str">
        <f t="shared" si="15"/>
        <v>F</v>
      </c>
      <c r="K179" s="67" t="str">
        <f t="shared" si="16"/>
        <v>A</v>
      </c>
    </row>
    <row r="180" spans="7:11" ht="24.75" customHeight="1" x14ac:dyDescent="0.3">
      <c r="G180" s="32">
        <f t="shared" si="17"/>
        <v>46201</v>
      </c>
      <c r="H180" s="36" t="str">
        <f t="shared" si="13"/>
        <v>So</v>
      </c>
      <c r="I180" s="73" t="str">
        <f t="shared" si="14"/>
        <v>Wochenende</v>
      </c>
      <c r="J180" s="49" t="str">
        <f t="shared" si="15"/>
        <v>F</v>
      </c>
      <c r="K180" s="67" t="str">
        <f t="shared" si="16"/>
        <v>F</v>
      </c>
    </row>
    <row r="181" spans="7:11" ht="24.75" customHeight="1" x14ac:dyDescent="0.3">
      <c r="G181" s="32">
        <f t="shared" si="17"/>
        <v>46202</v>
      </c>
      <c r="H181" s="36" t="str">
        <f t="shared" si="13"/>
        <v>Mo</v>
      </c>
      <c r="I181" s="73" t="str">
        <f t="shared" si="14"/>
        <v/>
      </c>
      <c r="J181" s="49" t="str">
        <f t="shared" si="15"/>
        <v>A</v>
      </c>
      <c r="K181" s="67" t="str">
        <f t="shared" si="16"/>
        <v>A</v>
      </c>
    </row>
    <row r="182" spans="7:11" ht="24.75" customHeight="1" x14ac:dyDescent="0.3">
      <c r="G182" s="32">
        <f t="shared" si="17"/>
        <v>46203</v>
      </c>
      <c r="H182" s="36" t="str">
        <f t="shared" si="13"/>
        <v>Di</v>
      </c>
      <c r="I182" s="73" t="str">
        <f t="shared" si="14"/>
        <v/>
      </c>
      <c r="J182" s="49" t="str">
        <f t="shared" si="15"/>
        <v>A</v>
      </c>
      <c r="K182" s="67" t="str">
        <f t="shared" si="16"/>
        <v>A</v>
      </c>
    </row>
    <row r="183" spans="7:11" ht="24.75" customHeight="1" x14ac:dyDescent="0.3">
      <c r="G183" s="32">
        <f t="shared" si="17"/>
        <v>46204</v>
      </c>
      <c r="H183" s="36" t="str">
        <f t="shared" si="13"/>
        <v>Mi</v>
      </c>
      <c r="I183" s="73" t="str">
        <f t="shared" si="14"/>
        <v/>
      </c>
      <c r="J183" s="49" t="str">
        <f t="shared" si="15"/>
        <v>A</v>
      </c>
      <c r="K183" s="67" t="str">
        <f t="shared" si="16"/>
        <v>A</v>
      </c>
    </row>
    <row r="184" spans="7:11" ht="24.75" customHeight="1" x14ac:dyDescent="0.3">
      <c r="G184" s="32">
        <f t="shared" si="17"/>
        <v>46205</v>
      </c>
      <c r="H184" s="36" t="str">
        <f t="shared" si="13"/>
        <v>Do</v>
      </c>
      <c r="I184" s="73" t="str">
        <f t="shared" si="14"/>
        <v/>
      </c>
      <c r="J184" s="49" t="str">
        <f t="shared" si="15"/>
        <v>A</v>
      </c>
      <c r="K184" s="67" t="str">
        <f t="shared" si="16"/>
        <v>A</v>
      </c>
    </row>
    <row r="185" spans="7:11" ht="24.75" customHeight="1" x14ac:dyDescent="0.3">
      <c r="G185" s="32">
        <f t="shared" si="17"/>
        <v>46206</v>
      </c>
      <c r="H185" s="36" t="str">
        <f t="shared" si="13"/>
        <v>Fr</v>
      </c>
      <c r="I185" s="73" t="str">
        <f t="shared" si="14"/>
        <v/>
      </c>
      <c r="J185" s="49" t="str">
        <f t="shared" si="15"/>
        <v>A</v>
      </c>
      <c r="K185" s="67" t="str">
        <f t="shared" si="16"/>
        <v>A</v>
      </c>
    </row>
    <row r="186" spans="7:11" ht="24.75" customHeight="1" x14ac:dyDescent="0.3">
      <c r="G186" s="32">
        <f t="shared" si="17"/>
        <v>46207</v>
      </c>
      <c r="H186" s="36" t="str">
        <f t="shared" si="13"/>
        <v>Sa</v>
      </c>
      <c r="I186" s="73" t="str">
        <f t="shared" si="14"/>
        <v>Wochenende</v>
      </c>
      <c r="J186" s="49" t="str">
        <f t="shared" si="15"/>
        <v>F</v>
      </c>
      <c r="K186" s="67" t="str">
        <f t="shared" si="16"/>
        <v>A</v>
      </c>
    </row>
    <row r="187" spans="7:11" ht="24.75" customHeight="1" x14ac:dyDescent="0.3">
      <c r="G187" s="32">
        <f t="shared" si="17"/>
        <v>46208</v>
      </c>
      <c r="H187" s="36" t="str">
        <f t="shared" si="13"/>
        <v>So</v>
      </c>
      <c r="I187" s="73" t="str">
        <f t="shared" si="14"/>
        <v>Wochenende</v>
      </c>
      <c r="J187" s="49" t="str">
        <f t="shared" si="15"/>
        <v>F</v>
      </c>
      <c r="K187" s="67" t="str">
        <f t="shared" si="16"/>
        <v>F</v>
      </c>
    </row>
    <row r="188" spans="7:11" ht="24.75" customHeight="1" x14ac:dyDescent="0.3">
      <c r="G188" s="32">
        <f t="shared" si="17"/>
        <v>46209</v>
      </c>
      <c r="H188" s="36" t="str">
        <f t="shared" si="13"/>
        <v>Mo</v>
      </c>
      <c r="I188" s="73" t="str">
        <f t="shared" si="14"/>
        <v/>
      </c>
      <c r="J188" s="49" t="str">
        <f t="shared" si="15"/>
        <v>A</v>
      </c>
      <c r="K188" s="67" t="str">
        <f t="shared" si="16"/>
        <v>A</v>
      </c>
    </row>
    <row r="189" spans="7:11" ht="24.75" customHeight="1" x14ac:dyDescent="0.3">
      <c r="G189" s="32">
        <f t="shared" si="17"/>
        <v>46210</v>
      </c>
      <c r="H189" s="36" t="str">
        <f t="shared" si="13"/>
        <v>Di</v>
      </c>
      <c r="I189" s="73" t="str">
        <f t="shared" si="14"/>
        <v/>
      </c>
      <c r="J189" s="49" t="str">
        <f t="shared" si="15"/>
        <v>A</v>
      </c>
      <c r="K189" s="67" t="str">
        <f t="shared" si="16"/>
        <v>A</v>
      </c>
    </row>
    <row r="190" spans="7:11" ht="24.75" customHeight="1" x14ac:dyDescent="0.3">
      <c r="G190" s="32">
        <f t="shared" si="17"/>
        <v>46211</v>
      </c>
      <c r="H190" s="36" t="str">
        <f t="shared" si="13"/>
        <v>Mi</v>
      </c>
      <c r="I190" s="73" t="str">
        <f t="shared" si="14"/>
        <v/>
      </c>
      <c r="J190" s="49" t="str">
        <f t="shared" si="15"/>
        <v>A</v>
      </c>
      <c r="K190" s="67" t="str">
        <f t="shared" si="16"/>
        <v>A</v>
      </c>
    </row>
    <row r="191" spans="7:11" ht="24.75" customHeight="1" x14ac:dyDescent="0.3">
      <c r="G191" s="32">
        <f t="shared" si="17"/>
        <v>46212</v>
      </c>
      <c r="H191" s="36" t="str">
        <f t="shared" si="13"/>
        <v>Do</v>
      </c>
      <c r="I191" s="73" t="str">
        <f t="shared" si="14"/>
        <v/>
      </c>
      <c r="J191" s="49" t="str">
        <f t="shared" si="15"/>
        <v>A</v>
      </c>
      <c r="K191" s="67" t="str">
        <f t="shared" si="16"/>
        <v>A</v>
      </c>
    </row>
    <row r="192" spans="7:11" ht="24.75" customHeight="1" x14ac:dyDescent="0.3">
      <c r="G192" s="32">
        <f t="shared" si="17"/>
        <v>46213</v>
      </c>
      <c r="H192" s="36" t="str">
        <f t="shared" si="13"/>
        <v>Fr</v>
      </c>
      <c r="I192" s="73" t="str">
        <f t="shared" si="14"/>
        <v/>
      </c>
      <c r="J192" s="49" t="str">
        <f t="shared" si="15"/>
        <v>A</v>
      </c>
      <c r="K192" s="67" t="str">
        <f t="shared" si="16"/>
        <v>A</v>
      </c>
    </row>
    <row r="193" spans="7:11" ht="24.75" customHeight="1" x14ac:dyDescent="0.3">
      <c r="G193" s="32">
        <f t="shared" si="17"/>
        <v>46214</v>
      </c>
      <c r="H193" s="36" t="str">
        <f t="shared" si="13"/>
        <v>Sa</v>
      </c>
      <c r="I193" s="73" t="str">
        <f t="shared" si="14"/>
        <v>Wochenende</v>
      </c>
      <c r="J193" s="49" t="str">
        <f t="shared" si="15"/>
        <v>F</v>
      </c>
      <c r="K193" s="67" t="str">
        <f t="shared" si="16"/>
        <v>A</v>
      </c>
    </row>
    <row r="194" spans="7:11" ht="24.75" customHeight="1" x14ac:dyDescent="0.3">
      <c r="G194" s="32">
        <f t="shared" si="17"/>
        <v>46215</v>
      </c>
      <c r="H194" s="36" t="str">
        <f t="shared" ref="H194:H257" si="18">VLOOKUP(WEEKDAY($G194,2),WOTA,2,FALSE)</f>
        <v>So</v>
      </c>
      <c r="I194" s="73" t="str">
        <f t="shared" ref="I194:I257" si="19">IF(ISNA(VLOOKUP(G194,Feiertage,3,FALSE)),IF(OR($H194="Sa",$H194="So"),"Wochenende",""),VLOOKUP(G194,Feiertage,3,FALSE))</f>
        <v>Wochenende</v>
      </c>
      <c r="J194" s="49" t="str">
        <f t="shared" ref="J194:J257" si="20">IF(ISNA(VLOOKUP($G194,Feiertage,3,FALSE)),IF(AND($H194&lt;&gt;"So",$H194&lt;&gt;"Sa"),"A","F"),IF(OR(VLOOKUP($G194,Feiertage,4,FALSE)="FF",$H194="Sa",$H194="So"),"F","A"))</f>
        <v>F</v>
      </c>
      <c r="K194" s="67" t="str">
        <f t="shared" ref="K194:K257" si="21">IF(ISNA(VLOOKUP($G194,Feiertage,3,FALSE)),IF($H194="So","F","A"),IF(VLOOKUP($G194,Feiertage,4,FALSE)="FF","F","A"))</f>
        <v>F</v>
      </c>
    </row>
    <row r="195" spans="7:11" ht="24.75" customHeight="1" x14ac:dyDescent="0.3">
      <c r="G195" s="32">
        <f t="shared" si="17"/>
        <v>46216</v>
      </c>
      <c r="H195" s="36" t="str">
        <f t="shared" si="18"/>
        <v>Mo</v>
      </c>
      <c r="I195" s="73" t="str">
        <f t="shared" si="19"/>
        <v/>
      </c>
      <c r="J195" s="49" t="str">
        <f t="shared" si="20"/>
        <v>A</v>
      </c>
      <c r="K195" s="67" t="str">
        <f t="shared" si="21"/>
        <v>A</v>
      </c>
    </row>
    <row r="196" spans="7:11" ht="24.75" customHeight="1" x14ac:dyDescent="0.3">
      <c r="G196" s="32">
        <f t="shared" ref="G196:G259" si="22">G195+1</f>
        <v>46217</v>
      </c>
      <c r="H196" s="36" t="str">
        <f t="shared" si="18"/>
        <v>Di</v>
      </c>
      <c r="I196" s="73" t="str">
        <f t="shared" si="19"/>
        <v/>
      </c>
      <c r="J196" s="49" t="str">
        <f t="shared" si="20"/>
        <v>A</v>
      </c>
      <c r="K196" s="67" t="str">
        <f t="shared" si="21"/>
        <v>A</v>
      </c>
    </row>
    <row r="197" spans="7:11" ht="24.75" customHeight="1" x14ac:dyDescent="0.3">
      <c r="G197" s="32">
        <f t="shared" si="22"/>
        <v>46218</v>
      </c>
      <c r="H197" s="36" t="str">
        <f t="shared" si="18"/>
        <v>Mi</v>
      </c>
      <c r="I197" s="73" t="str">
        <f t="shared" si="19"/>
        <v/>
      </c>
      <c r="J197" s="49" t="str">
        <f t="shared" si="20"/>
        <v>A</v>
      </c>
      <c r="K197" s="67" t="str">
        <f t="shared" si="21"/>
        <v>A</v>
      </c>
    </row>
    <row r="198" spans="7:11" ht="24.75" customHeight="1" x14ac:dyDescent="0.3">
      <c r="G198" s="32">
        <f t="shared" si="22"/>
        <v>46219</v>
      </c>
      <c r="H198" s="36" t="str">
        <f t="shared" si="18"/>
        <v>Do</v>
      </c>
      <c r="I198" s="73" t="str">
        <f t="shared" si="19"/>
        <v/>
      </c>
      <c r="J198" s="49" t="str">
        <f t="shared" si="20"/>
        <v>A</v>
      </c>
      <c r="K198" s="67" t="str">
        <f t="shared" si="21"/>
        <v>A</v>
      </c>
    </row>
    <row r="199" spans="7:11" ht="24.75" customHeight="1" x14ac:dyDescent="0.3">
      <c r="G199" s="32">
        <f t="shared" si="22"/>
        <v>46220</v>
      </c>
      <c r="H199" s="36" t="str">
        <f t="shared" si="18"/>
        <v>Fr</v>
      </c>
      <c r="I199" s="73" t="str">
        <f t="shared" si="19"/>
        <v/>
      </c>
      <c r="J199" s="49" t="str">
        <f t="shared" si="20"/>
        <v>A</v>
      </c>
      <c r="K199" s="67" t="str">
        <f t="shared" si="21"/>
        <v>A</v>
      </c>
    </row>
    <row r="200" spans="7:11" ht="24.75" customHeight="1" x14ac:dyDescent="0.3">
      <c r="G200" s="32">
        <f t="shared" si="22"/>
        <v>46221</v>
      </c>
      <c r="H200" s="36" t="str">
        <f t="shared" si="18"/>
        <v>Sa</v>
      </c>
      <c r="I200" s="73" t="str">
        <f t="shared" si="19"/>
        <v>Wochenende</v>
      </c>
      <c r="J200" s="49" t="str">
        <f t="shared" si="20"/>
        <v>F</v>
      </c>
      <c r="K200" s="67" t="str">
        <f t="shared" si="21"/>
        <v>A</v>
      </c>
    </row>
    <row r="201" spans="7:11" ht="24.75" customHeight="1" x14ac:dyDescent="0.3">
      <c r="G201" s="32">
        <f t="shared" si="22"/>
        <v>46222</v>
      </c>
      <c r="H201" s="36" t="str">
        <f t="shared" si="18"/>
        <v>So</v>
      </c>
      <c r="I201" s="73" t="str">
        <f t="shared" si="19"/>
        <v>Wochenende</v>
      </c>
      <c r="J201" s="49" t="str">
        <f t="shared" si="20"/>
        <v>F</v>
      </c>
      <c r="K201" s="67" t="str">
        <f t="shared" si="21"/>
        <v>F</v>
      </c>
    </row>
    <row r="202" spans="7:11" ht="24.75" customHeight="1" x14ac:dyDescent="0.3">
      <c r="G202" s="32">
        <f t="shared" si="22"/>
        <v>46223</v>
      </c>
      <c r="H202" s="36" t="str">
        <f t="shared" si="18"/>
        <v>Mo</v>
      </c>
      <c r="I202" s="73" t="str">
        <f t="shared" si="19"/>
        <v/>
      </c>
      <c r="J202" s="49" t="str">
        <f t="shared" si="20"/>
        <v>A</v>
      </c>
      <c r="K202" s="67" t="str">
        <f t="shared" si="21"/>
        <v>A</v>
      </c>
    </row>
    <row r="203" spans="7:11" ht="24.75" customHeight="1" x14ac:dyDescent="0.3">
      <c r="G203" s="32">
        <f t="shared" si="22"/>
        <v>46224</v>
      </c>
      <c r="H203" s="36" t="str">
        <f t="shared" si="18"/>
        <v>Di</v>
      </c>
      <c r="I203" s="73" t="str">
        <f t="shared" si="19"/>
        <v/>
      </c>
      <c r="J203" s="49" t="str">
        <f t="shared" si="20"/>
        <v>A</v>
      </c>
      <c r="K203" s="67" t="str">
        <f t="shared" si="21"/>
        <v>A</v>
      </c>
    </row>
    <row r="204" spans="7:11" ht="24.75" customHeight="1" x14ac:dyDescent="0.3">
      <c r="G204" s="32">
        <f t="shared" si="22"/>
        <v>46225</v>
      </c>
      <c r="H204" s="36" t="str">
        <f t="shared" si="18"/>
        <v>Mi</v>
      </c>
      <c r="I204" s="73" t="str">
        <f t="shared" si="19"/>
        <v/>
      </c>
      <c r="J204" s="49" t="str">
        <f t="shared" si="20"/>
        <v>A</v>
      </c>
      <c r="K204" s="67" t="str">
        <f t="shared" si="21"/>
        <v>A</v>
      </c>
    </row>
    <row r="205" spans="7:11" ht="24.75" customHeight="1" x14ac:dyDescent="0.3">
      <c r="G205" s="32">
        <f t="shared" si="22"/>
        <v>46226</v>
      </c>
      <c r="H205" s="36" t="str">
        <f t="shared" si="18"/>
        <v>Do</v>
      </c>
      <c r="I205" s="73" t="str">
        <f t="shared" si="19"/>
        <v/>
      </c>
      <c r="J205" s="49" t="str">
        <f t="shared" si="20"/>
        <v>A</v>
      </c>
      <c r="K205" s="67" t="str">
        <f t="shared" si="21"/>
        <v>A</v>
      </c>
    </row>
    <row r="206" spans="7:11" ht="24.75" customHeight="1" x14ac:dyDescent="0.3">
      <c r="G206" s="32">
        <f t="shared" si="22"/>
        <v>46227</v>
      </c>
      <c r="H206" s="36" t="str">
        <f t="shared" si="18"/>
        <v>Fr</v>
      </c>
      <c r="I206" s="73" t="str">
        <f t="shared" si="19"/>
        <v/>
      </c>
      <c r="J206" s="49" t="str">
        <f t="shared" si="20"/>
        <v>A</v>
      </c>
      <c r="K206" s="67" t="str">
        <f t="shared" si="21"/>
        <v>A</v>
      </c>
    </row>
    <row r="207" spans="7:11" ht="24.75" customHeight="1" x14ac:dyDescent="0.3">
      <c r="G207" s="32">
        <f t="shared" si="22"/>
        <v>46228</v>
      </c>
      <c r="H207" s="36" t="str">
        <f t="shared" si="18"/>
        <v>Sa</v>
      </c>
      <c r="I207" s="73" t="str">
        <f t="shared" si="19"/>
        <v>Wochenende</v>
      </c>
      <c r="J207" s="49" t="str">
        <f t="shared" si="20"/>
        <v>F</v>
      </c>
      <c r="K207" s="67" t="str">
        <f t="shared" si="21"/>
        <v>A</v>
      </c>
    </row>
    <row r="208" spans="7:11" ht="24.75" customHeight="1" x14ac:dyDescent="0.3">
      <c r="G208" s="32">
        <f t="shared" si="22"/>
        <v>46229</v>
      </c>
      <c r="H208" s="36" t="str">
        <f t="shared" si="18"/>
        <v>So</v>
      </c>
      <c r="I208" s="73" t="str">
        <f t="shared" si="19"/>
        <v>Wochenende</v>
      </c>
      <c r="J208" s="49" t="str">
        <f t="shared" si="20"/>
        <v>F</v>
      </c>
      <c r="K208" s="67" t="str">
        <f t="shared" si="21"/>
        <v>F</v>
      </c>
    </row>
    <row r="209" spans="7:11" ht="24.75" customHeight="1" x14ac:dyDescent="0.3">
      <c r="G209" s="32">
        <f t="shared" si="22"/>
        <v>46230</v>
      </c>
      <c r="H209" s="36" t="str">
        <f t="shared" si="18"/>
        <v>Mo</v>
      </c>
      <c r="I209" s="73" t="str">
        <f t="shared" si="19"/>
        <v/>
      </c>
      <c r="J209" s="49" t="str">
        <f t="shared" si="20"/>
        <v>A</v>
      </c>
      <c r="K209" s="67" t="str">
        <f t="shared" si="21"/>
        <v>A</v>
      </c>
    </row>
    <row r="210" spans="7:11" ht="24.75" customHeight="1" x14ac:dyDescent="0.3">
      <c r="G210" s="32">
        <f t="shared" si="22"/>
        <v>46231</v>
      </c>
      <c r="H210" s="36" t="str">
        <f t="shared" si="18"/>
        <v>Di</v>
      </c>
      <c r="I210" s="73" t="str">
        <f t="shared" si="19"/>
        <v/>
      </c>
      <c r="J210" s="49" t="str">
        <f t="shared" si="20"/>
        <v>A</v>
      </c>
      <c r="K210" s="67" t="str">
        <f t="shared" si="21"/>
        <v>A</v>
      </c>
    </row>
    <row r="211" spans="7:11" ht="24.75" customHeight="1" x14ac:dyDescent="0.3">
      <c r="G211" s="32">
        <f t="shared" si="22"/>
        <v>46232</v>
      </c>
      <c r="H211" s="36" t="str">
        <f t="shared" si="18"/>
        <v>Mi</v>
      </c>
      <c r="I211" s="73" t="str">
        <f t="shared" si="19"/>
        <v/>
      </c>
      <c r="J211" s="49" t="str">
        <f t="shared" si="20"/>
        <v>A</v>
      </c>
      <c r="K211" s="67" t="str">
        <f t="shared" si="21"/>
        <v>A</v>
      </c>
    </row>
    <row r="212" spans="7:11" ht="24.75" customHeight="1" x14ac:dyDescent="0.3">
      <c r="G212" s="32">
        <f t="shared" si="22"/>
        <v>46233</v>
      </c>
      <c r="H212" s="36" t="str">
        <f t="shared" si="18"/>
        <v>Do</v>
      </c>
      <c r="I212" s="73" t="str">
        <f t="shared" si="19"/>
        <v/>
      </c>
      <c r="J212" s="49" t="str">
        <f t="shared" si="20"/>
        <v>A</v>
      </c>
      <c r="K212" s="67" t="str">
        <f t="shared" si="21"/>
        <v>A</v>
      </c>
    </row>
    <row r="213" spans="7:11" ht="24.75" customHeight="1" x14ac:dyDescent="0.3">
      <c r="G213" s="32">
        <f t="shared" si="22"/>
        <v>46234</v>
      </c>
      <c r="H213" s="36" t="str">
        <f t="shared" si="18"/>
        <v>Fr</v>
      </c>
      <c r="I213" s="73" t="str">
        <f t="shared" si="19"/>
        <v/>
      </c>
      <c r="J213" s="49" t="str">
        <f t="shared" si="20"/>
        <v>A</v>
      </c>
      <c r="K213" s="67" t="str">
        <f t="shared" si="21"/>
        <v>A</v>
      </c>
    </row>
    <row r="214" spans="7:11" ht="24.75" customHeight="1" x14ac:dyDescent="0.3">
      <c r="G214" s="32">
        <f t="shared" si="22"/>
        <v>46235</v>
      </c>
      <c r="H214" s="36" t="str">
        <f t="shared" si="18"/>
        <v>Sa</v>
      </c>
      <c r="I214" s="73" t="str">
        <f t="shared" si="19"/>
        <v>Wochenende</v>
      </c>
      <c r="J214" s="49" t="str">
        <f t="shared" si="20"/>
        <v>F</v>
      </c>
      <c r="K214" s="67" t="str">
        <f t="shared" si="21"/>
        <v>A</v>
      </c>
    </row>
    <row r="215" spans="7:11" ht="24.75" customHeight="1" x14ac:dyDescent="0.3">
      <c r="G215" s="32">
        <f t="shared" si="22"/>
        <v>46236</v>
      </c>
      <c r="H215" s="36" t="str">
        <f t="shared" si="18"/>
        <v>So</v>
      </c>
      <c r="I215" s="73" t="str">
        <f t="shared" si="19"/>
        <v>Wochenende</v>
      </c>
      <c r="J215" s="49" t="str">
        <f t="shared" si="20"/>
        <v>F</v>
      </c>
      <c r="K215" s="67" t="str">
        <f t="shared" si="21"/>
        <v>F</v>
      </c>
    </row>
    <row r="216" spans="7:11" ht="24.75" customHeight="1" x14ac:dyDescent="0.3">
      <c r="G216" s="32">
        <f t="shared" si="22"/>
        <v>46237</v>
      </c>
      <c r="H216" s="36" t="str">
        <f t="shared" si="18"/>
        <v>Mo</v>
      </c>
      <c r="I216" s="73" t="str">
        <f t="shared" si="19"/>
        <v/>
      </c>
      <c r="J216" s="49" t="str">
        <f t="shared" si="20"/>
        <v>A</v>
      </c>
      <c r="K216" s="67" t="str">
        <f t="shared" si="21"/>
        <v>A</v>
      </c>
    </row>
    <row r="217" spans="7:11" ht="24.75" customHeight="1" x14ac:dyDescent="0.3">
      <c r="G217" s="32">
        <f t="shared" si="22"/>
        <v>46238</v>
      </c>
      <c r="H217" s="36" t="str">
        <f t="shared" si="18"/>
        <v>Di</v>
      </c>
      <c r="I217" s="73" t="str">
        <f t="shared" si="19"/>
        <v/>
      </c>
      <c r="J217" s="49" t="str">
        <f t="shared" si="20"/>
        <v>A</v>
      </c>
      <c r="K217" s="67" t="str">
        <f t="shared" si="21"/>
        <v>A</v>
      </c>
    </row>
    <row r="218" spans="7:11" ht="24.75" customHeight="1" x14ac:dyDescent="0.3">
      <c r="G218" s="32">
        <f t="shared" si="22"/>
        <v>46239</v>
      </c>
      <c r="H218" s="36" t="str">
        <f t="shared" si="18"/>
        <v>Mi</v>
      </c>
      <c r="I218" s="73" t="str">
        <f t="shared" si="19"/>
        <v/>
      </c>
      <c r="J218" s="49" t="str">
        <f t="shared" si="20"/>
        <v>A</v>
      </c>
      <c r="K218" s="67" t="str">
        <f t="shared" si="21"/>
        <v>A</v>
      </c>
    </row>
    <row r="219" spans="7:11" ht="24.75" customHeight="1" x14ac:dyDescent="0.3">
      <c r="G219" s="32">
        <f t="shared" si="22"/>
        <v>46240</v>
      </c>
      <c r="H219" s="36" t="str">
        <f t="shared" si="18"/>
        <v>Do</v>
      </c>
      <c r="I219" s="73" t="str">
        <f t="shared" si="19"/>
        <v/>
      </c>
      <c r="J219" s="49" t="str">
        <f t="shared" si="20"/>
        <v>A</v>
      </c>
      <c r="K219" s="67" t="str">
        <f t="shared" si="21"/>
        <v>A</v>
      </c>
    </row>
    <row r="220" spans="7:11" ht="24.75" customHeight="1" x14ac:dyDescent="0.3">
      <c r="G220" s="32">
        <f t="shared" si="22"/>
        <v>46241</v>
      </c>
      <c r="H220" s="36" t="str">
        <f t="shared" si="18"/>
        <v>Fr</v>
      </c>
      <c r="I220" s="73" t="str">
        <f t="shared" si="19"/>
        <v/>
      </c>
      <c r="J220" s="49" t="str">
        <f t="shared" si="20"/>
        <v>A</v>
      </c>
      <c r="K220" s="67" t="str">
        <f t="shared" si="21"/>
        <v>A</v>
      </c>
    </row>
    <row r="221" spans="7:11" ht="24.75" customHeight="1" x14ac:dyDescent="0.3">
      <c r="G221" s="32">
        <f t="shared" si="22"/>
        <v>46242</v>
      </c>
      <c r="H221" s="36" t="str">
        <f t="shared" si="18"/>
        <v>Sa</v>
      </c>
      <c r="I221" s="73" t="str">
        <f t="shared" si="19"/>
        <v>Wochenende</v>
      </c>
      <c r="J221" s="49" t="str">
        <f t="shared" si="20"/>
        <v>F</v>
      </c>
      <c r="K221" s="67" t="str">
        <f t="shared" si="21"/>
        <v>A</v>
      </c>
    </row>
    <row r="222" spans="7:11" ht="24.75" customHeight="1" x14ac:dyDescent="0.3">
      <c r="G222" s="32">
        <f t="shared" si="22"/>
        <v>46243</v>
      </c>
      <c r="H222" s="36" t="str">
        <f t="shared" si="18"/>
        <v>So</v>
      </c>
      <c r="I222" s="73" t="str">
        <f t="shared" si="19"/>
        <v>Wochenende</v>
      </c>
      <c r="J222" s="49" t="str">
        <f t="shared" si="20"/>
        <v>F</v>
      </c>
      <c r="K222" s="67" t="str">
        <f t="shared" si="21"/>
        <v>F</v>
      </c>
    </row>
    <row r="223" spans="7:11" ht="24.75" customHeight="1" x14ac:dyDescent="0.3">
      <c r="G223" s="32">
        <f t="shared" si="22"/>
        <v>46244</v>
      </c>
      <c r="H223" s="36" t="str">
        <f t="shared" si="18"/>
        <v>Mo</v>
      </c>
      <c r="I223" s="73" t="str">
        <f t="shared" si="19"/>
        <v/>
      </c>
      <c r="J223" s="49" t="str">
        <f t="shared" si="20"/>
        <v>A</v>
      </c>
      <c r="K223" s="67" t="str">
        <f t="shared" si="21"/>
        <v>A</v>
      </c>
    </row>
    <row r="224" spans="7:11" ht="24.75" customHeight="1" x14ac:dyDescent="0.3">
      <c r="G224" s="32">
        <f t="shared" si="22"/>
        <v>46245</v>
      </c>
      <c r="H224" s="36" t="str">
        <f t="shared" si="18"/>
        <v>Di</v>
      </c>
      <c r="I224" s="73" t="str">
        <f t="shared" si="19"/>
        <v/>
      </c>
      <c r="J224" s="49" t="str">
        <f t="shared" si="20"/>
        <v>A</v>
      </c>
      <c r="K224" s="67" t="str">
        <f t="shared" si="21"/>
        <v>A</v>
      </c>
    </row>
    <row r="225" spans="7:11" ht="24.75" customHeight="1" x14ac:dyDescent="0.3">
      <c r="G225" s="32">
        <f t="shared" si="22"/>
        <v>46246</v>
      </c>
      <c r="H225" s="36" t="str">
        <f t="shared" si="18"/>
        <v>Mi</v>
      </c>
      <c r="I225" s="73" t="str">
        <f t="shared" si="19"/>
        <v/>
      </c>
      <c r="J225" s="49" t="str">
        <f t="shared" si="20"/>
        <v>A</v>
      </c>
      <c r="K225" s="67" t="str">
        <f t="shared" si="21"/>
        <v>A</v>
      </c>
    </row>
    <row r="226" spans="7:11" ht="24.75" customHeight="1" x14ac:dyDescent="0.3">
      <c r="G226" s="32">
        <f t="shared" si="22"/>
        <v>46247</v>
      </c>
      <c r="H226" s="36" t="str">
        <f t="shared" si="18"/>
        <v>Do</v>
      </c>
      <c r="I226" s="73" t="str">
        <f t="shared" si="19"/>
        <v/>
      </c>
      <c r="J226" s="49" t="str">
        <f t="shared" si="20"/>
        <v>A</v>
      </c>
      <c r="K226" s="67" t="str">
        <f t="shared" si="21"/>
        <v>A</v>
      </c>
    </row>
    <row r="227" spans="7:11" ht="24.75" customHeight="1" x14ac:dyDescent="0.3">
      <c r="G227" s="32">
        <f t="shared" si="22"/>
        <v>46248</v>
      </c>
      <c r="H227" s="36" t="str">
        <f t="shared" si="18"/>
        <v>Fr</v>
      </c>
      <c r="I227" s="73" t="str">
        <f t="shared" si="19"/>
        <v/>
      </c>
      <c r="J227" s="49" t="str">
        <f t="shared" si="20"/>
        <v>A</v>
      </c>
      <c r="K227" s="67" t="str">
        <f t="shared" si="21"/>
        <v>A</v>
      </c>
    </row>
    <row r="228" spans="7:11" ht="24.75" customHeight="1" x14ac:dyDescent="0.3">
      <c r="G228" s="32">
        <f t="shared" si="22"/>
        <v>46249</v>
      </c>
      <c r="H228" s="36" t="str">
        <f t="shared" si="18"/>
        <v>Sa</v>
      </c>
      <c r="I228" s="73" t="str">
        <f t="shared" si="19"/>
        <v>Maria Himmelfahrt</v>
      </c>
      <c r="J228" s="49" t="str">
        <f t="shared" si="20"/>
        <v>F</v>
      </c>
      <c r="K228" s="67" t="str">
        <f t="shared" si="21"/>
        <v>F</v>
      </c>
    </row>
    <row r="229" spans="7:11" ht="24.75" customHeight="1" x14ac:dyDescent="0.3">
      <c r="G229" s="32">
        <f t="shared" si="22"/>
        <v>46250</v>
      </c>
      <c r="H229" s="36" t="str">
        <f t="shared" si="18"/>
        <v>So</v>
      </c>
      <c r="I229" s="73" t="str">
        <f t="shared" si="19"/>
        <v>Wochenende</v>
      </c>
      <c r="J229" s="49" t="str">
        <f t="shared" si="20"/>
        <v>F</v>
      </c>
      <c r="K229" s="67" t="str">
        <f t="shared" si="21"/>
        <v>F</v>
      </c>
    </row>
    <row r="230" spans="7:11" ht="24.75" customHeight="1" x14ac:dyDescent="0.3">
      <c r="G230" s="32">
        <f t="shared" si="22"/>
        <v>46251</v>
      </c>
      <c r="H230" s="36" t="str">
        <f t="shared" si="18"/>
        <v>Mo</v>
      </c>
      <c r="I230" s="73" t="str">
        <f t="shared" si="19"/>
        <v/>
      </c>
      <c r="J230" s="49" t="str">
        <f t="shared" si="20"/>
        <v>A</v>
      </c>
      <c r="K230" s="67" t="str">
        <f t="shared" si="21"/>
        <v>A</v>
      </c>
    </row>
    <row r="231" spans="7:11" ht="24.75" customHeight="1" x14ac:dyDescent="0.3">
      <c r="G231" s="32">
        <f t="shared" si="22"/>
        <v>46252</v>
      </c>
      <c r="H231" s="36" t="str">
        <f t="shared" si="18"/>
        <v>Di</v>
      </c>
      <c r="I231" s="73" t="str">
        <f t="shared" si="19"/>
        <v/>
      </c>
      <c r="J231" s="49" t="str">
        <f t="shared" si="20"/>
        <v>A</v>
      </c>
      <c r="K231" s="67" t="str">
        <f t="shared" si="21"/>
        <v>A</v>
      </c>
    </row>
    <row r="232" spans="7:11" ht="24.75" customHeight="1" x14ac:dyDescent="0.3">
      <c r="G232" s="32">
        <f t="shared" si="22"/>
        <v>46253</v>
      </c>
      <c r="H232" s="36" t="str">
        <f t="shared" si="18"/>
        <v>Mi</v>
      </c>
      <c r="I232" s="73" t="str">
        <f t="shared" si="19"/>
        <v/>
      </c>
      <c r="J232" s="49" t="str">
        <f t="shared" si="20"/>
        <v>A</v>
      </c>
      <c r="K232" s="67" t="str">
        <f t="shared" si="21"/>
        <v>A</v>
      </c>
    </row>
    <row r="233" spans="7:11" ht="24.75" customHeight="1" x14ac:dyDescent="0.3">
      <c r="G233" s="32">
        <f t="shared" si="22"/>
        <v>46254</v>
      </c>
      <c r="H233" s="36" t="str">
        <f t="shared" si="18"/>
        <v>Do</v>
      </c>
      <c r="I233" s="73" t="str">
        <f t="shared" si="19"/>
        <v/>
      </c>
      <c r="J233" s="49" t="str">
        <f t="shared" si="20"/>
        <v>A</v>
      </c>
      <c r="K233" s="67" t="str">
        <f t="shared" si="21"/>
        <v>A</v>
      </c>
    </row>
    <row r="234" spans="7:11" ht="24.75" customHeight="1" x14ac:dyDescent="0.3">
      <c r="G234" s="32">
        <f t="shared" si="22"/>
        <v>46255</v>
      </c>
      <c r="H234" s="36" t="str">
        <f t="shared" si="18"/>
        <v>Fr</v>
      </c>
      <c r="I234" s="73" t="str">
        <f t="shared" si="19"/>
        <v/>
      </c>
      <c r="J234" s="49" t="str">
        <f t="shared" si="20"/>
        <v>A</v>
      </c>
      <c r="K234" s="67" t="str">
        <f t="shared" si="21"/>
        <v>A</v>
      </c>
    </row>
    <row r="235" spans="7:11" ht="24.75" customHeight="1" x14ac:dyDescent="0.3">
      <c r="G235" s="32">
        <f t="shared" si="22"/>
        <v>46256</v>
      </c>
      <c r="H235" s="36" t="str">
        <f t="shared" si="18"/>
        <v>Sa</v>
      </c>
      <c r="I235" s="73" t="str">
        <f t="shared" si="19"/>
        <v>Wochenende</v>
      </c>
      <c r="J235" s="49" t="str">
        <f t="shared" si="20"/>
        <v>F</v>
      </c>
      <c r="K235" s="67" t="str">
        <f t="shared" si="21"/>
        <v>A</v>
      </c>
    </row>
    <row r="236" spans="7:11" ht="24.75" customHeight="1" x14ac:dyDescent="0.3">
      <c r="G236" s="32">
        <f t="shared" si="22"/>
        <v>46257</v>
      </c>
      <c r="H236" s="36" t="str">
        <f t="shared" si="18"/>
        <v>So</v>
      </c>
      <c r="I236" s="73" t="str">
        <f t="shared" si="19"/>
        <v>Wochenende</v>
      </c>
      <c r="J236" s="49" t="str">
        <f t="shared" si="20"/>
        <v>F</v>
      </c>
      <c r="K236" s="67" t="str">
        <f t="shared" si="21"/>
        <v>F</v>
      </c>
    </row>
    <row r="237" spans="7:11" ht="24.75" customHeight="1" x14ac:dyDescent="0.3">
      <c r="G237" s="32">
        <f t="shared" si="22"/>
        <v>46258</v>
      </c>
      <c r="H237" s="36" t="str">
        <f t="shared" si="18"/>
        <v>Mo</v>
      </c>
      <c r="I237" s="73" t="str">
        <f t="shared" si="19"/>
        <v/>
      </c>
      <c r="J237" s="49" t="str">
        <f t="shared" si="20"/>
        <v>A</v>
      </c>
      <c r="K237" s="67" t="str">
        <f t="shared" si="21"/>
        <v>A</v>
      </c>
    </row>
    <row r="238" spans="7:11" ht="24.75" customHeight="1" x14ac:dyDescent="0.3">
      <c r="G238" s="32">
        <f t="shared" si="22"/>
        <v>46259</v>
      </c>
      <c r="H238" s="36" t="str">
        <f t="shared" si="18"/>
        <v>Di</v>
      </c>
      <c r="I238" s="73" t="str">
        <f t="shared" si="19"/>
        <v/>
      </c>
      <c r="J238" s="49" t="str">
        <f t="shared" si="20"/>
        <v>A</v>
      </c>
      <c r="K238" s="67" t="str">
        <f t="shared" si="21"/>
        <v>A</v>
      </c>
    </row>
    <row r="239" spans="7:11" ht="24.75" customHeight="1" x14ac:dyDescent="0.3">
      <c r="G239" s="32">
        <f t="shared" si="22"/>
        <v>46260</v>
      </c>
      <c r="H239" s="36" t="str">
        <f t="shared" si="18"/>
        <v>Mi</v>
      </c>
      <c r="I239" s="73" t="str">
        <f t="shared" si="19"/>
        <v/>
      </c>
      <c r="J239" s="49" t="str">
        <f t="shared" si="20"/>
        <v>A</v>
      </c>
      <c r="K239" s="67" t="str">
        <f t="shared" si="21"/>
        <v>A</v>
      </c>
    </row>
    <row r="240" spans="7:11" ht="24.75" customHeight="1" x14ac:dyDescent="0.3">
      <c r="G240" s="32">
        <f t="shared" si="22"/>
        <v>46261</v>
      </c>
      <c r="H240" s="36" t="str">
        <f t="shared" si="18"/>
        <v>Do</v>
      </c>
      <c r="I240" s="73" t="str">
        <f t="shared" si="19"/>
        <v/>
      </c>
      <c r="J240" s="49" t="str">
        <f t="shared" si="20"/>
        <v>A</v>
      </c>
      <c r="K240" s="67" t="str">
        <f t="shared" si="21"/>
        <v>A</v>
      </c>
    </row>
    <row r="241" spans="7:11" ht="24.75" customHeight="1" x14ac:dyDescent="0.3">
      <c r="G241" s="32">
        <f t="shared" si="22"/>
        <v>46262</v>
      </c>
      <c r="H241" s="36" t="str">
        <f t="shared" si="18"/>
        <v>Fr</v>
      </c>
      <c r="I241" s="73" t="str">
        <f t="shared" si="19"/>
        <v/>
      </c>
      <c r="J241" s="49" t="str">
        <f t="shared" si="20"/>
        <v>A</v>
      </c>
      <c r="K241" s="67" t="str">
        <f t="shared" si="21"/>
        <v>A</v>
      </c>
    </row>
    <row r="242" spans="7:11" ht="24.75" customHeight="1" x14ac:dyDescent="0.3">
      <c r="G242" s="32">
        <f t="shared" si="22"/>
        <v>46263</v>
      </c>
      <c r="H242" s="36" t="str">
        <f t="shared" si="18"/>
        <v>Sa</v>
      </c>
      <c r="I242" s="73" t="str">
        <f t="shared" si="19"/>
        <v>Wochenende</v>
      </c>
      <c r="J242" s="49" t="str">
        <f t="shared" si="20"/>
        <v>F</v>
      </c>
      <c r="K242" s="67" t="str">
        <f t="shared" si="21"/>
        <v>A</v>
      </c>
    </row>
    <row r="243" spans="7:11" ht="24.75" customHeight="1" x14ac:dyDescent="0.3">
      <c r="G243" s="32">
        <f t="shared" si="22"/>
        <v>46264</v>
      </c>
      <c r="H243" s="36" t="str">
        <f t="shared" si="18"/>
        <v>So</v>
      </c>
      <c r="I243" s="73" t="str">
        <f t="shared" si="19"/>
        <v>Wochenende</v>
      </c>
      <c r="J243" s="49" t="str">
        <f t="shared" si="20"/>
        <v>F</v>
      </c>
      <c r="K243" s="67" t="str">
        <f t="shared" si="21"/>
        <v>F</v>
      </c>
    </row>
    <row r="244" spans="7:11" ht="24.75" customHeight="1" x14ac:dyDescent="0.3">
      <c r="G244" s="32">
        <f t="shared" si="22"/>
        <v>46265</v>
      </c>
      <c r="H244" s="36" t="str">
        <f t="shared" si="18"/>
        <v>Mo</v>
      </c>
      <c r="I244" s="73" t="str">
        <f t="shared" si="19"/>
        <v/>
      </c>
      <c r="J244" s="49" t="str">
        <f t="shared" si="20"/>
        <v>A</v>
      </c>
      <c r="K244" s="67" t="str">
        <f t="shared" si="21"/>
        <v>A</v>
      </c>
    </row>
    <row r="245" spans="7:11" ht="24.75" customHeight="1" x14ac:dyDescent="0.3">
      <c r="G245" s="32">
        <f t="shared" si="22"/>
        <v>46266</v>
      </c>
      <c r="H245" s="36" t="str">
        <f t="shared" si="18"/>
        <v>Di</v>
      </c>
      <c r="I245" s="73" t="str">
        <f t="shared" si="19"/>
        <v/>
      </c>
      <c r="J245" s="49" t="str">
        <f t="shared" si="20"/>
        <v>A</v>
      </c>
      <c r="K245" s="67" t="str">
        <f t="shared" si="21"/>
        <v>A</v>
      </c>
    </row>
    <row r="246" spans="7:11" ht="24.75" customHeight="1" x14ac:dyDescent="0.3">
      <c r="G246" s="32">
        <f t="shared" si="22"/>
        <v>46267</v>
      </c>
      <c r="H246" s="36" t="str">
        <f t="shared" si="18"/>
        <v>Mi</v>
      </c>
      <c r="I246" s="73" t="str">
        <f t="shared" si="19"/>
        <v/>
      </c>
      <c r="J246" s="49" t="str">
        <f t="shared" si="20"/>
        <v>A</v>
      </c>
      <c r="K246" s="67" t="str">
        <f t="shared" si="21"/>
        <v>A</v>
      </c>
    </row>
    <row r="247" spans="7:11" ht="24.75" customHeight="1" x14ac:dyDescent="0.3">
      <c r="G247" s="32">
        <f t="shared" si="22"/>
        <v>46268</v>
      </c>
      <c r="H247" s="36" t="str">
        <f t="shared" si="18"/>
        <v>Do</v>
      </c>
      <c r="I247" s="73" t="str">
        <f t="shared" si="19"/>
        <v/>
      </c>
      <c r="J247" s="49" t="str">
        <f t="shared" si="20"/>
        <v>A</v>
      </c>
      <c r="K247" s="67" t="str">
        <f t="shared" si="21"/>
        <v>A</v>
      </c>
    </row>
    <row r="248" spans="7:11" ht="24.75" customHeight="1" x14ac:dyDescent="0.3">
      <c r="G248" s="32">
        <f t="shared" si="22"/>
        <v>46269</v>
      </c>
      <c r="H248" s="36" t="str">
        <f t="shared" si="18"/>
        <v>Fr</v>
      </c>
      <c r="I248" s="73" t="str">
        <f t="shared" si="19"/>
        <v/>
      </c>
      <c r="J248" s="49" t="str">
        <f t="shared" si="20"/>
        <v>A</v>
      </c>
      <c r="K248" s="67" t="str">
        <f t="shared" si="21"/>
        <v>A</v>
      </c>
    </row>
    <row r="249" spans="7:11" ht="24.75" customHeight="1" x14ac:dyDescent="0.3">
      <c r="G249" s="32">
        <f t="shared" si="22"/>
        <v>46270</v>
      </c>
      <c r="H249" s="36" t="str">
        <f t="shared" si="18"/>
        <v>Sa</v>
      </c>
      <c r="I249" s="73" t="str">
        <f t="shared" si="19"/>
        <v>Wochenende</v>
      </c>
      <c r="J249" s="49" t="str">
        <f t="shared" si="20"/>
        <v>F</v>
      </c>
      <c r="K249" s="67" t="str">
        <f t="shared" si="21"/>
        <v>A</v>
      </c>
    </row>
    <row r="250" spans="7:11" ht="24.75" customHeight="1" x14ac:dyDescent="0.3">
      <c r="G250" s="32">
        <f t="shared" si="22"/>
        <v>46271</v>
      </c>
      <c r="H250" s="36" t="str">
        <f t="shared" si="18"/>
        <v>So</v>
      </c>
      <c r="I250" s="73" t="str">
        <f t="shared" si="19"/>
        <v>Wochenende</v>
      </c>
      <c r="J250" s="49" t="str">
        <f t="shared" si="20"/>
        <v>F</v>
      </c>
      <c r="K250" s="67" t="str">
        <f t="shared" si="21"/>
        <v>F</v>
      </c>
    </row>
    <row r="251" spans="7:11" ht="24.75" customHeight="1" x14ac:dyDescent="0.3">
      <c r="G251" s="32">
        <f t="shared" si="22"/>
        <v>46272</v>
      </c>
      <c r="H251" s="36" t="str">
        <f t="shared" si="18"/>
        <v>Mo</v>
      </c>
      <c r="I251" s="73" t="str">
        <f t="shared" si="19"/>
        <v/>
      </c>
      <c r="J251" s="49" t="str">
        <f t="shared" si="20"/>
        <v>A</v>
      </c>
      <c r="K251" s="67" t="str">
        <f t="shared" si="21"/>
        <v>A</v>
      </c>
    </row>
    <row r="252" spans="7:11" ht="24.75" customHeight="1" x14ac:dyDescent="0.3">
      <c r="G252" s="32">
        <f t="shared" si="22"/>
        <v>46273</v>
      </c>
      <c r="H252" s="36" t="str">
        <f t="shared" si="18"/>
        <v>Di</v>
      </c>
      <c r="I252" s="73" t="str">
        <f t="shared" si="19"/>
        <v/>
      </c>
      <c r="J252" s="49" t="str">
        <f t="shared" si="20"/>
        <v>A</v>
      </c>
      <c r="K252" s="67" t="str">
        <f t="shared" si="21"/>
        <v>A</v>
      </c>
    </row>
    <row r="253" spans="7:11" ht="24.75" customHeight="1" x14ac:dyDescent="0.3">
      <c r="G253" s="32">
        <f t="shared" si="22"/>
        <v>46274</v>
      </c>
      <c r="H253" s="36" t="str">
        <f t="shared" si="18"/>
        <v>Mi</v>
      </c>
      <c r="I253" s="73" t="str">
        <f t="shared" si="19"/>
        <v/>
      </c>
      <c r="J253" s="49" t="str">
        <f t="shared" si="20"/>
        <v>A</v>
      </c>
      <c r="K253" s="67" t="str">
        <f t="shared" si="21"/>
        <v>A</v>
      </c>
    </row>
    <row r="254" spans="7:11" ht="24.75" customHeight="1" x14ac:dyDescent="0.3">
      <c r="G254" s="32">
        <f t="shared" si="22"/>
        <v>46275</v>
      </c>
      <c r="H254" s="36" t="str">
        <f t="shared" si="18"/>
        <v>Do</v>
      </c>
      <c r="I254" s="73" t="str">
        <f t="shared" si="19"/>
        <v/>
      </c>
      <c r="J254" s="49" t="str">
        <f t="shared" si="20"/>
        <v>A</v>
      </c>
      <c r="K254" s="67" t="str">
        <f t="shared" si="21"/>
        <v>A</v>
      </c>
    </row>
    <row r="255" spans="7:11" ht="24.75" customHeight="1" x14ac:dyDescent="0.3">
      <c r="G255" s="32">
        <f t="shared" si="22"/>
        <v>46276</v>
      </c>
      <c r="H255" s="36" t="str">
        <f t="shared" si="18"/>
        <v>Fr</v>
      </c>
      <c r="I255" s="73" t="str">
        <f t="shared" si="19"/>
        <v/>
      </c>
      <c r="J255" s="49" t="str">
        <f t="shared" si="20"/>
        <v>A</v>
      </c>
      <c r="K255" s="67" t="str">
        <f t="shared" si="21"/>
        <v>A</v>
      </c>
    </row>
    <row r="256" spans="7:11" ht="24.75" customHeight="1" x14ac:dyDescent="0.3">
      <c r="G256" s="32">
        <f t="shared" si="22"/>
        <v>46277</v>
      </c>
      <c r="H256" s="36" t="str">
        <f t="shared" si="18"/>
        <v>Sa</v>
      </c>
      <c r="I256" s="73" t="str">
        <f t="shared" si="19"/>
        <v>Wochenende</v>
      </c>
      <c r="J256" s="49" t="str">
        <f t="shared" si="20"/>
        <v>F</v>
      </c>
      <c r="K256" s="67" t="str">
        <f t="shared" si="21"/>
        <v>A</v>
      </c>
    </row>
    <row r="257" spans="7:11" ht="24.75" customHeight="1" x14ac:dyDescent="0.3">
      <c r="G257" s="32">
        <f t="shared" si="22"/>
        <v>46278</v>
      </c>
      <c r="H257" s="36" t="str">
        <f t="shared" si="18"/>
        <v>So</v>
      </c>
      <c r="I257" s="73" t="str">
        <f t="shared" si="19"/>
        <v>Wochenende</v>
      </c>
      <c r="J257" s="49" t="str">
        <f t="shared" si="20"/>
        <v>F</v>
      </c>
      <c r="K257" s="67" t="str">
        <f t="shared" si="21"/>
        <v>F</v>
      </c>
    </row>
    <row r="258" spans="7:11" ht="24.75" customHeight="1" x14ac:dyDescent="0.3">
      <c r="G258" s="32">
        <f t="shared" si="22"/>
        <v>46279</v>
      </c>
      <c r="H258" s="36" t="str">
        <f t="shared" ref="H258:H321" si="23">VLOOKUP(WEEKDAY($G258,2),WOTA,2,FALSE)</f>
        <v>Mo</v>
      </c>
      <c r="I258" s="73" t="str">
        <f t="shared" ref="I258:I321" si="24">IF(ISNA(VLOOKUP(G258,Feiertage,3,FALSE)),IF(OR($H258="Sa",$H258="So"),"Wochenende",""),VLOOKUP(G258,Feiertage,3,FALSE))</f>
        <v/>
      </c>
      <c r="J258" s="49" t="str">
        <f t="shared" ref="J258:J321" si="25">IF(ISNA(VLOOKUP($G258,Feiertage,3,FALSE)),IF(AND($H258&lt;&gt;"So",$H258&lt;&gt;"Sa"),"A","F"),IF(OR(VLOOKUP($G258,Feiertage,4,FALSE)="FF",$H258="Sa",$H258="So"),"F","A"))</f>
        <v>A</v>
      </c>
      <c r="K258" s="67" t="str">
        <f t="shared" ref="K258:K321" si="26">IF(ISNA(VLOOKUP($G258,Feiertage,3,FALSE)),IF($H258="So","F","A"),IF(VLOOKUP($G258,Feiertage,4,FALSE)="FF","F","A"))</f>
        <v>A</v>
      </c>
    </row>
    <row r="259" spans="7:11" ht="24.75" customHeight="1" x14ac:dyDescent="0.3">
      <c r="G259" s="32">
        <f t="shared" si="22"/>
        <v>46280</v>
      </c>
      <c r="H259" s="36" t="str">
        <f t="shared" si="23"/>
        <v>Di</v>
      </c>
      <c r="I259" s="73" t="str">
        <f t="shared" si="24"/>
        <v/>
      </c>
      <c r="J259" s="49" t="str">
        <f t="shared" si="25"/>
        <v>A</v>
      </c>
      <c r="K259" s="67" t="str">
        <f t="shared" si="26"/>
        <v>A</v>
      </c>
    </row>
    <row r="260" spans="7:11" ht="24.75" customHeight="1" x14ac:dyDescent="0.3">
      <c r="G260" s="32">
        <f t="shared" ref="G260:G316" si="27">G259+1</f>
        <v>46281</v>
      </c>
      <c r="H260" s="36" t="str">
        <f t="shared" si="23"/>
        <v>Mi</v>
      </c>
      <c r="I260" s="73" t="str">
        <f t="shared" si="24"/>
        <v/>
      </c>
      <c r="J260" s="49" t="str">
        <f t="shared" si="25"/>
        <v>A</v>
      </c>
      <c r="K260" s="67" t="str">
        <f t="shared" si="26"/>
        <v>A</v>
      </c>
    </row>
    <row r="261" spans="7:11" ht="24.75" customHeight="1" x14ac:dyDescent="0.3">
      <c r="G261" s="32">
        <f t="shared" si="27"/>
        <v>46282</v>
      </c>
      <c r="H261" s="36" t="str">
        <f t="shared" si="23"/>
        <v>Do</v>
      </c>
      <c r="I261" s="73" t="str">
        <f t="shared" si="24"/>
        <v/>
      </c>
      <c r="J261" s="49" t="str">
        <f t="shared" si="25"/>
        <v>A</v>
      </c>
      <c r="K261" s="67" t="str">
        <f t="shared" si="26"/>
        <v>A</v>
      </c>
    </row>
    <row r="262" spans="7:11" ht="24.75" customHeight="1" x14ac:dyDescent="0.3">
      <c r="G262" s="32">
        <f t="shared" si="27"/>
        <v>46283</v>
      </c>
      <c r="H262" s="36" t="str">
        <f t="shared" si="23"/>
        <v>Fr</v>
      </c>
      <c r="I262" s="73" t="str">
        <f t="shared" si="24"/>
        <v/>
      </c>
      <c r="J262" s="49" t="str">
        <f t="shared" si="25"/>
        <v>A</v>
      </c>
      <c r="K262" s="67" t="str">
        <f t="shared" si="26"/>
        <v>A</v>
      </c>
    </row>
    <row r="263" spans="7:11" ht="24.75" customHeight="1" x14ac:dyDescent="0.3">
      <c r="G263" s="32">
        <f t="shared" si="27"/>
        <v>46284</v>
      </c>
      <c r="H263" s="36" t="str">
        <f t="shared" si="23"/>
        <v>Sa</v>
      </c>
      <c r="I263" s="73" t="str">
        <f t="shared" si="24"/>
        <v>Wochenende</v>
      </c>
      <c r="J263" s="49" t="str">
        <f t="shared" si="25"/>
        <v>F</v>
      </c>
      <c r="K263" s="67" t="str">
        <f t="shared" si="26"/>
        <v>A</v>
      </c>
    </row>
    <row r="264" spans="7:11" ht="24.75" customHeight="1" x14ac:dyDescent="0.3">
      <c r="G264" s="32">
        <f t="shared" si="27"/>
        <v>46285</v>
      </c>
      <c r="H264" s="36" t="str">
        <f t="shared" si="23"/>
        <v>So</v>
      </c>
      <c r="I264" s="73" t="str">
        <f t="shared" si="24"/>
        <v>Wochenende</v>
      </c>
      <c r="J264" s="49" t="str">
        <f t="shared" si="25"/>
        <v>F</v>
      </c>
      <c r="K264" s="67" t="str">
        <f t="shared" si="26"/>
        <v>F</v>
      </c>
    </row>
    <row r="265" spans="7:11" ht="24.75" customHeight="1" x14ac:dyDescent="0.3">
      <c r="G265" s="32">
        <f t="shared" si="27"/>
        <v>46286</v>
      </c>
      <c r="H265" s="36" t="str">
        <f t="shared" si="23"/>
        <v>Mo</v>
      </c>
      <c r="I265" s="73" t="str">
        <f t="shared" si="24"/>
        <v/>
      </c>
      <c r="J265" s="49" t="str">
        <f t="shared" si="25"/>
        <v>A</v>
      </c>
      <c r="K265" s="67" t="str">
        <f t="shared" si="26"/>
        <v>A</v>
      </c>
    </row>
    <row r="266" spans="7:11" ht="24.75" customHeight="1" x14ac:dyDescent="0.3">
      <c r="G266" s="32">
        <f t="shared" si="27"/>
        <v>46287</v>
      </c>
      <c r="H266" s="36" t="str">
        <f t="shared" si="23"/>
        <v>Di</v>
      </c>
      <c r="I266" s="73" t="str">
        <f t="shared" si="24"/>
        <v/>
      </c>
      <c r="J266" s="49" t="str">
        <f t="shared" si="25"/>
        <v>A</v>
      </c>
      <c r="K266" s="67" t="str">
        <f t="shared" si="26"/>
        <v>A</v>
      </c>
    </row>
    <row r="267" spans="7:11" ht="24.75" customHeight="1" x14ac:dyDescent="0.3">
      <c r="G267" s="32">
        <f t="shared" si="27"/>
        <v>46288</v>
      </c>
      <c r="H267" s="36" t="str">
        <f t="shared" si="23"/>
        <v>Mi</v>
      </c>
      <c r="I267" s="73" t="str">
        <f t="shared" si="24"/>
        <v/>
      </c>
      <c r="J267" s="49" t="str">
        <f t="shared" si="25"/>
        <v>A</v>
      </c>
      <c r="K267" s="67" t="str">
        <f t="shared" si="26"/>
        <v>A</v>
      </c>
    </row>
    <row r="268" spans="7:11" ht="24.75" customHeight="1" x14ac:dyDescent="0.3">
      <c r="G268" s="32">
        <f t="shared" si="27"/>
        <v>46289</v>
      </c>
      <c r="H268" s="36" t="str">
        <f t="shared" si="23"/>
        <v>Do</v>
      </c>
      <c r="I268" s="73" t="str">
        <f t="shared" si="24"/>
        <v/>
      </c>
      <c r="J268" s="49" t="str">
        <f t="shared" si="25"/>
        <v>A</v>
      </c>
      <c r="K268" s="67" t="str">
        <f t="shared" si="26"/>
        <v>A</v>
      </c>
    </row>
    <row r="269" spans="7:11" ht="24.75" customHeight="1" x14ac:dyDescent="0.3">
      <c r="G269" s="32">
        <f t="shared" si="27"/>
        <v>46290</v>
      </c>
      <c r="H269" s="36" t="str">
        <f t="shared" si="23"/>
        <v>Fr</v>
      </c>
      <c r="I269" s="73" t="str">
        <f t="shared" si="24"/>
        <v/>
      </c>
      <c r="J269" s="49" t="str">
        <f t="shared" si="25"/>
        <v>A</v>
      </c>
      <c r="K269" s="67" t="str">
        <f t="shared" si="26"/>
        <v>A</v>
      </c>
    </row>
    <row r="270" spans="7:11" ht="24.75" customHeight="1" x14ac:dyDescent="0.3">
      <c r="G270" s="32">
        <f t="shared" si="27"/>
        <v>46291</v>
      </c>
      <c r="H270" s="36" t="str">
        <f t="shared" si="23"/>
        <v>Sa</v>
      </c>
      <c r="I270" s="73" t="str">
        <f t="shared" si="24"/>
        <v>Wochenende</v>
      </c>
      <c r="J270" s="49" t="str">
        <f t="shared" si="25"/>
        <v>F</v>
      </c>
      <c r="K270" s="67" t="str">
        <f t="shared" si="26"/>
        <v>A</v>
      </c>
    </row>
    <row r="271" spans="7:11" ht="24.75" customHeight="1" x14ac:dyDescent="0.3">
      <c r="G271" s="32">
        <f t="shared" si="27"/>
        <v>46292</v>
      </c>
      <c r="H271" s="36" t="str">
        <f t="shared" si="23"/>
        <v>So</v>
      </c>
      <c r="I271" s="73" t="str">
        <f t="shared" si="24"/>
        <v>Wochenende</v>
      </c>
      <c r="J271" s="49" t="str">
        <f t="shared" si="25"/>
        <v>F</v>
      </c>
      <c r="K271" s="67" t="str">
        <f t="shared" si="26"/>
        <v>F</v>
      </c>
    </row>
    <row r="272" spans="7:11" ht="24.75" customHeight="1" x14ac:dyDescent="0.3">
      <c r="G272" s="32">
        <f t="shared" si="27"/>
        <v>46293</v>
      </c>
      <c r="H272" s="36" t="str">
        <f t="shared" si="23"/>
        <v>Mo</v>
      </c>
      <c r="I272" s="73" t="str">
        <f t="shared" si="24"/>
        <v/>
      </c>
      <c r="J272" s="49" t="str">
        <f t="shared" si="25"/>
        <v>A</v>
      </c>
      <c r="K272" s="67" t="str">
        <f t="shared" si="26"/>
        <v>A</v>
      </c>
    </row>
    <row r="273" spans="7:11" ht="24.75" customHeight="1" x14ac:dyDescent="0.3">
      <c r="G273" s="32">
        <f t="shared" si="27"/>
        <v>46294</v>
      </c>
      <c r="H273" s="36" t="str">
        <f t="shared" si="23"/>
        <v>Di</v>
      </c>
      <c r="I273" s="73" t="str">
        <f t="shared" si="24"/>
        <v/>
      </c>
      <c r="J273" s="49" t="str">
        <f t="shared" si="25"/>
        <v>A</v>
      </c>
      <c r="K273" s="67" t="str">
        <f t="shared" si="26"/>
        <v>A</v>
      </c>
    </row>
    <row r="274" spans="7:11" ht="24.75" customHeight="1" x14ac:dyDescent="0.3">
      <c r="G274" s="32">
        <f t="shared" si="27"/>
        <v>46295</v>
      </c>
      <c r="H274" s="36" t="str">
        <f t="shared" si="23"/>
        <v>Mi</v>
      </c>
      <c r="I274" s="73" t="str">
        <f t="shared" si="24"/>
        <v/>
      </c>
      <c r="J274" s="49" t="str">
        <f t="shared" si="25"/>
        <v>A</v>
      </c>
      <c r="K274" s="67" t="str">
        <f t="shared" si="26"/>
        <v>A</v>
      </c>
    </row>
    <row r="275" spans="7:11" ht="24.75" customHeight="1" x14ac:dyDescent="0.3">
      <c r="G275" s="32">
        <f t="shared" si="27"/>
        <v>46296</v>
      </c>
      <c r="H275" s="36" t="str">
        <f t="shared" si="23"/>
        <v>Do</v>
      </c>
      <c r="I275" s="73" t="str">
        <f t="shared" si="24"/>
        <v/>
      </c>
      <c r="J275" s="49" t="str">
        <f t="shared" si="25"/>
        <v>A</v>
      </c>
      <c r="K275" s="67" t="str">
        <f t="shared" si="26"/>
        <v>A</v>
      </c>
    </row>
    <row r="276" spans="7:11" ht="24.75" customHeight="1" x14ac:dyDescent="0.3">
      <c r="G276" s="32">
        <f t="shared" si="27"/>
        <v>46297</v>
      </c>
      <c r="H276" s="36" t="str">
        <f t="shared" si="23"/>
        <v>Fr</v>
      </c>
      <c r="I276" s="73" t="str">
        <f t="shared" si="24"/>
        <v/>
      </c>
      <c r="J276" s="49" t="str">
        <f t="shared" si="25"/>
        <v>A</v>
      </c>
      <c r="K276" s="67" t="str">
        <f t="shared" si="26"/>
        <v>A</v>
      </c>
    </row>
    <row r="277" spans="7:11" ht="24.75" customHeight="1" x14ac:dyDescent="0.3">
      <c r="G277" s="32">
        <f t="shared" si="27"/>
        <v>46298</v>
      </c>
      <c r="H277" s="36" t="str">
        <f t="shared" si="23"/>
        <v>Sa</v>
      </c>
      <c r="I277" s="73" t="str">
        <f t="shared" si="24"/>
        <v>Wochenende</v>
      </c>
      <c r="J277" s="49" t="str">
        <f t="shared" si="25"/>
        <v>F</v>
      </c>
      <c r="K277" s="67" t="str">
        <f t="shared" si="26"/>
        <v>A</v>
      </c>
    </row>
    <row r="278" spans="7:11" ht="24.75" customHeight="1" x14ac:dyDescent="0.3">
      <c r="G278" s="32">
        <f t="shared" si="27"/>
        <v>46299</v>
      </c>
      <c r="H278" s="36" t="str">
        <f t="shared" si="23"/>
        <v>So</v>
      </c>
      <c r="I278" s="73" t="str">
        <f t="shared" si="24"/>
        <v>Wochenende</v>
      </c>
      <c r="J278" s="49" t="str">
        <f t="shared" si="25"/>
        <v>F</v>
      </c>
      <c r="K278" s="67" t="str">
        <f t="shared" si="26"/>
        <v>F</v>
      </c>
    </row>
    <row r="279" spans="7:11" ht="24.75" customHeight="1" x14ac:dyDescent="0.3">
      <c r="G279" s="32">
        <f t="shared" si="27"/>
        <v>46300</v>
      </c>
      <c r="H279" s="36" t="str">
        <f t="shared" si="23"/>
        <v>Mo</v>
      </c>
      <c r="I279" s="73" t="str">
        <f t="shared" si="24"/>
        <v/>
      </c>
      <c r="J279" s="49" t="str">
        <f t="shared" si="25"/>
        <v>A</v>
      </c>
      <c r="K279" s="67" t="str">
        <f t="shared" si="26"/>
        <v>A</v>
      </c>
    </row>
    <row r="280" spans="7:11" ht="24.75" customHeight="1" x14ac:dyDescent="0.3">
      <c r="G280" s="32">
        <f t="shared" si="27"/>
        <v>46301</v>
      </c>
      <c r="H280" s="36" t="str">
        <f t="shared" si="23"/>
        <v>Di</v>
      </c>
      <c r="I280" s="73" t="str">
        <f t="shared" si="24"/>
        <v/>
      </c>
      <c r="J280" s="49" t="str">
        <f t="shared" si="25"/>
        <v>A</v>
      </c>
      <c r="K280" s="67" t="str">
        <f t="shared" si="26"/>
        <v>A</v>
      </c>
    </row>
    <row r="281" spans="7:11" ht="24.75" customHeight="1" x14ac:dyDescent="0.3">
      <c r="G281" s="32">
        <f t="shared" si="27"/>
        <v>46302</v>
      </c>
      <c r="H281" s="36" t="str">
        <f t="shared" si="23"/>
        <v>Mi</v>
      </c>
      <c r="I281" s="73" t="str">
        <f t="shared" si="24"/>
        <v/>
      </c>
      <c r="J281" s="49" t="str">
        <f t="shared" si="25"/>
        <v>A</v>
      </c>
      <c r="K281" s="67" t="str">
        <f t="shared" si="26"/>
        <v>A</v>
      </c>
    </row>
    <row r="282" spans="7:11" ht="24.75" customHeight="1" x14ac:dyDescent="0.3">
      <c r="G282" s="32">
        <f t="shared" si="27"/>
        <v>46303</v>
      </c>
      <c r="H282" s="36" t="str">
        <f t="shared" si="23"/>
        <v>Do</v>
      </c>
      <c r="I282" s="73" t="str">
        <f t="shared" si="24"/>
        <v/>
      </c>
      <c r="J282" s="49" t="str">
        <f t="shared" si="25"/>
        <v>A</v>
      </c>
      <c r="K282" s="67" t="str">
        <f t="shared" si="26"/>
        <v>A</v>
      </c>
    </row>
    <row r="283" spans="7:11" ht="24.75" customHeight="1" x14ac:dyDescent="0.3">
      <c r="G283" s="32">
        <f t="shared" si="27"/>
        <v>46304</v>
      </c>
      <c r="H283" s="36" t="str">
        <f t="shared" si="23"/>
        <v>Fr</v>
      </c>
      <c r="I283" s="73" t="str">
        <f t="shared" si="24"/>
        <v/>
      </c>
      <c r="J283" s="49" t="str">
        <f t="shared" si="25"/>
        <v>A</v>
      </c>
      <c r="K283" s="67" t="str">
        <f t="shared" si="26"/>
        <v>A</v>
      </c>
    </row>
    <row r="284" spans="7:11" ht="24.75" customHeight="1" x14ac:dyDescent="0.3">
      <c r="G284" s="32">
        <f t="shared" si="27"/>
        <v>46305</v>
      </c>
      <c r="H284" s="36" t="str">
        <f t="shared" si="23"/>
        <v>Sa</v>
      </c>
      <c r="I284" s="73" t="str">
        <f t="shared" si="24"/>
        <v>Wochenende</v>
      </c>
      <c r="J284" s="49" t="str">
        <f t="shared" si="25"/>
        <v>F</v>
      </c>
      <c r="K284" s="67" t="str">
        <f t="shared" si="26"/>
        <v>A</v>
      </c>
    </row>
    <row r="285" spans="7:11" ht="24.75" customHeight="1" x14ac:dyDescent="0.3">
      <c r="G285" s="32">
        <f t="shared" si="27"/>
        <v>46306</v>
      </c>
      <c r="H285" s="36" t="str">
        <f t="shared" si="23"/>
        <v>So</v>
      </c>
      <c r="I285" s="73" t="str">
        <f t="shared" si="24"/>
        <v>Wochenende</v>
      </c>
      <c r="J285" s="49" t="str">
        <f t="shared" si="25"/>
        <v>F</v>
      </c>
      <c r="K285" s="67" t="str">
        <f t="shared" si="26"/>
        <v>F</v>
      </c>
    </row>
    <row r="286" spans="7:11" ht="24.75" customHeight="1" x14ac:dyDescent="0.3">
      <c r="G286" s="32">
        <f t="shared" si="27"/>
        <v>46307</v>
      </c>
      <c r="H286" s="36" t="str">
        <f t="shared" si="23"/>
        <v>Mo</v>
      </c>
      <c r="I286" s="73" t="str">
        <f t="shared" si="24"/>
        <v/>
      </c>
      <c r="J286" s="49" t="str">
        <f t="shared" si="25"/>
        <v>A</v>
      </c>
      <c r="K286" s="67" t="str">
        <f t="shared" si="26"/>
        <v>A</v>
      </c>
    </row>
    <row r="287" spans="7:11" ht="24.75" customHeight="1" x14ac:dyDescent="0.3">
      <c r="G287" s="32">
        <f t="shared" si="27"/>
        <v>46308</v>
      </c>
      <c r="H287" s="36" t="str">
        <f t="shared" si="23"/>
        <v>Di</v>
      </c>
      <c r="I287" s="73" t="str">
        <f t="shared" si="24"/>
        <v/>
      </c>
      <c r="J287" s="49" t="str">
        <f t="shared" si="25"/>
        <v>A</v>
      </c>
      <c r="K287" s="67" t="str">
        <f t="shared" si="26"/>
        <v>A</v>
      </c>
    </row>
    <row r="288" spans="7:11" ht="24.75" customHeight="1" x14ac:dyDescent="0.3">
      <c r="G288" s="32">
        <f t="shared" si="27"/>
        <v>46309</v>
      </c>
      <c r="H288" s="36" t="str">
        <f t="shared" si="23"/>
        <v>Mi</v>
      </c>
      <c r="I288" s="73" t="str">
        <f t="shared" si="24"/>
        <v/>
      </c>
      <c r="J288" s="49" t="str">
        <f t="shared" si="25"/>
        <v>A</v>
      </c>
      <c r="K288" s="67" t="str">
        <f t="shared" si="26"/>
        <v>A</v>
      </c>
    </row>
    <row r="289" spans="7:11" ht="24.75" customHeight="1" x14ac:dyDescent="0.3">
      <c r="G289" s="32">
        <f t="shared" si="27"/>
        <v>46310</v>
      </c>
      <c r="H289" s="36" t="str">
        <f t="shared" si="23"/>
        <v>Do</v>
      </c>
      <c r="I289" s="73" t="str">
        <f t="shared" si="24"/>
        <v/>
      </c>
      <c r="J289" s="49" t="str">
        <f t="shared" si="25"/>
        <v>A</v>
      </c>
      <c r="K289" s="67" t="str">
        <f t="shared" si="26"/>
        <v>A</v>
      </c>
    </row>
    <row r="290" spans="7:11" ht="24.75" customHeight="1" x14ac:dyDescent="0.3">
      <c r="G290" s="32">
        <f t="shared" si="27"/>
        <v>46311</v>
      </c>
      <c r="H290" s="36" t="str">
        <f t="shared" si="23"/>
        <v>Fr</v>
      </c>
      <c r="I290" s="73" t="str">
        <f t="shared" si="24"/>
        <v/>
      </c>
      <c r="J290" s="49" t="str">
        <f t="shared" si="25"/>
        <v>A</v>
      </c>
      <c r="K290" s="67" t="str">
        <f t="shared" si="26"/>
        <v>A</v>
      </c>
    </row>
    <row r="291" spans="7:11" ht="24.75" customHeight="1" x14ac:dyDescent="0.3">
      <c r="G291" s="32">
        <f t="shared" si="27"/>
        <v>46312</v>
      </c>
      <c r="H291" s="36" t="str">
        <f t="shared" si="23"/>
        <v>Sa</v>
      </c>
      <c r="I291" s="73" t="str">
        <f t="shared" si="24"/>
        <v>Wochenende</v>
      </c>
      <c r="J291" s="49" t="str">
        <f t="shared" si="25"/>
        <v>F</v>
      </c>
      <c r="K291" s="67" t="str">
        <f t="shared" si="26"/>
        <v>A</v>
      </c>
    </row>
    <row r="292" spans="7:11" ht="24.75" customHeight="1" x14ac:dyDescent="0.3">
      <c r="G292" s="32">
        <f t="shared" si="27"/>
        <v>46313</v>
      </c>
      <c r="H292" s="36" t="str">
        <f t="shared" si="23"/>
        <v>So</v>
      </c>
      <c r="I292" s="73" t="str">
        <f t="shared" si="24"/>
        <v>Wochenende</v>
      </c>
      <c r="J292" s="49" t="str">
        <f t="shared" si="25"/>
        <v>F</v>
      </c>
      <c r="K292" s="67" t="str">
        <f t="shared" si="26"/>
        <v>F</v>
      </c>
    </row>
    <row r="293" spans="7:11" ht="24.75" customHeight="1" x14ac:dyDescent="0.3">
      <c r="G293" s="32">
        <f t="shared" si="27"/>
        <v>46314</v>
      </c>
      <c r="H293" s="36" t="str">
        <f t="shared" si="23"/>
        <v>Mo</v>
      </c>
      <c r="I293" s="73" t="str">
        <f t="shared" si="24"/>
        <v/>
      </c>
      <c r="J293" s="49" t="str">
        <f t="shared" si="25"/>
        <v>A</v>
      </c>
      <c r="K293" s="67" t="str">
        <f t="shared" si="26"/>
        <v>A</v>
      </c>
    </row>
    <row r="294" spans="7:11" ht="24.75" customHeight="1" x14ac:dyDescent="0.3">
      <c r="G294" s="32">
        <f t="shared" si="27"/>
        <v>46315</v>
      </c>
      <c r="H294" s="36" t="str">
        <f t="shared" si="23"/>
        <v>Di</v>
      </c>
      <c r="I294" s="73" t="str">
        <f t="shared" si="24"/>
        <v/>
      </c>
      <c r="J294" s="49" t="str">
        <f t="shared" si="25"/>
        <v>A</v>
      </c>
      <c r="K294" s="67" t="str">
        <f t="shared" si="26"/>
        <v>A</v>
      </c>
    </row>
    <row r="295" spans="7:11" ht="24.75" customHeight="1" x14ac:dyDescent="0.3">
      <c r="G295" s="32">
        <f t="shared" si="27"/>
        <v>46316</v>
      </c>
      <c r="H295" s="36" t="str">
        <f t="shared" si="23"/>
        <v>Mi</v>
      </c>
      <c r="I295" s="73" t="str">
        <f t="shared" si="24"/>
        <v/>
      </c>
      <c r="J295" s="49" t="str">
        <f t="shared" si="25"/>
        <v>A</v>
      </c>
      <c r="K295" s="67" t="str">
        <f t="shared" si="26"/>
        <v>A</v>
      </c>
    </row>
    <row r="296" spans="7:11" ht="24.75" customHeight="1" x14ac:dyDescent="0.3">
      <c r="G296" s="32">
        <f t="shared" si="27"/>
        <v>46317</v>
      </c>
      <c r="H296" s="36" t="str">
        <f t="shared" si="23"/>
        <v>Do</v>
      </c>
      <c r="I296" s="73" t="str">
        <f t="shared" si="24"/>
        <v/>
      </c>
      <c r="J296" s="49" t="str">
        <f t="shared" si="25"/>
        <v>A</v>
      </c>
      <c r="K296" s="67" t="str">
        <f t="shared" si="26"/>
        <v>A</v>
      </c>
    </row>
    <row r="297" spans="7:11" ht="24.75" customHeight="1" x14ac:dyDescent="0.3">
      <c r="G297" s="32">
        <f t="shared" si="27"/>
        <v>46318</v>
      </c>
      <c r="H297" s="36" t="str">
        <f t="shared" si="23"/>
        <v>Fr</v>
      </c>
      <c r="I297" s="73" t="str">
        <f t="shared" si="24"/>
        <v/>
      </c>
      <c r="J297" s="49" t="str">
        <f t="shared" si="25"/>
        <v>A</v>
      </c>
      <c r="K297" s="67" t="str">
        <f t="shared" si="26"/>
        <v>A</v>
      </c>
    </row>
    <row r="298" spans="7:11" ht="24.75" customHeight="1" x14ac:dyDescent="0.3">
      <c r="G298" s="32">
        <f t="shared" si="27"/>
        <v>46319</v>
      </c>
      <c r="H298" s="36" t="str">
        <f t="shared" si="23"/>
        <v>Sa</v>
      </c>
      <c r="I298" s="73" t="str">
        <f t="shared" si="24"/>
        <v>Wochenende</v>
      </c>
      <c r="J298" s="49" t="str">
        <f t="shared" si="25"/>
        <v>F</v>
      </c>
      <c r="K298" s="67" t="str">
        <f t="shared" si="26"/>
        <v>A</v>
      </c>
    </row>
    <row r="299" spans="7:11" ht="24.75" customHeight="1" x14ac:dyDescent="0.3">
      <c r="G299" s="32">
        <f t="shared" si="27"/>
        <v>46320</v>
      </c>
      <c r="H299" s="36" t="str">
        <f t="shared" si="23"/>
        <v>So</v>
      </c>
      <c r="I299" s="73" t="str">
        <f t="shared" si="24"/>
        <v>Wochenende</v>
      </c>
      <c r="J299" s="49" t="str">
        <f t="shared" si="25"/>
        <v>F</v>
      </c>
      <c r="K299" s="67" t="str">
        <f t="shared" si="26"/>
        <v>F</v>
      </c>
    </row>
    <row r="300" spans="7:11" ht="24.75" customHeight="1" x14ac:dyDescent="0.3">
      <c r="G300" s="32">
        <f t="shared" si="27"/>
        <v>46321</v>
      </c>
      <c r="H300" s="36" t="str">
        <f t="shared" si="23"/>
        <v>Mo</v>
      </c>
      <c r="I300" s="73" t="str">
        <f t="shared" si="24"/>
        <v>Nationalfeiertag</v>
      </c>
      <c r="J300" s="49" t="str">
        <f t="shared" si="25"/>
        <v>F</v>
      </c>
      <c r="K300" s="67" t="str">
        <f t="shared" si="26"/>
        <v>F</v>
      </c>
    </row>
    <row r="301" spans="7:11" ht="24.75" customHeight="1" x14ac:dyDescent="0.3">
      <c r="G301" s="32">
        <f t="shared" si="27"/>
        <v>46322</v>
      </c>
      <c r="H301" s="36" t="str">
        <f t="shared" si="23"/>
        <v>Di</v>
      </c>
      <c r="I301" s="73" t="str">
        <f t="shared" si="24"/>
        <v/>
      </c>
      <c r="J301" s="49" t="str">
        <f t="shared" si="25"/>
        <v>A</v>
      </c>
      <c r="K301" s="67" t="str">
        <f t="shared" si="26"/>
        <v>A</v>
      </c>
    </row>
    <row r="302" spans="7:11" ht="24.75" customHeight="1" x14ac:dyDescent="0.3">
      <c r="G302" s="32">
        <f t="shared" si="27"/>
        <v>46323</v>
      </c>
      <c r="H302" s="36" t="str">
        <f t="shared" si="23"/>
        <v>Mi</v>
      </c>
      <c r="I302" s="73" t="str">
        <f t="shared" si="24"/>
        <v/>
      </c>
      <c r="J302" s="49" t="str">
        <f t="shared" si="25"/>
        <v>A</v>
      </c>
      <c r="K302" s="67" t="str">
        <f t="shared" si="26"/>
        <v>A</v>
      </c>
    </row>
    <row r="303" spans="7:11" ht="24.75" customHeight="1" x14ac:dyDescent="0.3">
      <c r="G303" s="32">
        <f t="shared" si="27"/>
        <v>46324</v>
      </c>
      <c r="H303" s="36" t="str">
        <f t="shared" si="23"/>
        <v>Do</v>
      </c>
      <c r="I303" s="73" t="str">
        <f t="shared" si="24"/>
        <v/>
      </c>
      <c r="J303" s="49" t="str">
        <f t="shared" si="25"/>
        <v>A</v>
      </c>
      <c r="K303" s="67" t="str">
        <f t="shared" si="26"/>
        <v>A</v>
      </c>
    </row>
    <row r="304" spans="7:11" ht="24.75" customHeight="1" x14ac:dyDescent="0.3">
      <c r="G304" s="32">
        <f t="shared" si="27"/>
        <v>46325</v>
      </c>
      <c r="H304" s="36" t="str">
        <f t="shared" si="23"/>
        <v>Fr</v>
      </c>
      <c r="I304" s="73" t="str">
        <f t="shared" si="24"/>
        <v/>
      </c>
      <c r="J304" s="49" t="str">
        <f t="shared" si="25"/>
        <v>A</v>
      </c>
      <c r="K304" s="67" t="str">
        <f t="shared" si="26"/>
        <v>A</v>
      </c>
    </row>
    <row r="305" spans="7:11" ht="24.75" customHeight="1" x14ac:dyDescent="0.3">
      <c r="G305" s="32">
        <f t="shared" si="27"/>
        <v>46326</v>
      </c>
      <c r="H305" s="36" t="str">
        <f t="shared" si="23"/>
        <v>Sa</v>
      </c>
      <c r="I305" s="73" t="str">
        <f t="shared" si="24"/>
        <v>Wochenende</v>
      </c>
      <c r="J305" s="49" t="str">
        <f t="shared" si="25"/>
        <v>F</v>
      </c>
      <c r="K305" s="67" t="str">
        <f t="shared" si="26"/>
        <v>A</v>
      </c>
    </row>
    <row r="306" spans="7:11" ht="24.75" customHeight="1" x14ac:dyDescent="0.3">
      <c r="G306" s="32">
        <f t="shared" si="27"/>
        <v>46327</v>
      </c>
      <c r="H306" s="36" t="str">
        <f t="shared" si="23"/>
        <v>So</v>
      </c>
      <c r="I306" s="73" t="str">
        <f t="shared" si="24"/>
        <v>Allerheiligen</v>
      </c>
      <c r="J306" s="49" t="str">
        <f t="shared" si="25"/>
        <v>F</v>
      </c>
      <c r="K306" s="67" t="str">
        <f t="shared" si="26"/>
        <v>F</v>
      </c>
    </row>
    <row r="307" spans="7:11" ht="24.75" customHeight="1" x14ac:dyDescent="0.3">
      <c r="G307" s="32">
        <f t="shared" si="27"/>
        <v>46328</v>
      </c>
      <c r="H307" s="36" t="str">
        <f t="shared" si="23"/>
        <v>Mo</v>
      </c>
      <c r="I307" s="73" t="str">
        <f t="shared" si="24"/>
        <v>Allerseelen</v>
      </c>
      <c r="J307" s="49" t="str">
        <f t="shared" si="25"/>
        <v>A</v>
      </c>
      <c r="K307" s="67" t="str">
        <f t="shared" si="26"/>
        <v>A</v>
      </c>
    </row>
    <row r="308" spans="7:11" ht="24.75" customHeight="1" x14ac:dyDescent="0.3">
      <c r="G308" s="32">
        <f t="shared" si="27"/>
        <v>46329</v>
      </c>
      <c r="H308" s="36" t="str">
        <f t="shared" si="23"/>
        <v>Di</v>
      </c>
      <c r="I308" s="73" t="str">
        <f t="shared" si="24"/>
        <v/>
      </c>
      <c r="J308" s="49" t="str">
        <f t="shared" si="25"/>
        <v>A</v>
      </c>
      <c r="K308" s="67" t="str">
        <f t="shared" si="26"/>
        <v>A</v>
      </c>
    </row>
    <row r="309" spans="7:11" ht="24.75" customHeight="1" x14ac:dyDescent="0.3">
      <c r="G309" s="32">
        <f t="shared" si="27"/>
        <v>46330</v>
      </c>
      <c r="H309" s="36" t="str">
        <f t="shared" si="23"/>
        <v>Mi</v>
      </c>
      <c r="I309" s="73" t="str">
        <f t="shared" si="24"/>
        <v/>
      </c>
      <c r="J309" s="49" t="str">
        <f t="shared" si="25"/>
        <v>A</v>
      </c>
      <c r="K309" s="67" t="str">
        <f t="shared" si="26"/>
        <v>A</v>
      </c>
    </row>
    <row r="310" spans="7:11" ht="24.75" customHeight="1" x14ac:dyDescent="0.3">
      <c r="G310" s="32">
        <f t="shared" si="27"/>
        <v>46331</v>
      </c>
      <c r="H310" s="36" t="str">
        <f t="shared" si="23"/>
        <v>Do</v>
      </c>
      <c r="I310" s="73" t="str">
        <f t="shared" si="24"/>
        <v/>
      </c>
      <c r="J310" s="49" t="str">
        <f t="shared" si="25"/>
        <v>A</v>
      </c>
      <c r="K310" s="67" t="str">
        <f t="shared" si="26"/>
        <v>A</v>
      </c>
    </row>
    <row r="311" spans="7:11" ht="24.75" customHeight="1" x14ac:dyDescent="0.3">
      <c r="G311" s="32">
        <f t="shared" si="27"/>
        <v>46332</v>
      </c>
      <c r="H311" s="36" t="str">
        <f t="shared" si="23"/>
        <v>Fr</v>
      </c>
      <c r="I311" s="73" t="str">
        <f t="shared" si="24"/>
        <v/>
      </c>
      <c r="J311" s="49" t="str">
        <f t="shared" si="25"/>
        <v>A</v>
      </c>
      <c r="K311" s="67" t="str">
        <f t="shared" si="26"/>
        <v>A</v>
      </c>
    </row>
    <row r="312" spans="7:11" ht="24.75" customHeight="1" x14ac:dyDescent="0.3">
      <c r="G312" s="32">
        <f t="shared" si="27"/>
        <v>46333</v>
      </c>
      <c r="H312" s="36" t="str">
        <f t="shared" si="23"/>
        <v>Sa</v>
      </c>
      <c r="I312" s="73" t="str">
        <f t="shared" si="24"/>
        <v>Wochenende</v>
      </c>
      <c r="J312" s="49" t="str">
        <f t="shared" si="25"/>
        <v>F</v>
      </c>
      <c r="K312" s="67" t="str">
        <f t="shared" si="26"/>
        <v>A</v>
      </c>
    </row>
    <row r="313" spans="7:11" ht="24.75" customHeight="1" x14ac:dyDescent="0.3">
      <c r="G313" s="32">
        <f t="shared" si="27"/>
        <v>46334</v>
      </c>
      <c r="H313" s="36" t="str">
        <f t="shared" si="23"/>
        <v>So</v>
      </c>
      <c r="I313" s="73" t="str">
        <f t="shared" si="24"/>
        <v>Wochenende</v>
      </c>
      <c r="J313" s="49" t="str">
        <f t="shared" si="25"/>
        <v>F</v>
      </c>
      <c r="K313" s="67" t="str">
        <f t="shared" si="26"/>
        <v>F</v>
      </c>
    </row>
    <row r="314" spans="7:11" ht="24.75" customHeight="1" x14ac:dyDescent="0.3">
      <c r="G314" s="32">
        <f t="shared" si="27"/>
        <v>46335</v>
      </c>
      <c r="H314" s="36" t="str">
        <f t="shared" si="23"/>
        <v>Mo</v>
      </c>
      <c r="I314" s="73" t="str">
        <f t="shared" si="24"/>
        <v/>
      </c>
      <c r="J314" s="49" t="str">
        <f t="shared" si="25"/>
        <v>A</v>
      </c>
      <c r="K314" s="67" t="str">
        <f t="shared" si="26"/>
        <v>A</v>
      </c>
    </row>
    <row r="315" spans="7:11" ht="24.75" customHeight="1" x14ac:dyDescent="0.3">
      <c r="G315" s="32">
        <f t="shared" si="27"/>
        <v>46336</v>
      </c>
      <c r="H315" s="36" t="str">
        <f t="shared" si="23"/>
        <v>Di</v>
      </c>
      <c r="I315" s="73" t="str">
        <f t="shared" si="24"/>
        <v/>
      </c>
      <c r="J315" s="49" t="str">
        <f t="shared" si="25"/>
        <v>A</v>
      </c>
      <c r="K315" s="67" t="str">
        <f t="shared" si="26"/>
        <v>A</v>
      </c>
    </row>
    <row r="316" spans="7:11" ht="24.75" customHeight="1" x14ac:dyDescent="0.3">
      <c r="G316" s="32">
        <f t="shared" si="27"/>
        <v>46337</v>
      </c>
      <c r="H316" s="36" t="str">
        <f t="shared" si="23"/>
        <v>Mi</v>
      </c>
      <c r="I316" s="73" t="str">
        <f t="shared" si="24"/>
        <v/>
      </c>
      <c r="J316" s="49" t="str">
        <f t="shared" si="25"/>
        <v>A</v>
      </c>
      <c r="K316" s="67" t="str">
        <f t="shared" si="26"/>
        <v>A</v>
      </c>
    </row>
    <row r="317" spans="7:11" ht="24.75" customHeight="1" x14ac:dyDescent="0.3">
      <c r="G317" s="32">
        <f>G316+1</f>
        <v>46338</v>
      </c>
      <c r="H317" s="36" t="str">
        <f t="shared" si="23"/>
        <v>Do</v>
      </c>
      <c r="I317" s="73" t="str">
        <f t="shared" si="24"/>
        <v/>
      </c>
      <c r="J317" s="49" t="str">
        <f t="shared" si="25"/>
        <v>A</v>
      </c>
      <c r="K317" s="67" t="str">
        <f t="shared" si="26"/>
        <v>A</v>
      </c>
    </row>
    <row r="318" spans="7:11" ht="24.75" customHeight="1" x14ac:dyDescent="0.3">
      <c r="G318" s="32">
        <f t="shared" ref="G318:G330" si="28">G317+1</f>
        <v>46339</v>
      </c>
      <c r="H318" s="36" t="str">
        <f t="shared" si="23"/>
        <v>Fr</v>
      </c>
      <c r="I318" s="73" t="str">
        <f t="shared" si="24"/>
        <v/>
      </c>
      <c r="J318" s="49" t="str">
        <f t="shared" si="25"/>
        <v>A</v>
      </c>
      <c r="K318" s="67" t="str">
        <f t="shared" si="26"/>
        <v>A</v>
      </c>
    </row>
    <row r="319" spans="7:11" ht="24.75" customHeight="1" x14ac:dyDescent="0.3">
      <c r="G319" s="32">
        <f t="shared" si="28"/>
        <v>46340</v>
      </c>
      <c r="H319" s="36" t="str">
        <f t="shared" si="23"/>
        <v>Sa</v>
      </c>
      <c r="I319" s="73" t="str">
        <f t="shared" si="24"/>
        <v>Wochenende</v>
      </c>
      <c r="J319" s="49" t="str">
        <f t="shared" si="25"/>
        <v>F</v>
      </c>
      <c r="K319" s="67" t="str">
        <f t="shared" si="26"/>
        <v>A</v>
      </c>
    </row>
    <row r="320" spans="7:11" ht="24.75" customHeight="1" x14ac:dyDescent="0.3">
      <c r="G320" s="32">
        <f t="shared" si="28"/>
        <v>46341</v>
      </c>
      <c r="H320" s="36" t="str">
        <f t="shared" si="23"/>
        <v>So</v>
      </c>
      <c r="I320" s="73" t="str">
        <f t="shared" si="24"/>
        <v>St. Leopold</v>
      </c>
      <c r="J320" s="49" t="str">
        <f t="shared" si="25"/>
        <v>F</v>
      </c>
      <c r="K320" s="67" t="str">
        <f t="shared" si="26"/>
        <v>F</v>
      </c>
    </row>
    <row r="321" spans="7:11" ht="24.75" customHeight="1" x14ac:dyDescent="0.3">
      <c r="G321" s="32">
        <f t="shared" si="28"/>
        <v>46342</v>
      </c>
      <c r="H321" s="36" t="str">
        <f t="shared" si="23"/>
        <v>Mo</v>
      </c>
      <c r="I321" s="73" t="str">
        <f t="shared" si="24"/>
        <v/>
      </c>
      <c r="J321" s="49" t="str">
        <f t="shared" si="25"/>
        <v>A</v>
      </c>
      <c r="K321" s="67" t="str">
        <f t="shared" si="26"/>
        <v>A</v>
      </c>
    </row>
    <row r="322" spans="7:11" ht="24.75" customHeight="1" x14ac:dyDescent="0.3">
      <c r="G322" s="32">
        <f t="shared" si="28"/>
        <v>46343</v>
      </c>
      <c r="H322" s="36" t="str">
        <f t="shared" ref="H322:H367" si="29">VLOOKUP(WEEKDAY($G322,2),WOTA,2,FALSE)</f>
        <v>Di</v>
      </c>
      <c r="I322" s="73" t="str">
        <f t="shared" ref="I322:I367" si="30">IF(ISNA(VLOOKUP(G322,Feiertage,3,FALSE)),IF(OR($H322="Sa",$H322="So"),"Wochenende",""),VLOOKUP(G322,Feiertage,3,FALSE))</f>
        <v/>
      </c>
      <c r="J322" s="49" t="str">
        <f t="shared" ref="J322:J367" si="31">IF(ISNA(VLOOKUP($G322,Feiertage,3,FALSE)),IF(AND($H322&lt;&gt;"So",$H322&lt;&gt;"Sa"),"A","F"),IF(OR(VLOOKUP($G322,Feiertage,4,FALSE)="FF",$H322="Sa",$H322="So"),"F","A"))</f>
        <v>A</v>
      </c>
      <c r="K322" s="67" t="str">
        <f t="shared" ref="K322:K367" si="32">IF(ISNA(VLOOKUP($G322,Feiertage,3,FALSE)),IF($H322="So","F","A"),IF(VLOOKUP($G322,Feiertage,4,FALSE)="FF","F","A"))</f>
        <v>A</v>
      </c>
    </row>
    <row r="323" spans="7:11" ht="24.75" customHeight="1" x14ac:dyDescent="0.3">
      <c r="G323" s="32">
        <f t="shared" si="28"/>
        <v>46344</v>
      </c>
      <c r="H323" s="36" t="str">
        <f t="shared" si="29"/>
        <v>Mi</v>
      </c>
      <c r="I323" s="73" t="str">
        <f t="shared" si="30"/>
        <v/>
      </c>
      <c r="J323" s="49" t="str">
        <f t="shared" si="31"/>
        <v>A</v>
      </c>
      <c r="K323" s="67" t="str">
        <f t="shared" si="32"/>
        <v>A</v>
      </c>
    </row>
    <row r="324" spans="7:11" ht="24.75" customHeight="1" x14ac:dyDescent="0.3">
      <c r="G324" s="32">
        <f t="shared" si="28"/>
        <v>46345</v>
      </c>
      <c r="H324" s="36" t="str">
        <f t="shared" si="29"/>
        <v>Do</v>
      </c>
      <c r="I324" s="73" t="str">
        <f t="shared" si="30"/>
        <v/>
      </c>
      <c r="J324" s="49" t="str">
        <f t="shared" si="31"/>
        <v>A</v>
      </c>
      <c r="K324" s="67" t="str">
        <f t="shared" si="32"/>
        <v>A</v>
      </c>
    </row>
    <row r="325" spans="7:11" ht="24.75" customHeight="1" x14ac:dyDescent="0.3">
      <c r="G325" s="32">
        <f t="shared" si="28"/>
        <v>46346</v>
      </c>
      <c r="H325" s="36" t="str">
        <f t="shared" si="29"/>
        <v>Fr</v>
      </c>
      <c r="I325" s="73" t="str">
        <f t="shared" si="30"/>
        <v/>
      </c>
      <c r="J325" s="49" t="str">
        <f t="shared" si="31"/>
        <v>A</v>
      </c>
      <c r="K325" s="67" t="str">
        <f t="shared" si="32"/>
        <v>A</v>
      </c>
    </row>
    <row r="326" spans="7:11" ht="24.75" customHeight="1" x14ac:dyDescent="0.3">
      <c r="G326" s="32">
        <f t="shared" si="28"/>
        <v>46347</v>
      </c>
      <c r="H326" s="36" t="str">
        <f t="shared" si="29"/>
        <v>Sa</v>
      </c>
      <c r="I326" s="73" t="str">
        <f t="shared" si="30"/>
        <v>Wochenende</v>
      </c>
      <c r="J326" s="49" t="str">
        <f t="shared" si="31"/>
        <v>F</v>
      </c>
      <c r="K326" s="67" t="str">
        <f t="shared" si="32"/>
        <v>A</v>
      </c>
    </row>
    <row r="327" spans="7:11" ht="24.75" customHeight="1" x14ac:dyDescent="0.3">
      <c r="G327" s="32">
        <f t="shared" si="28"/>
        <v>46348</v>
      </c>
      <c r="H327" s="36" t="str">
        <f t="shared" si="29"/>
        <v>So</v>
      </c>
      <c r="I327" s="73" t="str">
        <f t="shared" si="30"/>
        <v>Wochenende</v>
      </c>
      <c r="J327" s="49" t="str">
        <f t="shared" si="31"/>
        <v>F</v>
      </c>
      <c r="K327" s="67" t="str">
        <f t="shared" si="32"/>
        <v>F</v>
      </c>
    </row>
    <row r="328" spans="7:11" ht="24.75" customHeight="1" x14ac:dyDescent="0.3">
      <c r="G328" s="32">
        <f t="shared" si="28"/>
        <v>46349</v>
      </c>
      <c r="H328" s="36" t="str">
        <f t="shared" si="29"/>
        <v>Mo</v>
      </c>
      <c r="I328" s="73" t="str">
        <f t="shared" si="30"/>
        <v/>
      </c>
      <c r="J328" s="49" t="str">
        <f t="shared" si="31"/>
        <v>A</v>
      </c>
      <c r="K328" s="67" t="str">
        <f t="shared" si="32"/>
        <v>A</v>
      </c>
    </row>
    <row r="329" spans="7:11" ht="24.75" customHeight="1" x14ac:dyDescent="0.3">
      <c r="G329" s="32">
        <f t="shared" si="28"/>
        <v>46350</v>
      </c>
      <c r="H329" s="36" t="str">
        <f t="shared" si="29"/>
        <v>Di</v>
      </c>
      <c r="I329" s="73" t="str">
        <f t="shared" si="30"/>
        <v/>
      </c>
      <c r="J329" s="49" t="str">
        <f t="shared" si="31"/>
        <v>A</v>
      </c>
      <c r="K329" s="67" t="str">
        <f t="shared" si="32"/>
        <v>A</v>
      </c>
    </row>
    <row r="330" spans="7:11" ht="24.75" customHeight="1" x14ac:dyDescent="0.3">
      <c r="G330" s="32">
        <f t="shared" si="28"/>
        <v>46351</v>
      </c>
      <c r="H330" s="36" t="str">
        <f t="shared" si="29"/>
        <v>Mi</v>
      </c>
      <c r="I330" s="73" t="str">
        <f t="shared" si="30"/>
        <v/>
      </c>
      <c r="J330" s="49" t="str">
        <f t="shared" si="31"/>
        <v>A</v>
      </c>
      <c r="K330" s="67" t="str">
        <f t="shared" si="32"/>
        <v>A</v>
      </c>
    </row>
    <row r="331" spans="7:11" ht="24.75" customHeight="1" x14ac:dyDescent="0.3">
      <c r="G331" s="32">
        <f t="shared" ref="G331:G336" si="33">G330+1</f>
        <v>46352</v>
      </c>
      <c r="H331" s="36" t="str">
        <f t="shared" si="29"/>
        <v>Do</v>
      </c>
      <c r="I331" s="73" t="str">
        <f t="shared" si="30"/>
        <v/>
      </c>
      <c r="J331" s="49" t="str">
        <f t="shared" si="31"/>
        <v>A</v>
      </c>
      <c r="K331" s="67" t="str">
        <f t="shared" si="32"/>
        <v>A</v>
      </c>
    </row>
    <row r="332" spans="7:11" ht="24.75" customHeight="1" x14ac:dyDescent="0.3">
      <c r="G332" s="32">
        <f t="shared" si="33"/>
        <v>46353</v>
      </c>
      <c r="H332" s="36" t="str">
        <f t="shared" si="29"/>
        <v>Fr</v>
      </c>
      <c r="I332" s="73" t="str">
        <f t="shared" si="30"/>
        <v/>
      </c>
      <c r="J332" s="49" t="str">
        <f t="shared" si="31"/>
        <v>A</v>
      </c>
      <c r="K332" s="67" t="str">
        <f t="shared" si="32"/>
        <v>A</v>
      </c>
    </row>
    <row r="333" spans="7:11" ht="24.75" customHeight="1" x14ac:dyDescent="0.3">
      <c r="G333" s="32">
        <f t="shared" si="33"/>
        <v>46354</v>
      </c>
      <c r="H333" s="36" t="str">
        <f t="shared" si="29"/>
        <v>Sa</v>
      </c>
      <c r="I333" s="73" t="str">
        <f t="shared" si="30"/>
        <v>Wochenende</v>
      </c>
      <c r="J333" s="49" t="str">
        <f t="shared" si="31"/>
        <v>F</v>
      </c>
      <c r="K333" s="67" t="str">
        <f t="shared" si="32"/>
        <v>A</v>
      </c>
    </row>
    <row r="334" spans="7:11" ht="24.75" customHeight="1" x14ac:dyDescent="0.3">
      <c r="G334" s="32">
        <f t="shared" si="33"/>
        <v>46355</v>
      </c>
      <c r="H334" s="36" t="str">
        <f t="shared" si="29"/>
        <v>So</v>
      </c>
      <c r="I334" s="73" t="str">
        <f t="shared" si="30"/>
        <v>1. Advent</v>
      </c>
      <c r="J334" s="49" t="str">
        <f t="shared" si="31"/>
        <v>F</v>
      </c>
      <c r="K334" s="67" t="str">
        <f t="shared" si="32"/>
        <v>F</v>
      </c>
    </row>
    <row r="335" spans="7:11" ht="24.75" customHeight="1" x14ac:dyDescent="0.3">
      <c r="G335" s="32">
        <f t="shared" si="33"/>
        <v>46356</v>
      </c>
      <c r="H335" s="36" t="str">
        <f t="shared" si="29"/>
        <v>Mo</v>
      </c>
      <c r="I335" s="73" t="str">
        <f t="shared" si="30"/>
        <v/>
      </c>
      <c r="J335" s="49" t="str">
        <f t="shared" si="31"/>
        <v>A</v>
      </c>
      <c r="K335" s="67" t="str">
        <f t="shared" si="32"/>
        <v>A</v>
      </c>
    </row>
    <row r="336" spans="7:11" ht="24.75" customHeight="1" x14ac:dyDescent="0.3">
      <c r="G336" s="32">
        <f t="shared" si="33"/>
        <v>46357</v>
      </c>
      <c r="H336" s="36" t="str">
        <f t="shared" si="29"/>
        <v>Di</v>
      </c>
      <c r="I336" s="73" t="str">
        <f t="shared" si="30"/>
        <v/>
      </c>
      <c r="J336" s="49" t="str">
        <f t="shared" si="31"/>
        <v>A</v>
      </c>
      <c r="K336" s="67" t="str">
        <f t="shared" si="32"/>
        <v>A</v>
      </c>
    </row>
    <row r="337" spans="7:11" ht="24.75" customHeight="1" x14ac:dyDescent="0.3">
      <c r="G337" s="32">
        <f t="shared" ref="G337:G365" si="34">G336+1</f>
        <v>46358</v>
      </c>
      <c r="H337" s="36" t="str">
        <f t="shared" si="29"/>
        <v>Mi</v>
      </c>
      <c r="I337" s="73" t="str">
        <f t="shared" si="30"/>
        <v/>
      </c>
      <c r="J337" s="49" t="str">
        <f t="shared" si="31"/>
        <v>A</v>
      </c>
      <c r="K337" s="67" t="str">
        <f t="shared" si="32"/>
        <v>A</v>
      </c>
    </row>
    <row r="338" spans="7:11" ht="24.75" customHeight="1" x14ac:dyDescent="0.3">
      <c r="G338" s="32">
        <f t="shared" si="34"/>
        <v>46359</v>
      </c>
      <c r="H338" s="36" t="str">
        <f t="shared" si="29"/>
        <v>Do</v>
      </c>
      <c r="I338" s="73" t="str">
        <f t="shared" si="30"/>
        <v/>
      </c>
      <c r="J338" s="49" t="str">
        <f t="shared" si="31"/>
        <v>A</v>
      </c>
      <c r="K338" s="67" t="str">
        <f t="shared" si="32"/>
        <v>A</v>
      </c>
    </row>
    <row r="339" spans="7:11" ht="24.75" customHeight="1" x14ac:dyDescent="0.3">
      <c r="G339" s="32">
        <f t="shared" si="34"/>
        <v>46360</v>
      </c>
      <c r="H339" s="36" t="str">
        <f t="shared" si="29"/>
        <v>Fr</v>
      </c>
      <c r="I339" s="73" t="str">
        <f t="shared" si="30"/>
        <v/>
      </c>
      <c r="J339" s="49" t="str">
        <f t="shared" si="31"/>
        <v>A</v>
      </c>
      <c r="K339" s="67" t="str">
        <f t="shared" si="32"/>
        <v>A</v>
      </c>
    </row>
    <row r="340" spans="7:11" ht="24.75" customHeight="1" x14ac:dyDescent="0.3">
      <c r="G340" s="32">
        <f t="shared" si="34"/>
        <v>46361</v>
      </c>
      <c r="H340" s="36" t="str">
        <f t="shared" si="29"/>
        <v>Sa</v>
      </c>
      <c r="I340" s="73" t="str">
        <f t="shared" si="30"/>
        <v>Wochenende</v>
      </c>
      <c r="J340" s="49" t="str">
        <f t="shared" si="31"/>
        <v>F</v>
      </c>
      <c r="K340" s="67" t="str">
        <f t="shared" si="32"/>
        <v>A</v>
      </c>
    </row>
    <row r="341" spans="7:11" ht="24.75" customHeight="1" x14ac:dyDescent="0.3">
      <c r="G341" s="32">
        <f t="shared" si="34"/>
        <v>46362</v>
      </c>
      <c r="H341" s="36" t="str">
        <f t="shared" si="29"/>
        <v>So</v>
      </c>
      <c r="I341" s="73" t="str">
        <f t="shared" si="30"/>
        <v>St. Nikolaus</v>
      </c>
      <c r="J341" s="49" t="str">
        <f t="shared" si="31"/>
        <v>F</v>
      </c>
      <c r="K341" s="67" t="str">
        <f t="shared" si="32"/>
        <v>F</v>
      </c>
    </row>
    <row r="342" spans="7:11" ht="24.75" customHeight="1" x14ac:dyDescent="0.3">
      <c r="G342" s="32">
        <f t="shared" si="34"/>
        <v>46363</v>
      </c>
      <c r="H342" s="36" t="str">
        <f t="shared" si="29"/>
        <v>Mo</v>
      </c>
      <c r="I342" s="73" t="str">
        <f t="shared" si="30"/>
        <v/>
      </c>
      <c r="J342" s="49" t="str">
        <f t="shared" si="31"/>
        <v>A</v>
      </c>
      <c r="K342" s="67" t="str">
        <f t="shared" si="32"/>
        <v>A</v>
      </c>
    </row>
    <row r="343" spans="7:11" ht="24.75" customHeight="1" x14ac:dyDescent="0.3">
      <c r="G343" s="32">
        <f t="shared" si="34"/>
        <v>46364</v>
      </c>
      <c r="H343" s="36" t="str">
        <f t="shared" si="29"/>
        <v>Di</v>
      </c>
      <c r="I343" s="73" t="str">
        <f t="shared" si="30"/>
        <v>Maria Empfängnis</v>
      </c>
      <c r="J343" s="49" t="str">
        <f t="shared" si="31"/>
        <v>F</v>
      </c>
      <c r="K343" s="67" t="str">
        <f t="shared" si="32"/>
        <v>F</v>
      </c>
    </row>
    <row r="344" spans="7:11" ht="24.75" customHeight="1" x14ac:dyDescent="0.3">
      <c r="G344" s="32">
        <f t="shared" si="34"/>
        <v>46365</v>
      </c>
      <c r="H344" s="36" t="str">
        <f t="shared" si="29"/>
        <v>Mi</v>
      </c>
      <c r="I344" s="73" t="str">
        <f t="shared" si="30"/>
        <v/>
      </c>
      <c r="J344" s="49" t="str">
        <f t="shared" si="31"/>
        <v>A</v>
      </c>
      <c r="K344" s="67" t="str">
        <f t="shared" si="32"/>
        <v>A</v>
      </c>
    </row>
    <row r="345" spans="7:11" ht="24.75" customHeight="1" x14ac:dyDescent="0.3">
      <c r="G345" s="32">
        <f t="shared" si="34"/>
        <v>46366</v>
      </c>
      <c r="H345" s="36" t="str">
        <f t="shared" si="29"/>
        <v>Do</v>
      </c>
      <c r="I345" s="73" t="str">
        <f t="shared" si="30"/>
        <v/>
      </c>
      <c r="J345" s="49" t="str">
        <f t="shared" si="31"/>
        <v>A</v>
      </c>
      <c r="K345" s="67" t="str">
        <f t="shared" si="32"/>
        <v>A</v>
      </c>
    </row>
    <row r="346" spans="7:11" ht="24.75" customHeight="1" x14ac:dyDescent="0.3">
      <c r="G346" s="32">
        <f t="shared" si="34"/>
        <v>46367</v>
      </c>
      <c r="H346" s="36" t="str">
        <f t="shared" si="29"/>
        <v>Fr</v>
      </c>
      <c r="I346" s="73" t="str">
        <f t="shared" si="30"/>
        <v/>
      </c>
      <c r="J346" s="49" t="str">
        <f t="shared" si="31"/>
        <v>A</v>
      </c>
      <c r="K346" s="67" t="str">
        <f t="shared" si="32"/>
        <v>A</v>
      </c>
    </row>
    <row r="347" spans="7:11" ht="24.75" customHeight="1" x14ac:dyDescent="0.3">
      <c r="G347" s="32">
        <f t="shared" si="34"/>
        <v>46368</v>
      </c>
      <c r="H347" s="36" t="str">
        <f t="shared" si="29"/>
        <v>Sa</v>
      </c>
      <c r="I347" s="73" t="str">
        <f t="shared" si="30"/>
        <v>Wochenende</v>
      </c>
      <c r="J347" s="49" t="str">
        <f t="shared" si="31"/>
        <v>F</v>
      </c>
      <c r="K347" s="67" t="str">
        <f t="shared" si="32"/>
        <v>A</v>
      </c>
    </row>
    <row r="348" spans="7:11" ht="24.75" customHeight="1" x14ac:dyDescent="0.3">
      <c r="G348" s="32">
        <f t="shared" si="34"/>
        <v>46369</v>
      </c>
      <c r="H348" s="36" t="str">
        <f t="shared" si="29"/>
        <v>So</v>
      </c>
      <c r="I348" s="73" t="str">
        <f t="shared" si="30"/>
        <v>3. Advent</v>
      </c>
      <c r="J348" s="49" t="str">
        <f t="shared" si="31"/>
        <v>F</v>
      </c>
      <c r="K348" s="67" t="str">
        <f t="shared" si="32"/>
        <v>F</v>
      </c>
    </row>
    <row r="349" spans="7:11" ht="24.75" customHeight="1" x14ac:dyDescent="0.3">
      <c r="G349" s="32">
        <f t="shared" si="34"/>
        <v>46370</v>
      </c>
      <c r="H349" s="36" t="str">
        <f t="shared" si="29"/>
        <v>Mo</v>
      </c>
      <c r="I349" s="73" t="str">
        <f t="shared" si="30"/>
        <v/>
      </c>
      <c r="J349" s="49" t="str">
        <f t="shared" si="31"/>
        <v>A</v>
      </c>
      <c r="K349" s="67" t="str">
        <f t="shared" si="32"/>
        <v>A</v>
      </c>
    </row>
    <row r="350" spans="7:11" ht="24.75" customHeight="1" x14ac:dyDescent="0.3">
      <c r="G350" s="32">
        <f t="shared" si="34"/>
        <v>46371</v>
      </c>
      <c r="H350" s="36" t="str">
        <f t="shared" si="29"/>
        <v>Di</v>
      </c>
      <c r="I350" s="73" t="str">
        <f t="shared" si="30"/>
        <v/>
      </c>
      <c r="J350" s="49" t="str">
        <f t="shared" si="31"/>
        <v>A</v>
      </c>
      <c r="K350" s="67" t="str">
        <f t="shared" si="32"/>
        <v>A</v>
      </c>
    </row>
    <row r="351" spans="7:11" ht="24.75" customHeight="1" x14ac:dyDescent="0.3">
      <c r="G351" s="32">
        <f t="shared" si="34"/>
        <v>46372</v>
      </c>
      <c r="H351" s="36" t="str">
        <f t="shared" si="29"/>
        <v>Mi</v>
      </c>
      <c r="I351" s="73" t="str">
        <f t="shared" si="30"/>
        <v/>
      </c>
      <c r="J351" s="49" t="str">
        <f t="shared" si="31"/>
        <v>A</v>
      </c>
      <c r="K351" s="67" t="str">
        <f t="shared" si="32"/>
        <v>A</v>
      </c>
    </row>
    <row r="352" spans="7:11" ht="24.75" customHeight="1" x14ac:dyDescent="0.3">
      <c r="G352" s="32">
        <f t="shared" si="34"/>
        <v>46373</v>
      </c>
      <c r="H352" s="36" t="str">
        <f t="shared" si="29"/>
        <v>Do</v>
      </c>
      <c r="I352" s="73" t="str">
        <f t="shared" si="30"/>
        <v/>
      </c>
      <c r="J352" s="49" t="str">
        <f t="shared" si="31"/>
        <v>A</v>
      </c>
      <c r="K352" s="67" t="str">
        <f t="shared" si="32"/>
        <v>A</v>
      </c>
    </row>
    <row r="353" spans="7:11" ht="24.75" customHeight="1" x14ac:dyDescent="0.3">
      <c r="G353" s="32">
        <f t="shared" si="34"/>
        <v>46374</v>
      </c>
      <c r="H353" s="36" t="str">
        <f t="shared" si="29"/>
        <v>Fr</v>
      </c>
      <c r="I353" s="73" t="str">
        <f t="shared" si="30"/>
        <v/>
      </c>
      <c r="J353" s="49" t="str">
        <f t="shared" si="31"/>
        <v>A</v>
      </c>
      <c r="K353" s="67" t="str">
        <f t="shared" si="32"/>
        <v>A</v>
      </c>
    </row>
    <row r="354" spans="7:11" ht="24.75" customHeight="1" x14ac:dyDescent="0.3">
      <c r="G354" s="32">
        <f t="shared" si="34"/>
        <v>46375</v>
      </c>
      <c r="H354" s="36" t="str">
        <f t="shared" si="29"/>
        <v>Sa</v>
      </c>
      <c r="I354" s="73" t="str">
        <f t="shared" si="30"/>
        <v>Wochenende</v>
      </c>
      <c r="J354" s="49" t="str">
        <f t="shared" si="31"/>
        <v>F</v>
      </c>
      <c r="K354" s="67" t="str">
        <f t="shared" si="32"/>
        <v>A</v>
      </c>
    </row>
    <row r="355" spans="7:11" ht="24.75" customHeight="1" x14ac:dyDescent="0.3">
      <c r="G355" s="32">
        <f t="shared" si="34"/>
        <v>46376</v>
      </c>
      <c r="H355" s="36" t="str">
        <f t="shared" si="29"/>
        <v>So</v>
      </c>
      <c r="I355" s="73" t="str">
        <f t="shared" si="30"/>
        <v>4. Advent</v>
      </c>
      <c r="J355" s="49" t="str">
        <f t="shared" si="31"/>
        <v>F</v>
      </c>
      <c r="K355" s="67" t="str">
        <f t="shared" si="32"/>
        <v>F</v>
      </c>
    </row>
    <row r="356" spans="7:11" ht="24.75" customHeight="1" x14ac:dyDescent="0.3">
      <c r="G356" s="32">
        <f t="shared" si="34"/>
        <v>46377</v>
      </c>
      <c r="H356" s="36" t="str">
        <f t="shared" si="29"/>
        <v>Mo</v>
      </c>
      <c r="I356" s="73" t="str">
        <f t="shared" si="30"/>
        <v/>
      </c>
      <c r="J356" s="49" t="str">
        <f t="shared" si="31"/>
        <v>A</v>
      </c>
      <c r="K356" s="67" t="str">
        <f t="shared" si="32"/>
        <v>A</v>
      </c>
    </row>
    <row r="357" spans="7:11" ht="24.75" customHeight="1" x14ac:dyDescent="0.3">
      <c r="G357" s="32">
        <f t="shared" si="34"/>
        <v>46378</v>
      </c>
      <c r="H357" s="36" t="str">
        <f t="shared" si="29"/>
        <v>Di</v>
      </c>
      <c r="I357" s="73" t="str">
        <f t="shared" si="30"/>
        <v/>
      </c>
      <c r="J357" s="49" t="str">
        <f t="shared" si="31"/>
        <v>A</v>
      </c>
      <c r="K357" s="67" t="str">
        <f t="shared" si="32"/>
        <v>A</v>
      </c>
    </row>
    <row r="358" spans="7:11" ht="24.75" customHeight="1" x14ac:dyDescent="0.3">
      <c r="G358" s="32">
        <f t="shared" si="34"/>
        <v>46379</v>
      </c>
      <c r="H358" s="36" t="str">
        <f t="shared" si="29"/>
        <v>Mi</v>
      </c>
      <c r="I358" s="73" t="str">
        <f t="shared" si="30"/>
        <v/>
      </c>
      <c r="J358" s="49" t="str">
        <f t="shared" si="31"/>
        <v>A</v>
      </c>
      <c r="K358" s="67" t="str">
        <f t="shared" si="32"/>
        <v>A</v>
      </c>
    </row>
    <row r="359" spans="7:11" ht="24.75" customHeight="1" x14ac:dyDescent="0.3">
      <c r="G359" s="32">
        <f t="shared" si="34"/>
        <v>46380</v>
      </c>
      <c r="H359" s="36" t="str">
        <f t="shared" si="29"/>
        <v>Do</v>
      </c>
      <c r="I359" s="73" t="str">
        <f t="shared" si="30"/>
        <v>Hl. Abend</v>
      </c>
      <c r="J359" s="49" t="str">
        <f t="shared" si="31"/>
        <v>A</v>
      </c>
      <c r="K359" s="67" t="str">
        <f t="shared" si="32"/>
        <v>A</v>
      </c>
    </row>
    <row r="360" spans="7:11" ht="24.75" customHeight="1" x14ac:dyDescent="0.3">
      <c r="G360" s="32">
        <f t="shared" si="34"/>
        <v>46381</v>
      </c>
      <c r="H360" s="36" t="str">
        <f t="shared" si="29"/>
        <v>Fr</v>
      </c>
      <c r="I360" s="73" t="str">
        <f t="shared" si="30"/>
        <v>Christtag</v>
      </c>
      <c r="J360" s="49" t="str">
        <f t="shared" si="31"/>
        <v>F</v>
      </c>
      <c r="K360" s="67" t="str">
        <f t="shared" si="32"/>
        <v>F</v>
      </c>
    </row>
    <row r="361" spans="7:11" ht="24.75" customHeight="1" x14ac:dyDescent="0.3">
      <c r="G361" s="32">
        <f t="shared" si="34"/>
        <v>46382</v>
      </c>
      <c r="H361" s="36" t="str">
        <f t="shared" si="29"/>
        <v>Sa</v>
      </c>
      <c r="I361" s="73" t="str">
        <f t="shared" si="30"/>
        <v>Stefanitag</v>
      </c>
      <c r="J361" s="49" t="str">
        <f t="shared" si="31"/>
        <v>F</v>
      </c>
      <c r="K361" s="67" t="str">
        <f t="shared" si="32"/>
        <v>F</v>
      </c>
    </row>
    <row r="362" spans="7:11" ht="24.75" customHeight="1" x14ac:dyDescent="0.3">
      <c r="G362" s="32">
        <f t="shared" si="34"/>
        <v>46383</v>
      </c>
      <c r="H362" s="36" t="str">
        <f t="shared" si="29"/>
        <v>So</v>
      </c>
      <c r="I362" s="73" t="str">
        <f t="shared" si="30"/>
        <v>Wochenende</v>
      </c>
      <c r="J362" s="49" t="str">
        <f t="shared" si="31"/>
        <v>F</v>
      </c>
      <c r="K362" s="67" t="str">
        <f t="shared" si="32"/>
        <v>F</v>
      </c>
    </row>
    <row r="363" spans="7:11" ht="24.75" customHeight="1" x14ac:dyDescent="0.3">
      <c r="G363" s="32">
        <f t="shared" si="34"/>
        <v>46384</v>
      </c>
      <c r="H363" s="36" t="str">
        <f t="shared" si="29"/>
        <v>Mo</v>
      </c>
      <c r="I363" s="73" t="str">
        <f t="shared" si="30"/>
        <v/>
      </c>
      <c r="J363" s="49" t="str">
        <f t="shared" si="31"/>
        <v>A</v>
      </c>
      <c r="K363" s="67" t="str">
        <f t="shared" si="32"/>
        <v>A</v>
      </c>
    </row>
    <row r="364" spans="7:11" ht="24.75" customHeight="1" x14ac:dyDescent="0.3">
      <c r="G364" s="32">
        <f t="shared" si="34"/>
        <v>46385</v>
      </c>
      <c r="H364" s="36" t="str">
        <f t="shared" si="29"/>
        <v>Di</v>
      </c>
      <c r="I364" s="73" t="str">
        <f t="shared" si="30"/>
        <v/>
      </c>
      <c r="J364" s="49" t="str">
        <f t="shared" si="31"/>
        <v>A</v>
      </c>
      <c r="K364" s="67" t="str">
        <f t="shared" si="32"/>
        <v>A</v>
      </c>
    </row>
    <row r="365" spans="7:11" ht="24.75" customHeight="1" x14ac:dyDescent="0.3">
      <c r="G365" s="32">
        <f t="shared" si="34"/>
        <v>46386</v>
      </c>
      <c r="H365" s="36" t="str">
        <f t="shared" si="29"/>
        <v>Mi</v>
      </c>
      <c r="I365" s="73" t="str">
        <f t="shared" si="30"/>
        <v/>
      </c>
      <c r="J365" s="49" t="str">
        <f t="shared" si="31"/>
        <v>A</v>
      </c>
      <c r="K365" s="67" t="str">
        <f t="shared" si="32"/>
        <v>A</v>
      </c>
    </row>
    <row r="366" spans="7:11" ht="24.75" customHeight="1" x14ac:dyDescent="0.3">
      <c r="G366" s="32">
        <f>G365+1</f>
        <v>46387</v>
      </c>
      <c r="H366" s="36" t="str">
        <f t="shared" si="29"/>
        <v>Do</v>
      </c>
      <c r="I366" s="73" t="str">
        <f t="shared" si="30"/>
        <v>Silvester</v>
      </c>
      <c r="J366" s="49" t="str">
        <f t="shared" si="31"/>
        <v>A</v>
      </c>
      <c r="K366" s="67" t="str">
        <f t="shared" si="32"/>
        <v>A</v>
      </c>
    </row>
    <row r="367" spans="7:11" ht="27.75" customHeight="1" x14ac:dyDescent="0.3">
      <c r="G367" s="32">
        <f>G366+1</f>
        <v>46388</v>
      </c>
      <c r="H367" s="36" t="str">
        <f t="shared" si="29"/>
        <v>Fr</v>
      </c>
      <c r="I367" s="73" t="str">
        <f t="shared" si="30"/>
        <v/>
      </c>
      <c r="J367" s="49" t="str">
        <f t="shared" si="31"/>
        <v>A</v>
      </c>
      <c r="K367" s="67" t="str">
        <f t="shared" si="32"/>
        <v>A</v>
      </c>
    </row>
  </sheetData>
  <sheetProtection selectLockedCells="1"/>
  <mergeCells count="3">
    <mergeCell ref="A1:B1"/>
    <mergeCell ref="L1:M1"/>
    <mergeCell ref="N1:O1"/>
  </mergeCells>
  <phoneticPr fontId="13" type="noConversion"/>
  <conditionalFormatting sqref="D1 D15">
    <cfRule type="expression" dxfId="733" priority="1" stopIfTrue="1">
      <formula>OR(#REF!="So",#REF!="Sa")</formula>
    </cfRule>
  </conditionalFormatting>
  <conditionalFormatting sqref="D2:D14 D16:D34">
    <cfRule type="expression" dxfId="732" priority="2" stopIfTrue="1">
      <formula>OR(D2="So",D2="Sa")</formula>
    </cfRule>
  </conditionalFormatting>
  <conditionalFormatting sqref="G2:K367">
    <cfRule type="expression" dxfId="731" priority="3" stopIfTrue="1">
      <formula>$J2="F"</formula>
    </cfRule>
    <cfRule type="expression" dxfId="730" priority="4" stopIfTrue="1">
      <formula>$I2&lt;&gt;""</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2"/>
  <dimension ref="A1"/>
  <sheetViews>
    <sheetView tabSelected="1" zoomScaleNormal="100" workbookViewId="0"/>
  </sheetViews>
  <sheetFormatPr baseColWidth="10" defaultColWidth="11.453125" defaultRowHeight="13" x14ac:dyDescent="0.3"/>
  <cols>
    <col min="1" max="16384" width="11.453125" style="8"/>
  </cols>
  <sheetData>
    <row r="1" spans="1:1" x14ac:dyDescent="0.3">
      <c r="A1" s="387"/>
    </row>
  </sheetData>
  <sheetProtection sheet="1" objects="1" scenarios="1" selectLockedCells="1"/>
  <phoneticPr fontId="13" type="noConversion"/>
  <pageMargins left="0.78740157499999996" right="0.78740157499999996" top="0.984251969" bottom="0.984251969" header="0.4921259845" footer="0.4921259845"/>
  <pageSetup paperSize="9" scale="63"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3"/>
  <dimension ref="A1"/>
  <sheetViews>
    <sheetView workbookViewId="0">
      <selection activeCell="L56" sqref="L56"/>
    </sheetView>
  </sheetViews>
  <sheetFormatPr baseColWidth="10" defaultRowHeight="13" x14ac:dyDescent="0.3"/>
  <sheetData/>
  <phoneticPr fontId="13"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31"/>
  <dimension ref="A1:BQ75"/>
  <sheetViews>
    <sheetView zoomScaleNormal="100" zoomScaleSheetLayoutView="100" workbookViewId="0">
      <pane ySplit="7" topLeftCell="A8" activePane="bottomLeft" state="frozen"/>
      <selection activeCell="A47" sqref="A47:IV47"/>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726"/>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thickBot="1" x14ac:dyDescent="0.35">
      <c r="A2" s="301" t="str">
        <f>" Org.-Einh. : "&amp;OrgEinheit</f>
        <v xml:space="preserve"> Org.-Einh. : xxxxx</v>
      </c>
      <c r="B2" s="302"/>
      <c r="C2" s="302"/>
      <c r="D2" s="302"/>
      <c r="E2" s="302"/>
      <c r="F2" s="686" t="s">
        <v>58</v>
      </c>
      <c r="G2" s="686"/>
      <c r="H2" s="686"/>
      <c r="I2" s="430" t="str">
        <f>" "&amp;Zeitmodell</f>
        <v xml:space="preserve"> Vollzeit</v>
      </c>
      <c r="J2" s="478" t="s">
        <v>291</v>
      </c>
      <c r="K2" s="303" t="str">
        <f>" "&amp;Zeitmodus</f>
        <v xml:space="preserve"> Gleitzeit</v>
      </c>
      <c r="L2" s="303"/>
      <c r="M2" s="303"/>
      <c r="N2" s="303"/>
      <c r="O2" s="304"/>
      <c r="P2" s="727"/>
      <c r="Q2" s="150">
        <f ca="1">IF(ISNA($Q$4),1,$Q$4)</f>
        <v>1</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Top="1" thickBot="1" x14ac:dyDescent="0.35">
      <c r="A3" s="305" t="str">
        <f xml:space="preserve"> " Mitarbeiter/in: "&amp;Name</f>
        <v xml:space="preserve"> Mitarbeiter/in: Vorname Nachname</v>
      </c>
      <c r="B3" s="306"/>
      <c r="C3" s="306"/>
      <c r="D3" s="306"/>
      <c r="E3" s="306"/>
      <c r="F3" s="687" t="s">
        <v>264</v>
      </c>
      <c r="G3" s="687"/>
      <c r="H3" s="687"/>
      <c r="I3" s="307" t="str">
        <f>" "&amp;Vorgesetzter</f>
        <v xml:space="preserve"> Vorname Nachname</v>
      </c>
      <c r="J3" s="307"/>
      <c r="K3" s="307"/>
      <c r="L3" s="307"/>
      <c r="M3" s="307"/>
      <c r="N3" s="307"/>
      <c r="O3" s="308"/>
      <c r="P3" s="309"/>
      <c r="Q3" s="155" t="str" cm="1">
        <f t="array" aca="1" ref="Q3" ca="1">RIGHT(CELL("filename",A1),LEN(CELL("filename",A1))-SEARCH("]",CELL("filename",A1),1))</f>
        <v>Format</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88" t="str">
        <f ca="1" xml:space="preserve"> " Monat: "&amp;$Q$3&amp;" "&amp;Jahr</f>
        <v xml:space="preserve"> Monat: Format 2026</v>
      </c>
      <c r="B4" s="689"/>
      <c r="C4" s="689"/>
      <c r="D4" s="690"/>
      <c r="E4" s="691" t="s">
        <v>131</v>
      </c>
      <c r="F4" s="692"/>
      <c r="G4" s="693" t="s">
        <v>267</v>
      </c>
      <c r="H4" s="694"/>
      <c r="I4" s="695"/>
      <c r="J4" s="398" t="s">
        <v>135</v>
      </c>
      <c r="K4" s="402" t="s">
        <v>257</v>
      </c>
      <c r="L4" s="396"/>
      <c r="M4" s="397"/>
      <c r="N4" s="405"/>
      <c r="O4" s="699" t="s">
        <v>144</v>
      </c>
      <c r="P4" s="702" t="s">
        <v>145</v>
      </c>
      <c r="Q4" s="157">
        <f ca="1">IF(ISNA(VLOOKUP($Q$3,MTab,2,FALSE)),1,VLOOKUP($Q$3,MTab,2,FALSE))</f>
        <v>1</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705" t="s">
        <v>49</v>
      </c>
      <c r="B5" s="708" t="s">
        <v>123</v>
      </c>
      <c r="C5" s="673" t="s">
        <v>265</v>
      </c>
      <c r="D5" s="674"/>
      <c r="E5" s="675" t="str">
        <f>"Wochen-AZ"&amp;" "&amp;TEXT(WAZ,"[hh]:mm")</f>
        <v>Wochen-AZ 40:00</v>
      </c>
      <c r="F5" s="676"/>
      <c r="G5" s="696"/>
      <c r="H5" s="697"/>
      <c r="I5" s="698"/>
      <c r="J5" s="399" cm="1">
        <f t="array" aca="1" ref="J5" ca="1">IF(ISNA($Q$5),Übertrag,INDIRECT($Q$5))</f>
        <v>0</v>
      </c>
      <c r="K5" s="407" t="s">
        <v>258</v>
      </c>
      <c r="L5" s="427" t="str">
        <f>IF(Zeitmodell="Vollzeit"," Überstunden1:1,5"," Überstunden1:1,25")</f>
        <v xml:space="preserve"> Überstunden1:1,5</v>
      </c>
      <c r="M5" s="412"/>
      <c r="N5" s="404"/>
      <c r="O5" s="700"/>
      <c r="P5" s="703"/>
      <c r="Q5" s="156" t="str">
        <f ca="1">IF(ISNA(VLOOKUP($Q$3,MTab,3,FALSE)),"Übertrag",VLOOKUP($Q$3,MTab,3,FALSE))</f>
        <v>Übertrag</v>
      </c>
      <c r="R5" s="134"/>
      <c r="S5" s="156" t="str">
        <f ca="1">IF(ISNA(VLOOKUP($Q$3,MTab,4,FALSE)),$Q$3&amp;"!$S$2",VLOOKUP($Q$3,MTab,4,FALSE))</f>
        <v>Format!$S$2</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706"/>
      <c r="B6" s="709"/>
      <c r="C6" s="677" t="s">
        <v>134</v>
      </c>
      <c r="D6" s="679" t="s">
        <v>170</v>
      </c>
      <c r="E6" s="311" t="s">
        <v>133</v>
      </c>
      <c r="F6" s="681" t="s">
        <v>0</v>
      </c>
      <c r="G6" s="664" t="s">
        <v>1</v>
      </c>
      <c r="H6" s="660" t="s">
        <v>2</v>
      </c>
      <c r="I6" s="421" t="s">
        <v>3</v>
      </c>
      <c r="J6" s="312" t="s">
        <v>129</v>
      </c>
      <c r="K6" s="662" t="s">
        <v>3</v>
      </c>
      <c r="L6" s="664" t="s">
        <v>1</v>
      </c>
      <c r="M6" s="666" t="s">
        <v>2</v>
      </c>
      <c r="N6" s="668" t="s">
        <v>3</v>
      </c>
      <c r="O6" s="700"/>
      <c r="P6" s="703"/>
      <c r="Q6" s="120" t="s">
        <v>13</v>
      </c>
      <c r="R6" s="121"/>
      <c r="S6" s="121"/>
      <c r="T6" s="121"/>
      <c r="U6" s="121"/>
      <c r="V6" s="121"/>
      <c r="W6" s="121"/>
      <c r="X6" s="161" t="s">
        <v>163</v>
      </c>
      <c r="Y6" s="121"/>
      <c r="Z6" s="121"/>
      <c r="AA6" s="121"/>
      <c r="AB6" s="670" t="s">
        <v>97</v>
      </c>
      <c r="AC6" s="671"/>
      <c r="AD6" s="671"/>
      <c r="AE6" s="671"/>
      <c r="AF6" s="671"/>
      <c r="AG6" s="672"/>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707"/>
      <c r="B7" s="710"/>
      <c r="C7" s="678"/>
      <c r="D7" s="680"/>
      <c r="E7" s="313" t="s">
        <v>124</v>
      </c>
      <c r="F7" s="682"/>
      <c r="G7" s="665"/>
      <c r="H7" s="661"/>
      <c r="I7" s="422" t="s">
        <v>4</v>
      </c>
      <c r="J7" s="314" t="s">
        <v>130</v>
      </c>
      <c r="K7" s="663"/>
      <c r="L7" s="665"/>
      <c r="M7" s="667"/>
      <c r="N7" s="669"/>
      <c r="O7" s="701"/>
      <c r="P7" s="704"/>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46023</v>
      </c>
      <c r="B8" s="76" t="str">
        <f t="shared" ref="B8:B38" ca="1" si="0">IF($R8,VLOOKUP(WEEKDAY($Q8,2),WOTA,2,FALSE),"")</f>
        <v>Do</v>
      </c>
      <c r="C8" s="75" t="str">
        <f t="shared" ref="C8:C38" ca="1" si="1">IF($R8," "&amp;IF($S8="",VLOOKUP($Q8,FListe,3,FALSE),$S8),"")</f>
        <v xml:space="preserve"> Neujahrstag</v>
      </c>
      <c r="D8" s="179"/>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178"/>
      <c r="M8" s="414"/>
      <c r="N8" s="425" t="str">
        <f t="shared" ref="N8:N38" ca="1" si="5">IF(Zeitmodus="Gleitzeit",IF(AND($R8,$AN8,$M8-$L8&lt;&gt;0,$AL8),ROUND(($M8-$L8)*24,2),""),IF(AND($AM8,$U8="A",W8&gt;0),ROUND(W8*24,2),""))</f>
        <v/>
      </c>
      <c r="O8" s="403"/>
      <c r="P8" s="180"/>
      <c r="Q8" s="107">
        <f ca="1">DATE(Jahr,$Q2,1)</f>
        <v>46023</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F</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46024</v>
      </c>
      <c r="B9" s="76" t="str">
        <f t="shared" ca="1" si="0"/>
        <v>Fr</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178"/>
      <c r="M9" s="414"/>
      <c r="N9" s="425" t="str">
        <f t="shared" ca="1" si="5"/>
        <v/>
      </c>
      <c r="O9" s="403"/>
      <c r="P9" s="181"/>
      <c r="Q9" s="107">
        <f t="shared" ref="Q9:Q38" ca="1" si="44" xml:space="preserve"> Q8+1</f>
        <v>46024</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46025</v>
      </c>
      <c r="B10" s="76" t="str">
        <f t="shared" ca="1" si="0"/>
        <v>Sa</v>
      </c>
      <c r="C10" s="75" t="str">
        <f t="shared" ca="1" si="1"/>
        <v xml:space="preserve"> Wochenende</v>
      </c>
      <c r="D10" s="165"/>
      <c r="E10" s="388" t="str">
        <f t="shared" ca="1" si="42"/>
        <v/>
      </c>
      <c r="F10" s="124">
        <f t="shared" ca="1" si="2"/>
        <v>0</v>
      </c>
      <c r="G10" s="125"/>
      <c r="H10" s="419"/>
      <c r="I10" s="423" t="str">
        <f t="shared" ca="1" si="3"/>
        <v/>
      </c>
      <c r="J10" s="400">
        <f t="shared" ca="1" si="4"/>
        <v>0</v>
      </c>
      <c r="K10" s="408" t="str">
        <f t="shared" ca="1" si="43"/>
        <v/>
      </c>
      <c r="L10" s="178"/>
      <c r="M10" s="414"/>
      <c r="N10" s="425" t="str">
        <f t="shared" ca="1" si="5"/>
        <v/>
      </c>
      <c r="O10" s="403"/>
      <c r="P10" s="180"/>
      <c r="Q10" s="107">
        <f t="shared" ca="1" si="44"/>
        <v>46025</v>
      </c>
      <c r="R10" s="114" t="b">
        <f t="shared" ca="1" si="6"/>
        <v>1</v>
      </c>
      <c r="S10" s="108" t="str">
        <f t="shared" si="7"/>
        <v/>
      </c>
      <c r="T10" s="60" t="str">
        <f t="shared" ca="1" si="8"/>
        <v>F</v>
      </c>
      <c r="U10" s="60" t="str">
        <f t="shared" ca="1" si="9"/>
        <v>A</v>
      </c>
      <c r="V10" s="479">
        <f t="shared" si="10"/>
        <v>0</v>
      </c>
      <c r="W10" s="481">
        <f t="shared" ca="1" si="11"/>
        <v>0</v>
      </c>
      <c r="X10" s="159">
        <f t="shared" ca="1" si="12"/>
        <v>0</v>
      </c>
      <c r="Y10" s="114" t="b">
        <f t="shared" ca="1" si="13"/>
        <v>1</v>
      </c>
      <c r="Z10" s="114" t="b">
        <f t="shared" ca="1" si="14"/>
        <v>0</v>
      </c>
      <c r="AA10" s="114" t="b">
        <f t="shared" ca="1" si="15"/>
        <v>0</v>
      </c>
      <c r="AB10" s="77" t="str">
        <f t="shared" ca="1" si="16"/>
        <v/>
      </c>
      <c r="AC10" s="84" t="str">
        <f t="shared" ca="1" si="16"/>
        <v/>
      </c>
      <c r="AD10" s="87" t="str">
        <f t="shared" ca="1" si="17"/>
        <v/>
      </c>
      <c r="AE10" s="87" t="str">
        <f t="shared" ca="1" si="18"/>
        <v/>
      </c>
      <c r="AF10" s="84" t="str">
        <f t="shared" ca="1" si="16"/>
        <v/>
      </c>
      <c r="AG10" s="81" t="str">
        <f t="shared" ca="1" si="16"/>
        <v/>
      </c>
      <c r="AH10" s="114" t="b">
        <f t="shared" si="19"/>
        <v>0</v>
      </c>
      <c r="AI10" s="114" t="b">
        <f t="shared" ca="1" si="45"/>
        <v>0</v>
      </c>
      <c r="AJ10" s="114" t="b">
        <f t="shared" ca="1" si="20"/>
        <v>0</v>
      </c>
      <c r="AK10" s="114" t="b">
        <f t="shared" ca="1" si="21"/>
        <v>1</v>
      </c>
      <c r="AL10" s="114" t="b">
        <f t="shared" ca="1" si="46"/>
        <v>1</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f t="shared" ca="1" si="32"/>
        <v>0</v>
      </c>
      <c r="BA10" s="112">
        <f t="shared" ca="1" si="33"/>
        <v>0.99930555555555556</v>
      </c>
      <c r="BB10" s="112">
        <f t="shared" ca="1" si="34"/>
        <v>0</v>
      </c>
      <c r="BC10" s="112">
        <f t="shared" ca="1" si="35"/>
        <v>0.99930555555555556</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46026</v>
      </c>
      <c r="B11" s="76" t="str">
        <f t="shared" ca="1" si="0"/>
        <v>So</v>
      </c>
      <c r="C11" s="75" t="str">
        <f t="shared" ca="1" si="1"/>
        <v xml:space="preserve"> Wochenende</v>
      </c>
      <c r="D11" s="179"/>
      <c r="E11" s="388" t="str">
        <f t="shared" ca="1" si="42"/>
        <v/>
      </c>
      <c r="F11" s="124">
        <f t="shared" ca="1" si="2"/>
        <v>0</v>
      </c>
      <c r="G11" s="125"/>
      <c r="H11" s="419"/>
      <c r="I11" s="423" t="str">
        <f t="shared" ca="1" si="3"/>
        <v/>
      </c>
      <c r="J11" s="400">
        <f t="shared" ca="1" si="4"/>
        <v>0</v>
      </c>
      <c r="K11" s="408" t="str">
        <f t="shared" ca="1" si="43"/>
        <v/>
      </c>
      <c r="L11" s="125"/>
      <c r="M11" s="417"/>
      <c r="N11" s="425" t="str">
        <f t="shared" ca="1" si="5"/>
        <v/>
      </c>
      <c r="O11" s="403"/>
      <c r="P11" s="180"/>
      <c r="Q11" s="107">
        <f t="shared" ca="1" si="44"/>
        <v>46026</v>
      </c>
      <c r="R11" s="114" t="b">
        <f t="shared" ca="1" si="6"/>
        <v>1</v>
      </c>
      <c r="S11" s="108" t="str">
        <f t="shared" si="7"/>
        <v/>
      </c>
      <c r="T11" s="60" t="str">
        <f t="shared" ca="1" si="8"/>
        <v>F</v>
      </c>
      <c r="U11" s="60" t="str">
        <f t="shared" ca="1" si="9"/>
        <v>F</v>
      </c>
      <c r="V11" s="479">
        <f t="shared" si="10"/>
        <v>0</v>
      </c>
      <c r="W11" s="481">
        <f t="shared" ca="1" si="11"/>
        <v>0</v>
      </c>
      <c r="X11" s="159">
        <f t="shared" ca="1" si="12"/>
        <v>0</v>
      </c>
      <c r="Y11" s="114" t="b">
        <f t="shared" ca="1" si="13"/>
        <v>1</v>
      </c>
      <c r="Z11" s="114" t="b">
        <f t="shared" ca="1" si="14"/>
        <v>0</v>
      </c>
      <c r="AA11" s="114" t="b">
        <f t="shared" ca="1" si="15"/>
        <v>0</v>
      </c>
      <c r="AB11" s="77" t="str">
        <f t="shared" ca="1" si="16"/>
        <v/>
      </c>
      <c r="AC11" s="84" t="str">
        <f t="shared" ca="1" si="16"/>
        <v/>
      </c>
      <c r="AD11" s="87" t="str">
        <f t="shared" ca="1" si="17"/>
        <v/>
      </c>
      <c r="AE11" s="87" t="str">
        <f t="shared" ca="1" si="18"/>
        <v/>
      </c>
      <c r="AF11" s="84" t="str">
        <f t="shared" ca="1" si="16"/>
        <v/>
      </c>
      <c r="AG11" s="81" t="str">
        <f t="shared" ca="1" si="16"/>
        <v/>
      </c>
      <c r="AH11" s="114" t="b">
        <f t="shared" si="19"/>
        <v>0</v>
      </c>
      <c r="AI11" s="114" t="b">
        <f t="shared" ca="1" si="45"/>
        <v>0</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46027</v>
      </c>
      <c r="B12" s="76" t="str">
        <f t="shared" ca="1" si="0"/>
        <v>Mo</v>
      </c>
      <c r="C12" s="75" t="str">
        <f t="shared" ca="1" si="1"/>
        <v xml:space="preserve"> </v>
      </c>
      <c r="D12" s="179"/>
      <c r="E12" s="388" t="str">
        <f t="shared" ca="1" si="42"/>
        <v>08:00-16:00</v>
      </c>
      <c r="F12" s="124">
        <f t="shared" ca="1" si="2"/>
        <v>0.33333333333333331</v>
      </c>
      <c r="G12" s="125"/>
      <c r="H12" s="419"/>
      <c r="I12" s="423" t="str">
        <f t="shared" ca="1" si="3"/>
        <v/>
      </c>
      <c r="J12" s="400">
        <f t="shared" ca="1" si="4"/>
        <v>0</v>
      </c>
      <c r="K12" s="408" t="str">
        <f t="shared" ca="1" si="43"/>
        <v/>
      </c>
      <c r="L12" s="178"/>
      <c r="M12" s="414"/>
      <c r="N12" s="425" t="str">
        <f t="shared" ca="1" si="5"/>
        <v/>
      </c>
      <c r="O12" s="403"/>
      <c r="P12" s="180"/>
      <c r="Q12" s="107">
        <f t="shared" ca="1" si="44"/>
        <v>46027</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46028</v>
      </c>
      <c r="B13" s="76" t="str">
        <f t="shared" ca="1" si="0"/>
        <v>Di</v>
      </c>
      <c r="C13" s="75" t="str">
        <f t="shared" ca="1" si="1"/>
        <v xml:space="preserve"> Hl. drei Könige</v>
      </c>
      <c r="D13" s="179"/>
      <c r="E13" s="388" t="str">
        <f t="shared" ca="1" si="42"/>
        <v/>
      </c>
      <c r="F13" s="124">
        <f t="shared" ca="1" si="2"/>
        <v>0</v>
      </c>
      <c r="G13" s="125"/>
      <c r="H13" s="419"/>
      <c r="I13" s="423" t="str">
        <f t="shared" ca="1" si="3"/>
        <v/>
      </c>
      <c r="J13" s="400">
        <f t="shared" ca="1" si="4"/>
        <v>0</v>
      </c>
      <c r="K13" s="408" t="str">
        <f t="shared" ca="1" si="43"/>
        <v/>
      </c>
      <c r="L13" s="178"/>
      <c r="M13" s="414"/>
      <c r="N13" s="425" t="str">
        <f t="shared" ca="1" si="5"/>
        <v/>
      </c>
      <c r="O13" s="403"/>
      <c r="P13" s="180"/>
      <c r="Q13" s="107">
        <f t="shared" ca="1" si="44"/>
        <v>46028</v>
      </c>
      <c r="R13" s="114" t="b">
        <f t="shared" ca="1" si="6"/>
        <v>1</v>
      </c>
      <c r="S13" s="108" t="str">
        <f t="shared" si="7"/>
        <v/>
      </c>
      <c r="T13" s="60" t="str">
        <f t="shared" ca="1" si="8"/>
        <v>F</v>
      </c>
      <c r="U13" s="60" t="str">
        <f t="shared" ca="1" si="9"/>
        <v>F</v>
      </c>
      <c r="V13" s="479">
        <f t="shared" si="10"/>
        <v>0</v>
      </c>
      <c r="W13" s="481">
        <f t="shared" ca="1" si="11"/>
        <v>0</v>
      </c>
      <c r="X13" s="159">
        <f t="shared" ca="1" si="12"/>
        <v>0</v>
      </c>
      <c r="Y13" s="114" t="b">
        <f t="shared" ca="1" si="13"/>
        <v>1</v>
      </c>
      <c r="Z13" s="114" t="b">
        <f t="shared" ca="1" si="14"/>
        <v>0</v>
      </c>
      <c r="AA13" s="114" t="b">
        <f t="shared" ca="1" si="15"/>
        <v>0</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0</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46029</v>
      </c>
      <c r="B14" s="76" t="str">
        <f t="shared" ca="1" si="0"/>
        <v>Mi</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178"/>
      <c r="M14" s="414"/>
      <c r="N14" s="425" t="str">
        <f t="shared" ca="1" si="5"/>
        <v/>
      </c>
      <c r="O14" s="403"/>
      <c r="P14" s="180"/>
      <c r="Q14" s="107">
        <f t="shared" ca="1" si="44"/>
        <v>46029</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46030</v>
      </c>
      <c r="B15" s="76" t="str">
        <f t="shared" ca="1" si="0"/>
        <v>Do</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178"/>
      <c r="M15" s="414"/>
      <c r="N15" s="425" t="str">
        <f t="shared" ca="1" si="5"/>
        <v/>
      </c>
      <c r="O15" s="403"/>
      <c r="P15" s="180"/>
      <c r="Q15" s="107">
        <f t="shared" ca="1" si="44"/>
        <v>46030</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46031</v>
      </c>
      <c r="B16" s="76" t="str">
        <f t="shared" ca="1" si="0"/>
        <v>Fr</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178"/>
      <c r="M16" s="414"/>
      <c r="N16" s="425" t="str">
        <f t="shared" ca="1" si="5"/>
        <v/>
      </c>
      <c r="O16" s="403"/>
      <c r="P16" s="180"/>
      <c r="Q16" s="107">
        <f t="shared" ca="1" si="44"/>
        <v>46031</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46032</v>
      </c>
      <c r="B17" s="76" t="str">
        <f t="shared" ca="1" si="0"/>
        <v>Sa</v>
      </c>
      <c r="C17" s="75" t="str">
        <f t="shared" ca="1" si="1"/>
        <v xml:space="preserve"> Wochenende</v>
      </c>
      <c r="D17" s="165"/>
      <c r="E17" s="388" t="str">
        <f t="shared" ca="1" si="42"/>
        <v/>
      </c>
      <c r="F17" s="124">
        <f t="shared" ca="1" si="2"/>
        <v>0</v>
      </c>
      <c r="G17" s="125"/>
      <c r="H17" s="419"/>
      <c r="I17" s="423" t="str">
        <f t="shared" ca="1" si="3"/>
        <v/>
      </c>
      <c r="J17" s="400">
        <f t="shared" ca="1" si="4"/>
        <v>0</v>
      </c>
      <c r="K17" s="408" t="str">
        <f t="shared" ca="1" si="43"/>
        <v/>
      </c>
      <c r="L17" s="178"/>
      <c r="M17" s="414"/>
      <c r="N17" s="425" t="str">
        <f t="shared" ca="1" si="5"/>
        <v/>
      </c>
      <c r="O17" s="403"/>
      <c r="P17" s="180"/>
      <c r="Q17" s="107">
        <f t="shared" ca="1" si="44"/>
        <v>46032</v>
      </c>
      <c r="R17" s="114" t="b">
        <f t="shared" ca="1" si="6"/>
        <v>1</v>
      </c>
      <c r="S17" s="108" t="str">
        <f t="shared" si="7"/>
        <v/>
      </c>
      <c r="T17" s="60" t="str">
        <f t="shared" ca="1" si="8"/>
        <v>F</v>
      </c>
      <c r="U17" s="60" t="str">
        <f t="shared" ca="1" si="9"/>
        <v>A</v>
      </c>
      <c r="V17" s="479">
        <f t="shared" si="10"/>
        <v>0</v>
      </c>
      <c r="W17" s="481">
        <f t="shared" ca="1" si="11"/>
        <v>0</v>
      </c>
      <c r="X17" s="159">
        <f t="shared" ca="1" si="12"/>
        <v>0</v>
      </c>
      <c r="Y17" s="114" t="b">
        <f t="shared" ca="1" si="13"/>
        <v>1</v>
      </c>
      <c r="Z17" s="114" t="b">
        <f t="shared" ca="1" si="14"/>
        <v>0</v>
      </c>
      <c r="AA17" s="114" t="b">
        <f t="shared" ca="1" si="15"/>
        <v>0</v>
      </c>
      <c r="AB17" s="77" t="str">
        <f t="shared" ca="1" si="16"/>
        <v/>
      </c>
      <c r="AC17" s="84" t="str">
        <f t="shared" ca="1" si="16"/>
        <v/>
      </c>
      <c r="AD17" s="87" t="str">
        <f t="shared" ca="1" si="17"/>
        <v/>
      </c>
      <c r="AE17" s="87" t="str">
        <f t="shared" ca="1" si="18"/>
        <v/>
      </c>
      <c r="AF17" s="84" t="str">
        <f t="shared" ca="1" si="16"/>
        <v/>
      </c>
      <c r="AG17" s="81" t="str">
        <f t="shared" ca="1" si="16"/>
        <v/>
      </c>
      <c r="AH17" s="114" t="b">
        <f t="shared" si="19"/>
        <v>0</v>
      </c>
      <c r="AI17" s="114" t="b">
        <f t="shared" ca="1" si="45"/>
        <v>0</v>
      </c>
      <c r="AJ17" s="114" t="b">
        <f t="shared" ca="1" si="20"/>
        <v>0</v>
      </c>
      <c r="AK17" s="114" t="b">
        <f t="shared" ca="1" si="21"/>
        <v>1</v>
      </c>
      <c r="AL17" s="114" t="b">
        <f t="shared" ca="1" si="46"/>
        <v>1</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f t="shared" ca="1" si="32"/>
        <v>0</v>
      </c>
      <c r="BA17" s="112">
        <f t="shared" ca="1" si="33"/>
        <v>0.99930555555555556</v>
      </c>
      <c r="BB17" s="112">
        <f t="shared" ca="1" si="34"/>
        <v>0</v>
      </c>
      <c r="BC17" s="112">
        <f t="shared" ca="1" si="35"/>
        <v>0.99930555555555556</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46033</v>
      </c>
      <c r="B18" s="76" t="str">
        <f t="shared" ca="1" si="0"/>
        <v>So</v>
      </c>
      <c r="C18" s="75" t="str">
        <f t="shared" ca="1" si="1"/>
        <v xml:space="preserve"> Wochenende</v>
      </c>
      <c r="D18" s="179"/>
      <c r="E18" s="388" t="str">
        <f t="shared" ca="1" si="42"/>
        <v/>
      </c>
      <c r="F18" s="124">
        <f t="shared" ca="1" si="2"/>
        <v>0</v>
      </c>
      <c r="G18" s="125"/>
      <c r="H18" s="419"/>
      <c r="I18" s="423" t="str">
        <f t="shared" ca="1" si="3"/>
        <v/>
      </c>
      <c r="J18" s="400">
        <f t="shared" ca="1" si="4"/>
        <v>0</v>
      </c>
      <c r="K18" s="408" t="str">
        <f t="shared" ca="1" si="43"/>
        <v/>
      </c>
      <c r="L18" s="125"/>
      <c r="M18" s="417"/>
      <c r="N18" s="425" t="str">
        <f t="shared" ca="1" si="5"/>
        <v/>
      </c>
      <c r="O18" s="403"/>
      <c r="P18" s="180"/>
      <c r="Q18" s="107">
        <f t="shared" ca="1" si="44"/>
        <v>46033</v>
      </c>
      <c r="R18" s="114" t="b">
        <f t="shared" ca="1" si="6"/>
        <v>1</v>
      </c>
      <c r="S18" s="108" t="str">
        <f t="shared" si="7"/>
        <v/>
      </c>
      <c r="T18" s="60" t="str">
        <f t="shared" ca="1" si="8"/>
        <v>F</v>
      </c>
      <c r="U18" s="60" t="str">
        <f t="shared" ca="1" si="9"/>
        <v>F</v>
      </c>
      <c r="V18" s="479">
        <f t="shared" si="10"/>
        <v>0</v>
      </c>
      <c r="W18" s="481">
        <f t="shared" ca="1" si="11"/>
        <v>0</v>
      </c>
      <c r="X18" s="159">
        <f t="shared" ca="1" si="12"/>
        <v>0</v>
      </c>
      <c r="Y18" s="114" t="b">
        <f t="shared" ca="1" si="13"/>
        <v>1</v>
      </c>
      <c r="Z18" s="114" t="b">
        <f t="shared" ca="1" si="14"/>
        <v>0</v>
      </c>
      <c r="AA18" s="114" t="b">
        <f t="shared" ca="1" si="15"/>
        <v>0</v>
      </c>
      <c r="AB18" s="77" t="str">
        <f t="shared" ca="1" si="16"/>
        <v/>
      </c>
      <c r="AC18" s="84" t="str">
        <f t="shared" ca="1" si="16"/>
        <v/>
      </c>
      <c r="AD18" s="87" t="str">
        <f t="shared" ca="1" si="17"/>
        <v/>
      </c>
      <c r="AE18" s="87" t="str">
        <f t="shared" ca="1" si="18"/>
        <v/>
      </c>
      <c r="AF18" s="84" t="str">
        <f t="shared" ca="1" si="16"/>
        <v/>
      </c>
      <c r="AG18" s="81" t="str">
        <f t="shared" ca="1" si="16"/>
        <v/>
      </c>
      <c r="AH18" s="114" t="b">
        <f t="shared" si="19"/>
        <v>0</v>
      </c>
      <c r="AI18" s="114" t="b">
        <f t="shared" ca="1" si="45"/>
        <v>0</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46034</v>
      </c>
      <c r="B19" s="76" t="str">
        <f t="shared" ca="1" si="0"/>
        <v>Mo</v>
      </c>
      <c r="C19" s="75" t="str">
        <f t="shared" ca="1" si="1"/>
        <v xml:space="preserve"> </v>
      </c>
      <c r="D19" s="179"/>
      <c r="E19" s="388" t="str">
        <f t="shared" ca="1" si="42"/>
        <v>08:00-16:00</v>
      </c>
      <c r="F19" s="124">
        <f t="shared" ca="1" si="2"/>
        <v>0.33333333333333331</v>
      </c>
      <c r="G19" s="125"/>
      <c r="H19" s="419"/>
      <c r="I19" s="423" t="str">
        <f t="shared" ca="1" si="3"/>
        <v/>
      </c>
      <c r="J19" s="400">
        <f t="shared" ca="1" si="4"/>
        <v>0</v>
      </c>
      <c r="K19" s="408" t="str">
        <f t="shared" ca="1" si="43"/>
        <v/>
      </c>
      <c r="L19" s="178"/>
      <c r="M19" s="414"/>
      <c r="N19" s="425" t="str">
        <f t="shared" ca="1" si="5"/>
        <v/>
      </c>
      <c r="O19" s="403"/>
      <c r="P19" s="180"/>
      <c r="Q19" s="107">
        <f t="shared" ca="1" si="44"/>
        <v>46034</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0.58333333333333337</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46035</v>
      </c>
      <c r="B20" s="76" t="str">
        <f t="shared" ca="1" si="0"/>
        <v>Di</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178"/>
      <c r="M20" s="414"/>
      <c r="N20" s="425" t="str">
        <f t="shared" ca="1" si="5"/>
        <v/>
      </c>
      <c r="O20" s="403"/>
      <c r="P20" s="180"/>
      <c r="Q20" s="107">
        <f t="shared" ca="1" si="44"/>
        <v>46035</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46036</v>
      </c>
      <c r="B21" s="76" t="str">
        <f t="shared" ca="1" si="0"/>
        <v>Mi</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178"/>
      <c r="M21" s="414"/>
      <c r="N21" s="425" t="str">
        <f t="shared" ca="1" si="5"/>
        <v/>
      </c>
      <c r="O21" s="403"/>
      <c r="P21" s="180"/>
      <c r="Q21" s="107">
        <f t="shared" ca="1" si="44"/>
        <v>46036</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46037</v>
      </c>
      <c r="B22" s="76" t="str">
        <f t="shared" ca="1" si="0"/>
        <v>Do</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178"/>
      <c r="M22" s="414"/>
      <c r="N22" s="425" t="str">
        <f t="shared" ca="1" si="5"/>
        <v/>
      </c>
      <c r="O22" s="403"/>
      <c r="P22" s="180"/>
      <c r="Q22" s="107">
        <f t="shared" ca="1" si="44"/>
        <v>46037</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46038</v>
      </c>
      <c r="B23" s="76" t="str">
        <f t="shared" ca="1" si="0"/>
        <v>Fr</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178"/>
      <c r="M23" s="414"/>
      <c r="N23" s="425" t="str">
        <f t="shared" ca="1" si="5"/>
        <v/>
      </c>
      <c r="O23" s="403"/>
      <c r="P23" s="180"/>
      <c r="Q23" s="107">
        <f t="shared" ca="1" si="44"/>
        <v>46038</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46039</v>
      </c>
      <c r="B24" s="76" t="str">
        <f t="shared" ca="1" si="0"/>
        <v>Sa</v>
      </c>
      <c r="C24" s="75" t="str">
        <f t="shared" ca="1" si="1"/>
        <v xml:space="preserve"> Wochenende</v>
      </c>
      <c r="D24" s="165"/>
      <c r="E24" s="388" t="str">
        <f t="shared" ca="1" si="42"/>
        <v/>
      </c>
      <c r="F24" s="124">
        <f t="shared" ca="1" si="2"/>
        <v>0</v>
      </c>
      <c r="G24" s="125"/>
      <c r="H24" s="419"/>
      <c r="I24" s="423" t="str">
        <f t="shared" ca="1" si="3"/>
        <v/>
      </c>
      <c r="J24" s="400">
        <f t="shared" ca="1" si="4"/>
        <v>0</v>
      </c>
      <c r="K24" s="408" t="str">
        <f t="shared" ca="1" si="43"/>
        <v/>
      </c>
      <c r="L24" s="178"/>
      <c r="M24" s="414"/>
      <c r="N24" s="425" t="str">
        <f t="shared" ca="1" si="5"/>
        <v/>
      </c>
      <c r="O24" s="403"/>
      <c r="P24" s="180"/>
      <c r="Q24" s="107">
        <f t="shared" ca="1" si="44"/>
        <v>46039</v>
      </c>
      <c r="R24" s="114" t="b">
        <f t="shared" ca="1" si="6"/>
        <v>1</v>
      </c>
      <c r="S24" s="108" t="str">
        <f t="shared" si="7"/>
        <v/>
      </c>
      <c r="T24" s="60" t="str">
        <f t="shared" ca="1" si="8"/>
        <v>F</v>
      </c>
      <c r="U24" s="60" t="str">
        <f t="shared" ca="1" si="9"/>
        <v>A</v>
      </c>
      <c r="V24" s="479">
        <f t="shared" si="10"/>
        <v>0</v>
      </c>
      <c r="W24" s="481">
        <f t="shared" ca="1" si="11"/>
        <v>0</v>
      </c>
      <c r="X24" s="159">
        <f t="shared" ca="1" si="12"/>
        <v>0</v>
      </c>
      <c r="Y24" s="114" t="b">
        <f t="shared" ca="1" si="13"/>
        <v>1</v>
      </c>
      <c r="Z24" s="114" t="b">
        <f t="shared" ca="1" si="14"/>
        <v>0</v>
      </c>
      <c r="AA24" s="114" t="b">
        <f t="shared" ca="1" si="15"/>
        <v>0</v>
      </c>
      <c r="AB24" s="77" t="str">
        <f t="shared" ref="AB24:AG38" ca="1" si="50">IF(ISNA(VLOOKUP($B24,GAZ,AB$7,FALSE)),"",VLOOKUP($B24,GAZ,AB$7,FALSE))</f>
        <v/>
      </c>
      <c r="AC24" s="84" t="str">
        <f t="shared" ca="1" si="50"/>
        <v/>
      </c>
      <c r="AD24" s="87" t="str">
        <f t="shared" ca="1" si="17"/>
        <v/>
      </c>
      <c r="AE24" s="87" t="str">
        <f t="shared" ca="1" si="18"/>
        <v/>
      </c>
      <c r="AF24" s="84" t="str">
        <f t="shared" ca="1" si="50"/>
        <v/>
      </c>
      <c r="AG24" s="81" t="str">
        <f t="shared" ca="1" si="50"/>
        <v/>
      </c>
      <c r="AH24" s="114" t="b">
        <f t="shared" si="19"/>
        <v>0</v>
      </c>
      <c r="AI24" s="114" t="b">
        <f t="shared" ca="1" si="45"/>
        <v>0</v>
      </c>
      <c r="AJ24" s="114" t="b">
        <f t="shared" ca="1" si="20"/>
        <v>0</v>
      </c>
      <c r="AK24" s="114" t="b">
        <f t="shared" ca="1" si="21"/>
        <v>1</v>
      </c>
      <c r="AL24" s="114" t="b">
        <f t="shared" ca="1" si="46"/>
        <v>1</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f t="shared" ca="1" si="32"/>
        <v>0</v>
      </c>
      <c r="BA24" s="112">
        <f t="shared" ca="1" si="33"/>
        <v>0.99930555555555556</v>
      </c>
      <c r="BB24" s="112">
        <f t="shared" ca="1" si="34"/>
        <v>0</v>
      </c>
      <c r="BC24" s="112">
        <f t="shared" ca="1" si="35"/>
        <v>0.99930555555555556</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46040</v>
      </c>
      <c r="B25" s="76" t="str">
        <f t="shared" ca="1" si="0"/>
        <v>So</v>
      </c>
      <c r="C25" s="75" t="str">
        <f t="shared" ca="1" si="1"/>
        <v xml:space="preserve"> Wochenende</v>
      </c>
      <c r="D25" s="179"/>
      <c r="E25" s="388" t="str">
        <f t="shared" ca="1" si="42"/>
        <v/>
      </c>
      <c r="F25" s="124">
        <f t="shared" ca="1" si="2"/>
        <v>0</v>
      </c>
      <c r="G25" s="125"/>
      <c r="H25" s="419"/>
      <c r="I25" s="423" t="str">
        <f t="shared" ca="1" si="3"/>
        <v/>
      </c>
      <c r="J25" s="400">
        <f t="shared" ca="1" si="4"/>
        <v>0</v>
      </c>
      <c r="K25" s="408" t="str">
        <f t="shared" ca="1" si="43"/>
        <v/>
      </c>
      <c r="L25" s="125"/>
      <c r="M25" s="417"/>
      <c r="N25" s="425" t="str">
        <f t="shared" ca="1" si="5"/>
        <v/>
      </c>
      <c r="O25" s="403"/>
      <c r="P25" s="180"/>
      <c r="Q25" s="107">
        <f t="shared" ca="1" si="44"/>
        <v>46040</v>
      </c>
      <c r="R25" s="114" t="b">
        <f t="shared" ca="1" si="6"/>
        <v>1</v>
      </c>
      <c r="S25" s="108" t="str">
        <f t="shared" si="7"/>
        <v/>
      </c>
      <c r="T25" s="60" t="str">
        <f t="shared" ca="1" si="8"/>
        <v>F</v>
      </c>
      <c r="U25" s="60" t="str">
        <f t="shared" ca="1" si="9"/>
        <v>F</v>
      </c>
      <c r="V25" s="479">
        <f t="shared" si="10"/>
        <v>0</v>
      </c>
      <c r="W25" s="481">
        <f t="shared" ca="1" si="11"/>
        <v>0</v>
      </c>
      <c r="X25" s="159">
        <f t="shared" ca="1" si="12"/>
        <v>0</v>
      </c>
      <c r="Y25" s="114" t="b">
        <f t="shared" ca="1" si="13"/>
        <v>1</v>
      </c>
      <c r="Z25" s="114" t="b">
        <f t="shared" ca="1" si="14"/>
        <v>0</v>
      </c>
      <c r="AA25" s="114" t="b">
        <f t="shared" ca="1" si="15"/>
        <v>0</v>
      </c>
      <c r="AB25" s="77" t="str">
        <f t="shared" ca="1" si="50"/>
        <v/>
      </c>
      <c r="AC25" s="84" t="str">
        <f t="shared" ca="1" si="50"/>
        <v/>
      </c>
      <c r="AD25" s="87" t="str">
        <f t="shared" ca="1" si="17"/>
        <v/>
      </c>
      <c r="AE25" s="87" t="str">
        <f t="shared" ca="1" si="18"/>
        <v/>
      </c>
      <c r="AF25" s="84" t="str">
        <f t="shared" ca="1" si="50"/>
        <v/>
      </c>
      <c r="AG25" s="81" t="str">
        <f t="shared" ca="1" si="50"/>
        <v/>
      </c>
      <c r="AH25" s="114" t="b">
        <f t="shared" si="19"/>
        <v>0</v>
      </c>
      <c r="AI25" s="114" t="b">
        <f t="shared" ca="1" si="45"/>
        <v>0</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46041</v>
      </c>
      <c r="B26" s="76" t="str">
        <f t="shared" ca="1" si="0"/>
        <v>Mo</v>
      </c>
      <c r="C26" s="75" t="str">
        <f t="shared" ca="1" si="1"/>
        <v xml:space="preserve"> </v>
      </c>
      <c r="D26" s="179"/>
      <c r="E26" s="388" t="str">
        <f t="shared" ca="1" si="42"/>
        <v>08:00-16:00</v>
      </c>
      <c r="F26" s="124">
        <f t="shared" ca="1" si="2"/>
        <v>0.33333333333333331</v>
      </c>
      <c r="G26" s="125"/>
      <c r="H26" s="419"/>
      <c r="I26" s="423" t="str">
        <f t="shared" ca="1" si="3"/>
        <v/>
      </c>
      <c r="J26" s="400">
        <f t="shared" ca="1" si="4"/>
        <v>0</v>
      </c>
      <c r="K26" s="408" t="str">
        <f t="shared" ca="1" si="43"/>
        <v/>
      </c>
      <c r="L26" s="178"/>
      <c r="M26" s="414"/>
      <c r="N26" s="425" t="str">
        <f t="shared" ca="1" si="5"/>
        <v/>
      </c>
      <c r="O26" s="403"/>
      <c r="P26" s="180"/>
      <c r="Q26" s="107">
        <f t="shared" ca="1" si="44"/>
        <v>46041</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0.58333333333333337</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46042</v>
      </c>
      <c r="B27" s="76" t="str">
        <f t="shared" ca="1" si="0"/>
        <v>Di</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178"/>
      <c r="M27" s="414"/>
      <c r="N27" s="425" t="str">
        <f t="shared" ca="1" si="5"/>
        <v/>
      </c>
      <c r="O27" s="403"/>
      <c r="P27" s="180"/>
      <c r="Q27" s="107">
        <f t="shared" ca="1" si="44"/>
        <v>46042</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46043</v>
      </c>
      <c r="B28" s="76" t="str">
        <f t="shared" ca="1" si="0"/>
        <v>Mi</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178"/>
      <c r="M28" s="414"/>
      <c r="N28" s="425" t="str">
        <f t="shared" ca="1" si="5"/>
        <v/>
      </c>
      <c r="O28" s="403"/>
      <c r="P28" s="180"/>
      <c r="Q28" s="107">
        <f t="shared" ca="1" si="44"/>
        <v>46043</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0.58333333333333337</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46044</v>
      </c>
      <c r="B29" s="76" t="str">
        <f t="shared" ca="1" si="0"/>
        <v>Do</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178"/>
      <c r="M29" s="414"/>
      <c r="N29" s="425" t="str">
        <f t="shared" ca="1" si="5"/>
        <v/>
      </c>
      <c r="O29" s="403"/>
      <c r="P29" s="180"/>
      <c r="Q29" s="107">
        <f t="shared" ca="1" si="44"/>
        <v>46044</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46045</v>
      </c>
      <c r="B30" s="76" t="str">
        <f t="shared" ca="1" si="0"/>
        <v>Fr</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178"/>
      <c r="M30" s="414"/>
      <c r="N30" s="425" t="str">
        <f t="shared" ca="1" si="5"/>
        <v/>
      </c>
      <c r="O30" s="403"/>
      <c r="P30" s="180"/>
      <c r="Q30" s="107">
        <f t="shared" ca="1" si="44"/>
        <v>46045</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46046</v>
      </c>
      <c r="B31" s="76" t="str">
        <f t="shared" ca="1" si="0"/>
        <v>Sa</v>
      </c>
      <c r="C31" s="75" t="str">
        <f t="shared" ca="1" si="1"/>
        <v xml:space="preserve"> Wochenende</v>
      </c>
      <c r="D31" s="165"/>
      <c r="E31" s="388" t="str">
        <f t="shared" ca="1" si="42"/>
        <v/>
      </c>
      <c r="F31" s="124">
        <f t="shared" ca="1" si="2"/>
        <v>0</v>
      </c>
      <c r="G31" s="125"/>
      <c r="H31" s="419"/>
      <c r="I31" s="423" t="str">
        <f t="shared" ca="1" si="3"/>
        <v/>
      </c>
      <c r="J31" s="400">
        <f t="shared" ca="1" si="4"/>
        <v>0</v>
      </c>
      <c r="K31" s="408" t="str">
        <f t="shared" ca="1" si="43"/>
        <v/>
      </c>
      <c r="L31" s="178"/>
      <c r="M31" s="414"/>
      <c r="N31" s="425" t="str">
        <f t="shared" ca="1" si="5"/>
        <v/>
      </c>
      <c r="O31" s="403"/>
      <c r="P31" s="180"/>
      <c r="Q31" s="107">
        <f t="shared" ca="1" si="44"/>
        <v>46046</v>
      </c>
      <c r="R31" s="114" t="b">
        <f t="shared" ca="1" si="6"/>
        <v>1</v>
      </c>
      <c r="S31" s="108" t="str">
        <f t="shared" si="7"/>
        <v/>
      </c>
      <c r="T31" s="60" t="str">
        <f t="shared" ca="1" si="8"/>
        <v>F</v>
      </c>
      <c r="U31" s="60" t="str">
        <f t="shared" ca="1" si="9"/>
        <v>A</v>
      </c>
      <c r="V31" s="479">
        <f t="shared" si="10"/>
        <v>0</v>
      </c>
      <c r="W31" s="481">
        <f t="shared" ca="1" si="11"/>
        <v>0</v>
      </c>
      <c r="X31" s="159">
        <f t="shared" ca="1" si="12"/>
        <v>0</v>
      </c>
      <c r="Y31" s="114" t="b">
        <f t="shared" ca="1" si="13"/>
        <v>1</v>
      </c>
      <c r="Z31" s="114" t="b">
        <f t="shared" ca="1" si="14"/>
        <v>0</v>
      </c>
      <c r="AA31" s="114" t="b">
        <f t="shared" ca="1" si="15"/>
        <v>0</v>
      </c>
      <c r="AB31" s="77" t="str">
        <f t="shared" ca="1" si="50"/>
        <v/>
      </c>
      <c r="AC31" s="84" t="str">
        <f t="shared" ca="1" si="50"/>
        <v/>
      </c>
      <c r="AD31" s="87" t="str">
        <f t="shared" ca="1" si="17"/>
        <v/>
      </c>
      <c r="AE31" s="87" t="str">
        <f t="shared" ca="1" si="18"/>
        <v/>
      </c>
      <c r="AF31" s="84" t="str">
        <f t="shared" ca="1" si="50"/>
        <v/>
      </c>
      <c r="AG31" s="81" t="str">
        <f t="shared" ca="1" si="50"/>
        <v/>
      </c>
      <c r="AH31" s="114" t="b">
        <f t="shared" si="19"/>
        <v>0</v>
      </c>
      <c r="AI31" s="114" t="b">
        <f t="shared" ca="1" si="45"/>
        <v>0</v>
      </c>
      <c r="AJ31" s="114" t="b">
        <f t="shared" ca="1" si="20"/>
        <v>0</v>
      </c>
      <c r="AK31" s="114" t="b">
        <f t="shared" ca="1" si="21"/>
        <v>1</v>
      </c>
      <c r="AL31" s="114" t="b">
        <f t="shared" ca="1" si="46"/>
        <v>1</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f t="shared" ca="1" si="32"/>
        <v>0</v>
      </c>
      <c r="BA31" s="112">
        <f t="shared" ca="1" si="33"/>
        <v>0.99930555555555556</v>
      </c>
      <c r="BB31" s="112">
        <f t="shared" ca="1" si="34"/>
        <v>0</v>
      </c>
      <c r="BC31" s="112">
        <f t="shared" ca="1" si="35"/>
        <v>0.99930555555555556</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46047</v>
      </c>
      <c r="B32" s="76" t="str">
        <f t="shared" ca="1" si="0"/>
        <v>So</v>
      </c>
      <c r="C32" s="75" t="str">
        <f t="shared" ca="1" si="1"/>
        <v xml:space="preserve"> Wochenende</v>
      </c>
      <c r="D32" s="179"/>
      <c r="E32" s="388" t="str">
        <f t="shared" ca="1" si="42"/>
        <v/>
      </c>
      <c r="F32" s="124">
        <f t="shared" ca="1" si="2"/>
        <v>0</v>
      </c>
      <c r="G32" s="125"/>
      <c r="H32" s="419"/>
      <c r="I32" s="423" t="str">
        <f t="shared" ca="1" si="3"/>
        <v/>
      </c>
      <c r="J32" s="400">
        <f t="shared" ca="1" si="4"/>
        <v>0</v>
      </c>
      <c r="K32" s="408" t="str">
        <f t="shared" ca="1" si="43"/>
        <v/>
      </c>
      <c r="L32" s="125"/>
      <c r="M32" s="417"/>
      <c r="N32" s="425" t="str">
        <f t="shared" ca="1" si="5"/>
        <v/>
      </c>
      <c r="O32" s="403"/>
      <c r="P32" s="180"/>
      <c r="Q32" s="107">
        <f t="shared" ca="1" si="44"/>
        <v>46047</v>
      </c>
      <c r="R32" s="114" t="b">
        <f t="shared" ca="1" si="6"/>
        <v>1</v>
      </c>
      <c r="S32" s="108" t="str">
        <f t="shared" si="7"/>
        <v/>
      </c>
      <c r="T32" s="60" t="str">
        <f t="shared" ca="1" si="8"/>
        <v>F</v>
      </c>
      <c r="U32" s="60" t="str">
        <f t="shared" ca="1" si="9"/>
        <v>F</v>
      </c>
      <c r="V32" s="479">
        <f t="shared" si="10"/>
        <v>0</v>
      </c>
      <c r="W32" s="481">
        <f t="shared" ca="1" si="11"/>
        <v>0</v>
      </c>
      <c r="X32" s="159">
        <f t="shared" ca="1" si="12"/>
        <v>0</v>
      </c>
      <c r="Y32" s="114" t="b">
        <f t="shared" ca="1" si="13"/>
        <v>1</v>
      </c>
      <c r="Z32" s="114" t="b">
        <f t="shared" ca="1" si="14"/>
        <v>0</v>
      </c>
      <c r="AA32" s="114" t="b">
        <f t="shared" ca="1" si="15"/>
        <v>0</v>
      </c>
      <c r="AB32" s="77" t="str">
        <f t="shared" ca="1" si="50"/>
        <v/>
      </c>
      <c r="AC32" s="84" t="str">
        <f t="shared" ca="1" si="50"/>
        <v/>
      </c>
      <c r="AD32" s="87" t="str">
        <f t="shared" ca="1" si="17"/>
        <v/>
      </c>
      <c r="AE32" s="87" t="str">
        <f t="shared" ca="1" si="18"/>
        <v/>
      </c>
      <c r="AF32" s="84" t="str">
        <f t="shared" ca="1" si="50"/>
        <v/>
      </c>
      <c r="AG32" s="81" t="str">
        <f t="shared" ca="1" si="50"/>
        <v/>
      </c>
      <c r="AH32" s="114" t="b">
        <f t="shared" si="19"/>
        <v>0</v>
      </c>
      <c r="AI32" s="114" t="b">
        <f t="shared" ca="1" si="45"/>
        <v>0</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46048</v>
      </c>
      <c r="B33" s="76" t="str">
        <f t="shared" ca="1" si="0"/>
        <v>Mo</v>
      </c>
      <c r="C33" s="75" t="str">
        <f t="shared" ca="1" si="1"/>
        <v xml:space="preserve"> </v>
      </c>
      <c r="D33" s="179"/>
      <c r="E33" s="388" t="str">
        <f t="shared" ca="1" si="42"/>
        <v>08:00-16:00</v>
      </c>
      <c r="F33" s="124">
        <f t="shared" ca="1" si="2"/>
        <v>0.33333333333333331</v>
      </c>
      <c r="G33" s="125"/>
      <c r="H33" s="419"/>
      <c r="I33" s="423" t="str">
        <f t="shared" ca="1" si="3"/>
        <v/>
      </c>
      <c r="J33" s="400">
        <f t="shared" ca="1" si="4"/>
        <v>0</v>
      </c>
      <c r="K33" s="408" t="str">
        <f t="shared" ca="1" si="43"/>
        <v/>
      </c>
      <c r="L33" s="178"/>
      <c r="M33" s="414"/>
      <c r="N33" s="425" t="str">
        <f t="shared" ca="1" si="5"/>
        <v/>
      </c>
      <c r="O33" s="403"/>
      <c r="P33" s="180"/>
      <c r="Q33" s="107">
        <f t="shared" ca="1" si="44"/>
        <v>46048</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0"/>
        <v>0.29166666666666669</v>
      </c>
      <c r="AC33" s="84">
        <f t="shared" ca="1" si="50"/>
        <v>0.33333333333333331</v>
      </c>
      <c r="AD33" s="87">
        <f t="shared" ca="1" si="17"/>
        <v>0.375</v>
      </c>
      <c r="AE33" s="87">
        <f t="shared" ca="1" si="18"/>
        <v>0.58333333333333337</v>
      </c>
      <c r="AF33" s="84">
        <f t="shared" ca="1" si="50"/>
        <v>0.66666666666666663</v>
      </c>
      <c r="AG33" s="81">
        <f t="shared" ca="1" si="50"/>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46049</v>
      </c>
      <c r="B34" s="76" t="str">
        <f t="shared" ca="1" si="0"/>
        <v>Di</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178"/>
      <c r="M34" s="414"/>
      <c r="N34" s="425" t="str">
        <f t="shared" ca="1" si="5"/>
        <v/>
      </c>
      <c r="O34" s="403"/>
      <c r="P34" s="180"/>
      <c r="Q34" s="107">
        <f t="shared" ca="1" si="44"/>
        <v>46049</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0.58333333333333337</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46050</v>
      </c>
      <c r="B35" s="76" t="str">
        <f t="shared" ca="1" si="0"/>
        <v>Mi</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178"/>
      <c r="M35" s="414"/>
      <c r="N35" s="425" t="str">
        <f t="shared" ca="1" si="5"/>
        <v/>
      </c>
      <c r="O35" s="403"/>
      <c r="P35" s="180"/>
      <c r="Q35" s="107">
        <f t="shared" ca="1" si="44"/>
        <v>46050</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0.58333333333333337</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46051</v>
      </c>
      <c r="B36" s="76" t="str">
        <f t="shared" ca="1" si="0"/>
        <v>Do</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178"/>
      <c r="M36" s="414"/>
      <c r="N36" s="425" t="str">
        <f t="shared" ca="1" si="5"/>
        <v/>
      </c>
      <c r="O36" s="403"/>
      <c r="P36" s="180"/>
      <c r="Q36" s="107">
        <f t="shared" ca="1" si="44"/>
        <v>46051</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46052</v>
      </c>
      <c r="B37" s="76" t="str">
        <f t="shared" ca="1" si="0"/>
        <v>Fr</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178"/>
      <c r="M37" s="414"/>
      <c r="N37" s="425" t="str">
        <f t="shared" ca="1" si="5"/>
        <v/>
      </c>
      <c r="O37" s="403"/>
      <c r="P37" s="180"/>
      <c r="Q37" s="107">
        <f t="shared" ca="1" si="44"/>
        <v>46052</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46053</v>
      </c>
      <c r="B38" s="76" t="str">
        <f t="shared" ca="1" si="0"/>
        <v>Sa</v>
      </c>
      <c r="C38" s="75" t="str">
        <f t="shared" ca="1" si="1"/>
        <v xml:space="preserve"> Wochenende</v>
      </c>
      <c r="D38" s="165"/>
      <c r="E38" s="388" t="str">
        <f t="shared" ca="1" si="42"/>
        <v/>
      </c>
      <c r="F38" s="126">
        <f t="shared" ca="1" si="2"/>
        <v>0</v>
      </c>
      <c r="G38" s="187"/>
      <c r="H38" s="420"/>
      <c r="I38" s="424" t="str">
        <f t="shared" ca="1" si="3"/>
        <v/>
      </c>
      <c r="J38" s="401">
        <f ca="1">IF($R38,$X38,"")</f>
        <v>0</v>
      </c>
      <c r="K38" s="409" t="str">
        <f t="shared" ca="1" si="43"/>
        <v/>
      </c>
      <c r="L38" s="178"/>
      <c r="M38" s="415"/>
      <c r="N38" s="426" t="str">
        <f t="shared" ca="1" si="5"/>
        <v/>
      </c>
      <c r="O38" s="403"/>
      <c r="P38" s="483"/>
      <c r="Q38" s="109">
        <f t="shared" ca="1" si="44"/>
        <v>46053</v>
      </c>
      <c r="R38" s="114" t="b">
        <f t="shared" ca="1" si="6"/>
        <v>1</v>
      </c>
      <c r="S38" s="110" t="str">
        <f t="shared" si="7"/>
        <v/>
      </c>
      <c r="T38" s="61" t="str">
        <f t="shared" ca="1" si="8"/>
        <v>F</v>
      </c>
      <c r="U38" s="61" t="str">
        <f t="shared" ca="1" si="9"/>
        <v>A</v>
      </c>
      <c r="V38" s="480">
        <f t="shared" si="10"/>
        <v>0</v>
      </c>
      <c r="W38" s="482">
        <f t="shared" ca="1" si="11"/>
        <v>0</v>
      </c>
      <c r="X38" s="160">
        <f t="shared" ca="1" si="12"/>
        <v>0</v>
      </c>
      <c r="Y38" s="115" t="b">
        <f t="shared" ca="1" si="13"/>
        <v>1</v>
      </c>
      <c r="Z38" s="115" t="b">
        <f t="shared" ca="1" si="14"/>
        <v>0</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1</v>
      </c>
      <c r="AL38" s="115" t="b">
        <f t="shared" ca="1" si="46"/>
        <v>1</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f t="shared" ca="1" si="32"/>
        <v>0</v>
      </c>
      <c r="BA38" s="113">
        <f t="shared" ca="1" si="33"/>
        <v>0.99930555555555556</v>
      </c>
      <c r="BB38" s="113">
        <f t="shared" ca="1" si="34"/>
        <v>0</v>
      </c>
      <c r="BC38" s="113">
        <f t="shared" ca="1" si="35"/>
        <v>0.99930555555555556</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20</v>
      </c>
      <c r="C39" s="637"/>
      <c r="D39" s="638"/>
      <c r="E39" s="643" t="str">
        <f>"Saldo Monat (~15min) &gt; "</f>
        <v xml:space="preserve">Saldo Monat (~15min) &gt; </v>
      </c>
      <c r="F39" s="644"/>
      <c r="G39" s="644"/>
      <c r="H39" s="644"/>
      <c r="I39" s="450">
        <f ca="1">ROUND(SUM(I8:I38)*4,0)/4</f>
        <v>0</v>
      </c>
      <c r="J39" s="431"/>
      <c r="K39" s="434">
        <f ca="1">SUM(K8:K38)</f>
        <v>0</v>
      </c>
      <c r="L39" s="645" t="s">
        <v>269</v>
      </c>
      <c r="M39" s="645"/>
      <c r="N39" s="435">
        <f ca="1">SUM(N8:N38)</f>
        <v>0</v>
      </c>
      <c r="O39" s="646" t="str">
        <f>IF(Zeitmodell="Vollzeit"," &lt; ÜS1:1,5 "," &lt; ÜS1:1,25 ")&amp;Zeitmodell</f>
        <v xml:space="preserve"> &lt; ÜS1:1,5 Vollzeit</v>
      </c>
      <c r="P39" s="647"/>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11</v>
      </c>
      <c r="C40" s="639"/>
      <c r="D40" s="640"/>
      <c r="E40" s="648" t="str">
        <f>"Saldo "&amp;IF(Zeitmodell="Vollzeit","1:1,5","1:1,25")&amp; " (~15min) &gt; "</f>
        <v xml:space="preserve">Saldo 1:1,5 (~15min) &gt; </v>
      </c>
      <c r="F40" s="649"/>
      <c r="G40" s="649"/>
      <c r="H40" s="649"/>
      <c r="I40" s="439">
        <f ca="1">ROUND($N40*4,0)/4</f>
        <v>0</v>
      </c>
      <c r="J40" s="441"/>
      <c r="K40" s="439"/>
      <c r="L40" s="442"/>
      <c r="M40" s="442"/>
      <c r="N40" s="443">
        <f ca="1">IF(Zeitmodell="Vollzeit",$N39*1.5,$N39*1.25)</f>
        <v>0</v>
      </c>
      <c r="O40" s="650" t="str">
        <f>IF(Zeitmodell="Vollzeit"," &lt; 1:1,5 "," &lt; 1:1,25 ")&amp;$Q40</f>
        <v xml:space="preserve"> &lt; 1:1,5 Stunden berechnen</v>
      </c>
      <c r="P40" s="651"/>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39"/>
      <c r="D41" s="640"/>
      <c r="E41" s="652" t="s">
        <v>272</v>
      </c>
      <c r="F41" s="653"/>
      <c r="G41" s="653"/>
      <c r="H41" s="653"/>
      <c r="I41" s="439">
        <f ca="1">ROUND($N41*4,0)/4</f>
        <v>0</v>
      </c>
      <c r="J41" s="441"/>
      <c r="K41" s="439"/>
      <c r="L41" s="442"/>
      <c r="M41" s="442"/>
      <c r="N41" s="449">
        <f ca="1">K39*2</f>
        <v>0</v>
      </c>
      <c r="O41" s="654" t="s">
        <v>274</v>
      </c>
      <c r="P41" s="655"/>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39"/>
      <c r="D42" s="640"/>
      <c r="E42" s="656" t="s">
        <v>271</v>
      </c>
      <c r="F42" s="657"/>
      <c r="G42" s="657"/>
      <c r="H42" s="657"/>
      <c r="I42" s="445">
        <f ca="1">$J5</f>
        <v>0</v>
      </c>
      <c r="J42" s="446"/>
      <c r="K42" s="658"/>
      <c r="L42" s="658"/>
      <c r="M42" s="658"/>
      <c r="N42" s="658"/>
      <c r="O42" s="658"/>
      <c r="P42" s="659"/>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39"/>
      <c r="D43" s="640"/>
      <c r="E43" s="629" t="s">
        <v>270</v>
      </c>
      <c r="F43" s="630"/>
      <c r="G43" s="630"/>
      <c r="H43" s="630"/>
      <c r="I43" s="440">
        <f ca="1">SUM(I39:I42)</f>
        <v>0</v>
      </c>
      <c r="J43" s="486"/>
      <c r="K43" s="631" t="str">
        <f ca="1">IF($I$43&gt;=$R$2,"&lt; Hier ausbezahlte Std. eingeben. (Die Eingabe ist hier erst ab   &lt; einem Saldo von "&amp;TEXT($R$2,"#.##0,00")&amp;" Std., und nur in 0,25-Schritten möglich.)","")</f>
        <v/>
      </c>
      <c r="L43" s="631"/>
      <c r="M43" s="631"/>
      <c r="N43" s="631"/>
      <c r="O43" s="631"/>
      <c r="P43" s="632"/>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41"/>
      <c r="D44" s="642"/>
      <c r="E44" s="633" t="s">
        <v>273</v>
      </c>
      <c r="F44" s="634"/>
      <c r="G44" s="634"/>
      <c r="H44" s="634"/>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35"/>
      <c r="F45" s="635"/>
      <c r="G45" s="635"/>
      <c r="H45" s="635"/>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36"/>
      <c r="F46" s="636"/>
      <c r="G46" s="636"/>
      <c r="H46" s="636"/>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36"/>
      <c r="F47" s="636"/>
      <c r="G47" s="636"/>
      <c r="H47" s="636"/>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28" t="str">
        <f>"Unterschrift von "&amp;Vorgesetzter</f>
        <v>Unterschrift von Vorname Nachname</v>
      </c>
      <c r="B48" s="628"/>
      <c r="C48" s="628"/>
      <c r="D48" s="628"/>
      <c r="E48" s="55"/>
      <c r="F48" s="55"/>
      <c r="G48" s="55"/>
      <c r="H48" s="9"/>
      <c r="I48" s="5"/>
      <c r="J48" s="5"/>
      <c r="K48" s="55"/>
      <c r="L48" s="628" t="str">
        <f>"Unterschrift von "&amp;Name</f>
        <v>Unterschrift von Vorname Nachname</v>
      </c>
      <c r="M48" s="628"/>
      <c r="N48" s="628"/>
      <c r="O48" s="628"/>
      <c r="P48" s="628"/>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D4"/>
    <mergeCell ref="E4:F4"/>
    <mergeCell ref="G4:I5"/>
    <mergeCell ref="O4:O7"/>
    <mergeCell ref="P4:P7"/>
    <mergeCell ref="A5:A7"/>
    <mergeCell ref="B5:B7"/>
    <mergeCell ref="E40:H40"/>
    <mergeCell ref="P1:P2"/>
    <mergeCell ref="F2:H2"/>
    <mergeCell ref="F3:H3"/>
    <mergeCell ref="L39:M39"/>
    <mergeCell ref="AB6:AG6"/>
    <mergeCell ref="C5:D5"/>
    <mergeCell ref="E5:F5"/>
    <mergeCell ref="C6:C7"/>
    <mergeCell ref="D6:D7"/>
    <mergeCell ref="F6:F7"/>
    <mergeCell ref="G6:G7"/>
    <mergeCell ref="H6:H7"/>
    <mergeCell ref="K6:K7"/>
    <mergeCell ref="L6:L7"/>
    <mergeCell ref="M6:M7"/>
    <mergeCell ref="N6:N7"/>
    <mergeCell ref="A48:D48"/>
    <mergeCell ref="L48:P48"/>
    <mergeCell ref="E43:H43"/>
    <mergeCell ref="K43:P43"/>
    <mergeCell ref="E44:H44"/>
    <mergeCell ref="E45:H45"/>
    <mergeCell ref="E46:H46"/>
    <mergeCell ref="E47:H47"/>
    <mergeCell ref="C39:D44"/>
    <mergeCell ref="E39:H39"/>
    <mergeCell ref="O40:P40"/>
    <mergeCell ref="E41:H41"/>
    <mergeCell ref="O41:P41"/>
    <mergeCell ref="E42:H42"/>
    <mergeCell ref="K42:P42"/>
    <mergeCell ref="O39:P39"/>
  </mergeCells>
  <conditionalFormatting sqref="P8:P37">
    <cfRule type="expression" dxfId="729" priority="18" stopIfTrue="1">
      <formula>NOT($R8)</formula>
    </cfRule>
  </conditionalFormatting>
  <conditionalFormatting sqref="I8:I38">
    <cfRule type="cellIs" dxfId="728" priority="20" stopIfTrue="1" operator="greaterThan">
      <formula>0</formula>
    </cfRule>
  </conditionalFormatting>
  <conditionalFormatting sqref="I45 I47">
    <cfRule type="expression" dxfId="727" priority="21" stopIfTrue="1">
      <formula>OR($I45&lt;=NormalUG,$I45&gt;=NormalOG)</formula>
    </cfRule>
    <cfRule type="cellIs" dxfId="726" priority="22" stopIfTrue="1" operator="greaterThan">
      <formula>0</formula>
    </cfRule>
  </conditionalFormatting>
  <conditionalFormatting sqref="I2 E5 L5 N6 N8:N40 O39:P40 E40">
    <cfRule type="expression" dxfId="725" priority="24" stopIfTrue="1">
      <formula>Zeitmodell="Teilzeit"</formula>
    </cfRule>
  </conditionalFormatting>
  <conditionalFormatting sqref="A8:B38">
    <cfRule type="expression" dxfId="724" priority="26" stopIfTrue="1">
      <formula>$T8="F"</formula>
    </cfRule>
  </conditionalFormatting>
  <conditionalFormatting sqref="O8:O38">
    <cfRule type="expression" dxfId="723" priority="28" stopIfTrue="1">
      <formula>AND(NOT($AN8),$N8="")</formula>
    </cfRule>
  </conditionalFormatting>
  <conditionalFormatting sqref="AS8:AY38 Y8:AA38 R8:R38 AH8:AN38 BD8:BG38">
    <cfRule type="cellIs" dxfId="722" priority="29" stopIfTrue="1" operator="equal">
      <formula>FALSE</formula>
    </cfRule>
  </conditionalFormatting>
  <conditionalFormatting sqref="V39">
    <cfRule type="cellIs" dxfId="721" priority="30" stopIfTrue="1" operator="equal">
      <formula>0</formula>
    </cfRule>
  </conditionalFormatting>
  <conditionalFormatting sqref="T8:U38">
    <cfRule type="cellIs" dxfId="720" priority="31" stopIfTrue="1" operator="equal">
      <formula>"F"</formula>
    </cfRule>
  </conditionalFormatting>
  <conditionalFormatting sqref="F8:F38">
    <cfRule type="cellIs" dxfId="719" priority="33" stopIfTrue="1" operator="equal">
      <formula>0</formula>
    </cfRule>
  </conditionalFormatting>
  <conditionalFormatting sqref="BH8:BH38">
    <cfRule type="cellIs" dxfId="718" priority="34" stopIfTrue="1" operator="equal">
      <formula>1</formula>
    </cfRule>
  </conditionalFormatting>
  <conditionalFormatting sqref="S2:S3">
    <cfRule type="cellIs" dxfId="717" priority="35" stopIfTrue="1" operator="greaterThan">
      <formula>0</formula>
    </cfRule>
  </conditionalFormatting>
  <conditionalFormatting sqref="E8:E38">
    <cfRule type="expression" dxfId="716" priority="37" stopIfTrue="1">
      <formula>AND($AC8=$AF8,$AM8)</formula>
    </cfRule>
    <cfRule type="expression" dxfId="715" priority="38" stopIfTrue="1">
      <formula>AND($AC8=$AF8,NOT($AM8))</formula>
    </cfRule>
  </conditionalFormatting>
  <conditionalFormatting sqref="K8:K37">
    <cfRule type="expression" dxfId="714" priority="17" stopIfTrue="1">
      <formula>NOT($R8)</formula>
    </cfRule>
  </conditionalFormatting>
  <conditionalFormatting sqref="C8:C38">
    <cfRule type="expression" dxfId="713" priority="40" stopIfTrue="1">
      <formula>OR($T8="F",$D8="U",$D8="Z",$D8="K")</formula>
    </cfRule>
    <cfRule type="expression" dxfId="712" priority="41" stopIfTrue="1">
      <formula>$C8&lt;&gt;""</formula>
    </cfRule>
  </conditionalFormatting>
  <conditionalFormatting sqref="J43">
    <cfRule type="expression" dxfId="711" priority="42">
      <formula>$I$43&lt;$R$2</formula>
    </cfRule>
  </conditionalFormatting>
  <conditionalFormatting sqref="J8:J38">
    <cfRule type="expression" dxfId="710" priority="44" stopIfTrue="1">
      <formula>OR($J8&lt;=$R$3,$J8&gt;=$R$2)</formula>
    </cfRule>
    <cfRule type="cellIs" dxfId="709" priority="45" stopIfTrue="1" operator="equal">
      <formula>0</formula>
    </cfRule>
  </conditionalFormatting>
  <conditionalFormatting sqref="I40:I41">
    <cfRule type="expression" dxfId="708" priority="46" stopIfTrue="1">
      <formula>OR($I40&lt;=$R$3,$I40&gt;=$R$2)</formula>
    </cfRule>
    <cfRule type="expression" dxfId="707" priority="47" stopIfTrue="1">
      <formula>AND(N40&gt;0,Zeitmodell="Vollzeit")</formula>
    </cfRule>
    <cfRule type="expression" dxfId="706" priority="48" stopIfTrue="1">
      <formula>AND(N40&gt;0,Zeitmodell="Teilzeit")</formula>
    </cfRule>
  </conditionalFormatting>
  <conditionalFormatting sqref="I42:I44 I39">
    <cfRule type="expression" dxfId="705" priority="49" stopIfTrue="1">
      <formula>OR($I39&lt;=$R$3,$I39&gt;=$R$2)</formula>
    </cfRule>
    <cfRule type="cellIs" dxfId="704" priority="50" stopIfTrue="1" operator="greaterThan">
      <formula>0</formula>
    </cfRule>
  </conditionalFormatting>
  <conditionalFormatting sqref="J5">
    <cfRule type="expression" dxfId="703" priority="51" stopIfTrue="1">
      <formula>OR($J5&lt;=$R$3,$J5&gt;=$R$2)</formula>
    </cfRule>
    <cfRule type="cellIs" dxfId="702" priority="52" stopIfTrue="1" operator="greaterThan">
      <formula>0</formula>
    </cfRule>
  </conditionalFormatting>
  <conditionalFormatting sqref="A8:B37">
    <cfRule type="cellIs" dxfId="701" priority="25" stopIfTrue="1" operator="equal">
      <formula>""</formula>
    </cfRule>
  </conditionalFormatting>
  <conditionalFormatting sqref="C8:C37">
    <cfRule type="cellIs" dxfId="700" priority="39" stopIfTrue="1" operator="equal">
      <formula>""</formula>
    </cfRule>
  </conditionalFormatting>
  <conditionalFormatting sqref="I46">
    <cfRule type="expression" dxfId="699" priority="15" stopIfTrue="1">
      <formula>OR($I46&lt;=NormalUG,$I46&gt;=NormalOG)</formula>
    </cfRule>
    <cfRule type="cellIs" dxfId="698" priority="16" stopIfTrue="1" operator="greaterThan">
      <formula>0</formula>
    </cfRule>
  </conditionalFormatting>
  <conditionalFormatting sqref="E8:E37">
    <cfRule type="expression" dxfId="697" priority="36" stopIfTrue="1">
      <formula>NOT($R8)</formula>
    </cfRule>
  </conditionalFormatting>
  <conditionalFormatting sqref="F8:F37">
    <cfRule type="cellIs" dxfId="696" priority="32" stopIfTrue="1" operator="equal">
      <formula>""</formula>
    </cfRule>
  </conditionalFormatting>
  <conditionalFormatting sqref="I8:I37">
    <cfRule type="expression" dxfId="695" priority="19" stopIfTrue="1">
      <formula>NOT($R8)</formula>
    </cfRule>
  </conditionalFormatting>
  <conditionalFormatting sqref="J8:J37">
    <cfRule type="expression" dxfId="694" priority="43" stopIfTrue="1">
      <formula>NOT($R8)</formula>
    </cfRule>
  </conditionalFormatting>
  <conditionalFormatting sqref="N8:N37">
    <cfRule type="expression" dxfId="693" priority="23" stopIfTrue="1">
      <formula>NOT($R8)</formula>
    </cfRule>
  </conditionalFormatting>
  <conditionalFormatting sqref="O8:O37">
    <cfRule type="expression" dxfId="692" priority="27" stopIfTrue="1">
      <formula>NOT($R8)</formula>
    </cfRule>
  </conditionalFormatting>
  <conditionalFormatting sqref="D8:D38">
    <cfRule type="expression" dxfId="691" priority="13" stopIfTrue="1">
      <formula>$AI8</formula>
    </cfRule>
    <cfRule type="cellIs" dxfId="690" priority="14" stopIfTrue="1" operator="equal">
      <formula>"ZK"</formula>
    </cfRule>
  </conditionalFormatting>
  <conditionalFormatting sqref="D8:D37">
    <cfRule type="expression" dxfId="689" priority="12" stopIfTrue="1">
      <formula>NOT($R8)</formula>
    </cfRule>
  </conditionalFormatting>
  <conditionalFormatting sqref="G8:H37">
    <cfRule type="expression" dxfId="688" priority="9" stopIfTrue="1">
      <formula>NOT($R8)</formula>
    </cfRule>
  </conditionalFormatting>
  <conditionalFormatting sqref="G8:H38">
    <cfRule type="expression" dxfId="687" priority="10" stopIfTrue="1">
      <formula>$U8="F"</formula>
    </cfRule>
    <cfRule type="expression" dxfId="686" priority="11" stopIfTrue="1">
      <formula>$AK8</formula>
    </cfRule>
  </conditionalFormatting>
  <conditionalFormatting sqref="L8:L38">
    <cfRule type="expression" dxfId="685" priority="4" stopIfTrue="1">
      <formula>$AL8</formula>
    </cfRule>
    <cfRule type="expression" dxfId="684" priority="5" stopIfTrue="1">
      <formula>AND(NOT($AL8),$L8&lt;&gt;"")</formula>
    </cfRule>
  </conditionalFormatting>
  <conditionalFormatting sqref="M8:M38">
    <cfRule type="expression" dxfId="683" priority="7" stopIfTrue="1">
      <formula>$AL8</formula>
    </cfRule>
    <cfRule type="expression" dxfId="682" priority="8" stopIfTrue="1">
      <formula>AND(NOT($AL8),$M8&lt;&gt;"")</formula>
    </cfRule>
  </conditionalFormatting>
  <conditionalFormatting sqref="L8:L37">
    <cfRule type="expression" dxfId="681" priority="3" stopIfTrue="1">
      <formula>NOT($R8)</formula>
    </cfRule>
  </conditionalFormatting>
  <conditionalFormatting sqref="M8:M37">
    <cfRule type="expression" dxfId="680" priority="6" stopIfTrue="1">
      <formula>NOT($R8)</formula>
    </cfRule>
  </conditionalFormatting>
  <conditionalFormatting sqref="P38">
    <cfRule type="expression" dxfId="679" priority="2" stopIfTrue="1">
      <formula>NOT($R38)</formula>
    </cfRule>
  </conditionalFormatting>
  <conditionalFormatting sqref="J38">
    <cfRule type="expression" dxfId="678"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00000000-0002-0000-1200-000000000000}">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00000000-0002-0000-1200-000001000000}">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00000000-0002-0000-1200-000002000000}">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00000000-0002-0000-1200-000003000000}">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00000000-0002-0000-1200-000004000000}">
      <formula1>$AJ8</formula1>
    </dataValidation>
    <dataValidation allowBlank="1" showInputMessage="1" showErrorMessage="1" errorTitle="Fehler in Eingabe" error="Dezimalwert (z.B. 1,0), der nicht grösser sein darf, wie die vorhandenen Überstunden (der Wert in der Zelle darüber)" sqref="N40:O41 K40:K41" xr:uid="{00000000-0002-0000-1200-000005000000}"/>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00000000-0002-0000-1200-000006000000}">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00000000-0002-0000-1200-000007000000}"/>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legacyDrawing r:id="rId3"/>
  <controls>
    <mc:AlternateContent xmlns:mc="http://schemas.openxmlformats.org/markup-compatibility/2006">
      <mc:Choice Requires="x14">
        <control shapeId="388098" r:id="rId4" name="Label_UES1">
          <controlPr defaultSize="0" autoLine="0" r:id="rId5">
            <anchor moveWithCells="1">
              <from>
                <xdr:col>11</xdr:col>
                <xdr:colOff>19050</xdr:colOff>
                <xdr:row>5</xdr:row>
                <xdr:rowOff>12700</xdr:rowOff>
              </from>
              <to>
                <xdr:col>12</xdr:col>
                <xdr:colOff>406400</xdr:colOff>
                <xdr:row>7</xdr:row>
                <xdr:rowOff>6350</xdr:rowOff>
              </to>
            </anchor>
          </controlPr>
        </control>
      </mc:Choice>
      <mc:Fallback>
        <control shapeId="388098" r:id="rId4" name="Label_UES1"/>
      </mc:Fallback>
    </mc:AlternateContent>
    <mc:AlternateContent xmlns:mc="http://schemas.openxmlformats.org/markup-compatibility/2006">
      <mc:Choice Requires="x14">
        <control shapeId="388097" r:id="rId6" name="Label_UES2">
          <controlPr defaultSize="0" autoLine="0" r:id="rId7">
            <anchor moveWithCells="1">
              <from>
                <xdr:col>11</xdr:col>
                <xdr:colOff>19050</xdr:colOff>
                <xdr:row>7</xdr:row>
                <xdr:rowOff>0</xdr:rowOff>
              </from>
              <to>
                <xdr:col>12</xdr:col>
                <xdr:colOff>419100</xdr:colOff>
                <xdr:row>37</xdr:row>
                <xdr:rowOff>330200</xdr:rowOff>
              </to>
            </anchor>
          </controlPr>
        </control>
      </mc:Choice>
      <mc:Fallback>
        <control shapeId="388097" r:id="rId6" name="Label_UES2"/>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EE896-87D1-4982-9213-1951EF2FEDE8}">
  <sheetPr codeName="Tabelle18"/>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83"/>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86" t="s">
        <v>58</v>
      </c>
      <c r="G2" s="686"/>
      <c r="H2" s="686"/>
      <c r="I2" s="430" t="str">
        <f>" "&amp;Zeitmodell</f>
        <v xml:space="preserve"> Vollzeit</v>
      </c>
      <c r="J2" s="511" t="s">
        <v>291</v>
      </c>
      <c r="K2" s="303" t="str">
        <f>" "&amp;Zeitmodus</f>
        <v xml:space="preserve"> Gleitzeit</v>
      </c>
      <c r="L2" s="303"/>
      <c r="M2" s="303"/>
      <c r="N2" s="303"/>
      <c r="O2" s="304"/>
      <c r="P2" s="684"/>
      <c r="Q2" s="150">
        <f ca="1">IF(ISNA($Q$4),1,$Q$4)</f>
        <v>1</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87" t="s">
        <v>264</v>
      </c>
      <c r="G3" s="687"/>
      <c r="H3" s="687"/>
      <c r="I3" s="307" t="str">
        <f>" "&amp;Vorgesetzter</f>
        <v xml:space="preserve"> Vorname Nachname</v>
      </c>
      <c r="J3" s="307"/>
      <c r="K3" s="307"/>
      <c r="L3" s="307"/>
      <c r="M3" s="307"/>
      <c r="N3" s="307"/>
      <c r="O3" s="308"/>
      <c r="P3" s="685"/>
      <c r="Q3" s="155" t="str" cm="1">
        <f t="array" aca="1" ref="Q3" ca="1">RIGHT(CELL("filename",A1),LEN(CELL("filename",A1))-SEARCH("]",CELL("filename",A1),1))</f>
        <v>Jänner</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88" t="str">
        <f ca="1" xml:space="preserve"> " Monat: "&amp;$Q$3&amp;" "&amp;Jahr</f>
        <v xml:space="preserve"> Monat: Jänner 2026</v>
      </c>
      <c r="B4" s="689"/>
      <c r="C4" s="689"/>
      <c r="D4" s="690"/>
      <c r="E4" s="691" t="s">
        <v>131</v>
      </c>
      <c r="F4" s="692"/>
      <c r="G4" s="693" t="s">
        <v>267</v>
      </c>
      <c r="H4" s="694"/>
      <c r="I4" s="695"/>
      <c r="J4" s="398" t="s">
        <v>135</v>
      </c>
      <c r="K4" s="402" t="s">
        <v>257</v>
      </c>
      <c r="L4" s="396"/>
      <c r="M4" s="397"/>
      <c r="N4" s="405"/>
      <c r="O4" s="699" t="s">
        <v>144</v>
      </c>
      <c r="P4" s="702" t="s">
        <v>145</v>
      </c>
      <c r="Q4" s="157">
        <f ca="1">IF(ISNA(VLOOKUP($Q$3,MTab,2,FALSE)),1,VLOOKUP($Q$3,MTab,2,FALSE))</f>
        <v>1</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705" t="s">
        <v>49</v>
      </c>
      <c r="B5" s="708" t="s">
        <v>123</v>
      </c>
      <c r="C5" s="673" t="s">
        <v>265</v>
      </c>
      <c r="D5" s="674"/>
      <c r="E5" s="675" t="str">
        <f>"Wochen-AZ"&amp;" "&amp;TEXT(WAZ,"[hh]:mm")</f>
        <v>Wochen-AZ 40:00</v>
      </c>
      <c r="F5" s="676"/>
      <c r="G5" s="696"/>
      <c r="H5" s="697"/>
      <c r="I5" s="698"/>
      <c r="J5" s="399" cm="1">
        <f t="array" aca="1" ref="J5" ca="1">IF(ISNA($Q$5),Übertrag,INDIRECT($Q$5))</f>
        <v>0</v>
      </c>
      <c r="K5" s="407" t="s">
        <v>258</v>
      </c>
      <c r="L5" s="427" t="str">
        <f>IF(Zeitmodell="Vollzeit"," Überstunden1:1,5"," Überstunden1:1,25")</f>
        <v xml:space="preserve"> Überstunden1:1,5</v>
      </c>
      <c r="M5" s="412"/>
      <c r="N5" s="404"/>
      <c r="O5" s="700"/>
      <c r="P5" s="703"/>
      <c r="Q5" s="156" t="str">
        <f ca="1">IF(ISNA(VLOOKUP($Q$3,MTab,3,FALSE)),"Übertrag",VLOOKUP($Q$3,MTab,3,FALSE))</f>
        <v>Übertrag</v>
      </c>
      <c r="R5" s="134"/>
      <c r="S5" s="156" t="str">
        <f ca="1">IF(ISNA(VLOOKUP($Q$3,MTab,4,FALSE)),$Q$3&amp;"!$S$2",VLOOKUP($Q$3,MTab,4,FALSE))</f>
        <v>Jänner!$S$2</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706"/>
      <c r="B6" s="709"/>
      <c r="C6" s="677" t="s">
        <v>134</v>
      </c>
      <c r="D6" s="679" t="s">
        <v>170</v>
      </c>
      <c r="E6" s="311" t="s">
        <v>133</v>
      </c>
      <c r="F6" s="681" t="s">
        <v>0</v>
      </c>
      <c r="G6" s="664" t="s">
        <v>1</v>
      </c>
      <c r="H6" s="660" t="s">
        <v>2</v>
      </c>
      <c r="I6" s="421" t="s">
        <v>3</v>
      </c>
      <c r="J6" s="312" t="s">
        <v>129</v>
      </c>
      <c r="K6" s="662" t="s">
        <v>3</v>
      </c>
      <c r="L6" s="664" t="s">
        <v>1</v>
      </c>
      <c r="M6" s="666" t="s">
        <v>2</v>
      </c>
      <c r="N6" s="668" t="s">
        <v>3</v>
      </c>
      <c r="O6" s="700"/>
      <c r="P6" s="703"/>
      <c r="Q6" s="120" t="s">
        <v>13</v>
      </c>
      <c r="R6" s="121"/>
      <c r="S6" s="121"/>
      <c r="T6" s="121"/>
      <c r="U6" s="121"/>
      <c r="V6" s="121"/>
      <c r="W6" s="121"/>
      <c r="X6" s="161" t="s">
        <v>163</v>
      </c>
      <c r="Y6" s="121"/>
      <c r="Z6" s="121"/>
      <c r="AA6" s="121"/>
      <c r="AB6" s="670" t="s">
        <v>97</v>
      </c>
      <c r="AC6" s="671"/>
      <c r="AD6" s="671"/>
      <c r="AE6" s="671"/>
      <c r="AF6" s="671"/>
      <c r="AG6" s="672"/>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707"/>
      <c r="B7" s="710"/>
      <c r="C7" s="678"/>
      <c r="D7" s="680"/>
      <c r="E7" s="313" t="s">
        <v>124</v>
      </c>
      <c r="F7" s="682"/>
      <c r="G7" s="665"/>
      <c r="H7" s="661"/>
      <c r="I7" s="422" t="s">
        <v>4</v>
      </c>
      <c r="J7" s="314" t="s">
        <v>130</v>
      </c>
      <c r="K7" s="663"/>
      <c r="L7" s="665"/>
      <c r="M7" s="667"/>
      <c r="N7" s="669"/>
      <c r="O7" s="701"/>
      <c r="P7" s="704"/>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46023</v>
      </c>
      <c r="B8" s="76" t="str">
        <f t="shared" ref="B8:B38" ca="1" si="0">IF($R8,VLOOKUP(WEEKDAY($Q8,2),WOTA,2,FALSE),"")</f>
        <v>Do</v>
      </c>
      <c r="C8" s="75" t="str">
        <f t="shared" ref="C8:C38" ca="1" si="1">IF($R8," "&amp;IF($S8="",VLOOKUP($Q8,FListe,3,FALSE),$S8),"")</f>
        <v xml:space="preserve"> Neujahrstag</v>
      </c>
      <c r="D8" s="496"/>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46023</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F</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46024</v>
      </c>
      <c r="B9" s="76" t="str">
        <f t="shared" ca="1" si="0"/>
        <v>Fr</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46024</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46025</v>
      </c>
      <c r="B10" s="76" t="str">
        <f t="shared" ca="1" si="0"/>
        <v>Sa</v>
      </c>
      <c r="C10" s="75" t="str">
        <f t="shared" ca="1" si="1"/>
        <v xml:space="preserve"> Wochenende</v>
      </c>
      <c r="D10" s="496"/>
      <c r="E10" s="388" t="str">
        <f t="shared" ca="1" si="42"/>
        <v/>
      </c>
      <c r="F10" s="124">
        <f t="shared" ca="1" si="2"/>
        <v>0</v>
      </c>
      <c r="G10" s="125"/>
      <c r="H10" s="419"/>
      <c r="I10" s="423" t="str">
        <f t="shared" ca="1" si="3"/>
        <v/>
      </c>
      <c r="J10" s="400">
        <f t="shared" ca="1" si="4"/>
        <v>0</v>
      </c>
      <c r="K10" s="408" t="str">
        <f t="shared" ca="1" si="43"/>
        <v/>
      </c>
      <c r="L10" s="125"/>
      <c r="M10" s="417"/>
      <c r="N10" s="425" t="str">
        <f t="shared" ca="1" si="5"/>
        <v/>
      </c>
      <c r="O10" s="403"/>
      <c r="P10" s="180"/>
      <c r="Q10" s="107">
        <f t="shared" ca="1" si="44"/>
        <v>46025</v>
      </c>
      <c r="R10" s="114" t="b">
        <f t="shared" ca="1" si="6"/>
        <v>1</v>
      </c>
      <c r="S10" s="108" t="str">
        <f t="shared" si="7"/>
        <v/>
      </c>
      <c r="T10" s="60" t="str">
        <f t="shared" ca="1" si="8"/>
        <v>F</v>
      </c>
      <c r="U10" s="60" t="str">
        <f t="shared" ca="1" si="9"/>
        <v>A</v>
      </c>
      <c r="V10" s="479">
        <f t="shared" si="10"/>
        <v>0</v>
      </c>
      <c r="W10" s="481">
        <f t="shared" ca="1" si="11"/>
        <v>0</v>
      </c>
      <c r="X10" s="159">
        <f t="shared" ca="1" si="12"/>
        <v>0</v>
      </c>
      <c r="Y10" s="114" t="b">
        <f t="shared" ca="1" si="13"/>
        <v>1</v>
      </c>
      <c r="Z10" s="114" t="b">
        <f t="shared" ca="1" si="14"/>
        <v>0</v>
      </c>
      <c r="AA10" s="114" t="b">
        <f t="shared" ca="1" si="15"/>
        <v>0</v>
      </c>
      <c r="AB10" s="77" t="str">
        <f t="shared" ca="1" si="16"/>
        <v/>
      </c>
      <c r="AC10" s="84" t="str">
        <f t="shared" ca="1" si="16"/>
        <v/>
      </c>
      <c r="AD10" s="87" t="str">
        <f t="shared" ca="1" si="17"/>
        <v/>
      </c>
      <c r="AE10" s="87" t="str">
        <f t="shared" ca="1" si="18"/>
        <v/>
      </c>
      <c r="AF10" s="84" t="str">
        <f t="shared" ca="1" si="16"/>
        <v/>
      </c>
      <c r="AG10" s="81" t="str">
        <f t="shared" ca="1" si="16"/>
        <v/>
      </c>
      <c r="AH10" s="114" t="b">
        <f t="shared" si="19"/>
        <v>0</v>
      </c>
      <c r="AI10" s="114" t="b">
        <f t="shared" ca="1" si="45"/>
        <v>0</v>
      </c>
      <c r="AJ10" s="114" t="b">
        <f t="shared" ca="1" si="20"/>
        <v>0</v>
      </c>
      <c r="AK10" s="114" t="b">
        <f t="shared" ca="1" si="21"/>
        <v>1</v>
      </c>
      <c r="AL10" s="114" t="b">
        <f t="shared" ca="1" si="46"/>
        <v>1</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f t="shared" ca="1" si="32"/>
        <v>0</v>
      </c>
      <c r="BA10" s="112">
        <f t="shared" ca="1" si="33"/>
        <v>0.99930555555555556</v>
      </c>
      <c r="BB10" s="112">
        <f t="shared" ca="1" si="34"/>
        <v>0</v>
      </c>
      <c r="BC10" s="112">
        <f t="shared" ca="1" si="35"/>
        <v>0.99930555555555556</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46026</v>
      </c>
      <c r="B11" s="76" t="str">
        <f t="shared" ca="1" si="0"/>
        <v>So</v>
      </c>
      <c r="C11" s="75" t="str">
        <f t="shared" ca="1" si="1"/>
        <v xml:space="preserve"> Wochenende</v>
      </c>
      <c r="D11" s="496"/>
      <c r="E11" s="388" t="str">
        <f t="shared" ca="1" si="42"/>
        <v/>
      </c>
      <c r="F11" s="124">
        <f t="shared" ca="1" si="2"/>
        <v>0</v>
      </c>
      <c r="G11" s="125"/>
      <c r="H11" s="419"/>
      <c r="I11" s="423" t="str">
        <f t="shared" ca="1" si="3"/>
        <v/>
      </c>
      <c r="J11" s="400">
        <f t="shared" ca="1" si="4"/>
        <v>0</v>
      </c>
      <c r="K11" s="408" t="str">
        <f t="shared" ca="1" si="43"/>
        <v/>
      </c>
      <c r="L11" s="497"/>
      <c r="M11" s="498"/>
      <c r="N11" s="425" t="str">
        <f t="shared" ca="1" si="5"/>
        <v/>
      </c>
      <c r="O11" s="403"/>
      <c r="P11" s="180"/>
      <c r="Q11" s="107">
        <f t="shared" ca="1" si="44"/>
        <v>46026</v>
      </c>
      <c r="R11" s="114" t="b">
        <f t="shared" ca="1" si="6"/>
        <v>1</v>
      </c>
      <c r="S11" s="108" t="str">
        <f t="shared" si="7"/>
        <v/>
      </c>
      <c r="T11" s="60" t="str">
        <f t="shared" ca="1" si="8"/>
        <v>F</v>
      </c>
      <c r="U11" s="60" t="str">
        <f t="shared" ca="1" si="9"/>
        <v>F</v>
      </c>
      <c r="V11" s="479">
        <f t="shared" si="10"/>
        <v>0</v>
      </c>
      <c r="W11" s="481">
        <f t="shared" ca="1" si="11"/>
        <v>0</v>
      </c>
      <c r="X11" s="159">
        <f t="shared" ca="1" si="12"/>
        <v>0</v>
      </c>
      <c r="Y11" s="114" t="b">
        <f t="shared" ca="1" si="13"/>
        <v>1</v>
      </c>
      <c r="Z11" s="114" t="b">
        <f t="shared" ca="1" si="14"/>
        <v>0</v>
      </c>
      <c r="AA11" s="114" t="b">
        <f t="shared" ca="1" si="15"/>
        <v>0</v>
      </c>
      <c r="AB11" s="77" t="str">
        <f t="shared" ca="1" si="16"/>
        <v/>
      </c>
      <c r="AC11" s="84" t="str">
        <f t="shared" ca="1" si="16"/>
        <v/>
      </c>
      <c r="AD11" s="87" t="str">
        <f t="shared" ca="1" si="17"/>
        <v/>
      </c>
      <c r="AE11" s="87" t="str">
        <f t="shared" ca="1" si="18"/>
        <v/>
      </c>
      <c r="AF11" s="84" t="str">
        <f t="shared" ca="1" si="16"/>
        <v/>
      </c>
      <c r="AG11" s="81" t="str">
        <f t="shared" ca="1" si="16"/>
        <v/>
      </c>
      <c r="AH11" s="114" t="b">
        <f t="shared" si="19"/>
        <v>0</v>
      </c>
      <c r="AI11" s="114" t="b">
        <f t="shared" ca="1" si="45"/>
        <v>0</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46027</v>
      </c>
      <c r="B12" s="76" t="str">
        <f t="shared" ca="1" si="0"/>
        <v>Mo</v>
      </c>
      <c r="C12" s="75" t="str">
        <f t="shared" ca="1" si="1"/>
        <v xml:space="preserve"> </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46027</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46028</v>
      </c>
      <c r="B13" s="76" t="str">
        <f t="shared" ca="1" si="0"/>
        <v>Di</v>
      </c>
      <c r="C13" s="75" t="str">
        <f t="shared" ca="1" si="1"/>
        <v xml:space="preserve"> Hl. drei Könige</v>
      </c>
      <c r="D13" s="496"/>
      <c r="E13" s="388" t="str">
        <f t="shared" ca="1" si="42"/>
        <v/>
      </c>
      <c r="F13" s="124">
        <f t="shared" ca="1" si="2"/>
        <v>0</v>
      </c>
      <c r="G13" s="125"/>
      <c r="H13" s="419"/>
      <c r="I13" s="423" t="str">
        <f t="shared" ca="1" si="3"/>
        <v/>
      </c>
      <c r="J13" s="400">
        <f t="shared" ca="1" si="4"/>
        <v>0</v>
      </c>
      <c r="K13" s="408" t="str">
        <f t="shared" ca="1" si="43"/>
        <v/>
      </c>
      <c r="L13" s="497"/>
      <c r="M13" s="498"/>
      <c r="N13" s="425" t="str">
        <f t="shared" ca="1" si="5"/>
        <v/>
      </c>
      <c r="O13" s="403"/>
      <c r="P13" s="180"/>
      <c r="Q13" s="107">
        <f t="shared" ca="1" si="44"/>
        <v>46028</v>
      </c>
      <c r="R13" s="114" t="b">
        <f t="shared" ca="1" si="6"/>
        <v>1</v>
      </c>
      <c r="S13" s="108" t="str">
        <f t="shared" si="7"/>
        <v/>
      </c>
      <c r="T13" s="60" t="str">
        <f t="shared" ca="1" si="8"/>
        <v>F</v>
      </c>
      <c r="U13" s="60" t="str">
        <f t="shared" ca="1" si="9"/>
        <v>F</v>
      </c>
      <c r="V13" s="479">
        <f t="shared" si="10"/>
        <v>0</v>
      </c>
      <c r="W13" s="481">
        <f t="shared" ca="1" si="11"/>
        <v>0</v>
      </c>
      <c r="X13" s="159">
        <f t="shared" ca="1" si="12"/>
        <v>0</v>
      </c>
      <c r="Y13" s="114" t="b">
        <f t="shared" ca="1" si="13"/>
        <v>1</v>
      </c>
      <c r="Z13" s="114" t="b">
        <f t="shared" ca="1" si="14"/>
        <v>0</v>
      </c>
      <c r="AA13" s="114" t="b">
        <f t="shared" ca="1" si="15"/>
        <v>0</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0</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46029</v>
      </c>
      <c r="B14" s="76" t="str">
        <f t="shared" ca="1" si="0"/>
        <v>Mi</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46029</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46030</v>
      </c>
      <c r="B15" s="76" t="str">
        <f t="shared" ca="1" si="0"/>
        <v>Do</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46030</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46031</v>
      </c>
      <c r="B16" s="76" t="str">
        <f t="shared" ca="1" si="0"/>
        <v>Fr</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46031</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46032</v>
      </c>
      <c r="B17" s="76" t="str">
        <f t="shared" ca="1" si="0"/>
        <v>Sa</v>
      </c>
      <c r="C17" s="75" t="str">
        <f t="shared" ca="1" si="1"/>
        <v xml:space="preserve"> Wochenende</v>
      </c>
      <c r="D17" s="496"/>
      <c r="E17" s="388" t="str">
        <f t="shared" ca="1" si="42"/>
        <v/>
      </c>
      <c r="F17" s="124">
        <f t="shared" ca="1" si="2"/>
        <v>0</v>
      </c>
      <c r="G17" s="125"/>
      <c r="H17" s="419"/>
      <c r="I17" s="423" t="str">
        <f t="shared" ca="1" si="3"/>
        <v/>
      </c>
      <c r="J17" s="400">
        <f t="shared" ca="1" si="4"/>
        <v>0</v>
      </c>
      <c r="K17" s="408" t="str">
        <f t="shared" ca="1" si="43"/>
        <v/>
      </c>
      <c r="L17" s="125"/>
      <c r="M17" s="417"/>
      <c r="N17" s="425" t="str">
        <f t="shared" ca="1" si="5"/>
        <v/>
      </c>
      <c r="O17" s="403"/>
      <c r="P17" s="180"/>
      <c r="Q17" s="107">
        <f t="shared" ca="1" si="44"/>
        <v>46032</v>
      </c>
      <c r="R17" s="114" t="b">
        <f t="shared" ca="1" si="6"/>
        <v>1</v>
      </c>
      <c r="S17" s="108" t="str">
        <f t="shared" si="7"/>
        <v/>
      </c>
      <c r="T17" s="60" t="str">
        <f t="shared" ca="1" si="8"/>
        <v>F</v>
      </c>
      <c r="U17" s="60" t="str">
        <f t="shared" ca="1" si="9"/>
        <v>A</v>
      </c>
      <c r="V17" s="479">
        <f t="shared" si="10"/>
        <v>0</v>
      </c>
      <c r="W17" s="481">
        <f t="shared" ca="1" si="11"/>
        <v>0</v>
      </c>
      <c r="X17" s="159">
        <f t="shared" ca="1" si="12"/>
        <v>0</v>
      </c>
      <c r="Y17" s="114" t="b">
        <f t="shared" ca="1" si="13"/>
        <v>1</v>
      </c>
      <c r="Z17" s="114" t="b">
        <f t="shared" ca="1" si="14"/>
        <v>0</v>
      </c>
      <c r="AA17" s="114" t="b">
        <f t="shared" ca="1" si="15"/>
        <v>0</v>
      </c>
      <c r="AB17" s="77" t="str">
        <f t="shared" ca="1" si="16"/>
        <v/>
      </c>
      <c r="AC17" s="84" t="str">
        <f t="shared" ca="1" si="16"/>
        <v/>
      </c>
      <c r="AD17" s="87" t="str">
        <f t="shared" ca="1" si="17"/>
        <v/>
      </c>
      <c r="AE17" s="87" t="str">
        <f t="shared" ca="1" si="18"/>
        <v/>
      </c>
      <c r="AF17" s="84" t="str">
        <f t="shared" ca="1" si="16"/>
        <v/>
      </c>
      <c r="AG17" s="81" t="str">
        <f t="shared" ca="1" si="16"/>
        <v/>
      </c>
      <c r="AH17" s="114" t="b">
        <f t="shared" si="19"/>
        <v>0</v>
      </c>
      <c r="AI17" s="114" t="b">
        <f t="shared" ca="1" si="45"/>
        <v>0</v>
      </c>
      <c r="AJ17" s="114" t="b">
        <f t="shared" ca="1" si="20"/>
        <v>0</v>
      </c>
      <c r="AK17" s="114" t="b">
        <f t="shared" ca="1" si="21"/>
        <v>1</v>
      </c>
      <c r="AL17" s="114" t="b">
        <f t="shared" ca="1" si="46"/>
        <v>1</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f t="shared" ca="1" si="32"/>
        <v>0</v>
      </c>
      <c r="BA17" s="112">
        <f t="shared" ca="1" si="33"/>
        <v>0.99930555555555556</v>
      </c>
      <c r="BB17" s="112">
        <f t="shared" ca="1" si="34"/>
        <v>0</v>
      </c>
      <c r="BC17" s="112">
        <f t="shared" ca="1" si="35"/>
        <v>0.99930555555555556</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46033</v>
      </c>
      <c r="B18" s="76" t="str">
        <f t="shared" ca="1" si="0"/>
        <v>So</v>
      </c>
      <c r="C18" s="75" t="str">
        <f t="shared" ca="1" si="1"/>
        <v xml:space="preserve"> Wochenende</v>
      </c>
      <c r="D18" s="496"/>
      <c r="E18" s="388" t="str">
        <f t="shared" ca="1" si="42"/>
        <v/>
      </c>
      <c r="F18" s="124">
        <f t="shared" ca="1" si="2"/>
        <v>0</v>
      </c>
      <c r="G18" s="125"/>
      <c r="H18" s="419"/>
      <c r="I18" s="423" t="str">
        <f t="shared" ca="1" si="3"/>
        <v/>
      </c>
      <c r="J18" s="400">
        <f t="shared" ca="1" si="4"/>
        <v>0</v>
      </c>
      <c r="K18" s="408" t="str">
        <f t="shared" ca="1" si="43"/>
        <v/>
      </c>
      <c r="L18" s="497"/>
      <c r="M18" s="498"/>
      <c r="N18" s="425" t="str">
        <f t="shared" ca="1" si="5"/>
        <v/>
      </c>
      <c r="O18" s="403"/>
      <c r="P18" s="180"/>
      <c r="Q18" s="107">
        <f t="shared" ca="1" si="44"/>
        <v>46033</v>
      </c>
      <c r="R18" s="114" t="b">
        <f t="shared" ca="1" si="6"/>
        <v>1</v>
      </c>
      <c r="S18" s="108" t="str">
        <f t="shared" si="7"/>
        <v/>
      </c>
      <c r="T18" s="60" t="str">
        <f t="shared" ca="1" si="8"/>
        <v>F</v>
      </c>
      <c r="U18" s="60" t="str">
        <f t="shared" ca="1" si="9"/>
        <v>F</v>
      </c>
      <c r="V18" s="479">
        <f t="shared" si="10"/>
        <v>0</v>
      </c>
      <c r="W18" s="481">
        <f t="shared" ca="1" si="11"/>
        <v>0</v>
      </c>
      <c r="X18" s="159">
        <f t="shared" ca="1" si="12"/>
        <v>0</v>
      </c>
      <c r="Y18" s="114" t="b">
        <f t="shared" ca="1" si="13"/>
        <v>1</v>
      </c>
      <c r="Z18" s="114" t="b">
        <f t="shared" ca="1" si="14"/>
        <v>0</v>
      </c>
      <c r="AA18" s="114" t="b">
        <f t="shared" ca="1" si="15"/>
        <v>0</v>
      </c>
      <c r="AB18" s="77" t="str">
        <f t="shared" ca="1" si="16"/>
        <v/>
      </c>
      <c r="AC18" s="84" t="str">
        <f t="shared" ca="1" si="16"/>
        <v/>
      </c>
      <c r="AD18" s="87" t="str">
        <f t="shared" ca="1" si="17"/>
        <v/>
      </c>
      <c r="AE18" s="87" t="str">
        <f t="shared" ca="1" si="18"/>
        <v/>
      </c>
      <c r="AF18" s="84" t="str">
        <f t="shared" ca="1" si="16"/>
        <v/>
      </c>
      <c r="AG18" s="81" t="str">
        <f t="shared" ca="1" si="16"/>
        <v/>
      </c>
      <c r="AH18" s="114" t="b">
        <f t="shared" si="19"/>
        <v>0</v>
      </c>
      <c r="AI18" s="114" t="b">
        <f t="shared" ca="1" si="45"/>
        <v>0</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46034</v>
      </c>
      <c r="B19" s="76" t="str">
        <f t="shared" ca="1" si="0"/>
        <v>Mo</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46034</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0.58333333333333337</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46035</v>
      </c>
      <c r="B20" s="76" t="str">
        <f t="shared" ca="1" si="0"/>
        <v>Di</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46035</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46036</v>
      </c>
      <c r="B21" s="76" t="str">
        <f t="shared" ca="1" si="0"/>
        <v>Mi</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46036</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46037</v>
      </c>
      <c r="B22" s="76" t="str">
        <f t="shared" ca="1" si="0"/>
        <v>Do</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46037</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46038</v>
      </c>
      <c r="B23" s="76" t="str">
        <f t="shared" ca="1" si="0"/>
        <v>Fr</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46038</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46039</v>
      </c>
      <c r="B24" s="76" t="str">
        <f t="shared" ca="1" si="0"/>
        <v>Sa</v>
      </c>
      <c r="C24" s="75" t="str">
        <f t="shared" ca="1" si="1"/>
        <v xml:space="preserve"> Wochenende</v>
      </c>
      <c r="D24" s="496"/>
      <c r="E24" s="388" t="str">
        <f t="shared" ca="1" si="42"/>
        <v/>
      </c>
      <c r="F24" s="124">
        <f t="shared" ca="1" si="2"/>
        <v>0</v>
      </c>
      <c r="G24" s="125"/>
      <c r="H24" s="419"/>
      <c r="I24" s="423" t="str">
        <f t="shared" ca="1" si="3"/>
        <v/>
      </c>
      <c r="J24" s="400">
        <f t="shared" ca="1" si="4"/>
        <v>0</v>
      </c>
      <c r="K24" s="408" t="str">
        <f t="shared" ca="1" si="43"/>
        <v/>
      </c>
      <c r="L24" s="125"/>
      <c r="M24" s="417"/>
      <c r="N24" s="425" t="str">
        <f t="shared" ca="1" si="5"/>
        <v/>
      </c>
      <c r="O24" s="403"/>
      <c r="P24" s="180"/>
      <c r="Q24" s="107">
        <f t="shared" ca="1" si="44"/>
        <v>46039</v>
      </c>
      <c r="R24" s="114" t="b">
        <f t="shared" ca="1" si="6"/>
        <v>1</v>
      </c>
      <c r="S24" s="108" t="str">
        <f t="shared" si="7"/>
        <v/>
      </c>
      <c r="T24" s="60" t="str">
        <f t="shared" ca="1" si="8"/>
        <v>F</v>
      </c>
      <c r="U24" s="60" t="str">
        <f t="shared" ca="1" si="9"/>
        <v>A</v>
      </c>
      <c r="V24" s="479">
        <f t="shared" si="10"/>
        <v>0</v>
      </c>
      <c r="W24" s="481">
        <f t="shared" ca="1" si="11"/>
        <v>0</v>
      </c>
      <c r="X24" s="159">
        <f t="shared" ca="1" si="12"/>
        <v>0</v>
      </c>
      <c r="Y24" s="114" t="b">
        <f t="shared" ca="1" si="13"/>
        <v>1</v>
      </c>
      <c r="Z24" s="114" t="b">
        <f t="shared" ca="1" si="14"/>
        <v>0</v>
      </c>
      <c r="AA24" s="114" t="b">
        <f t="shared" ca="1" si="15"/>
        <v>0</v>
      </c>
      <c r="AB24" s="77" t="str">
        <f t="shared" ref="AB24:AG38" ca="1" si="50">IF(ISNA(VLOOKUP($B24,GAZ,AB$7,FALSE)),"",VLOOKUP($B24,GAZ,AB$7,FALSE))</f>
        <v/>
      </c>
      <c r="AC24" s="84" t="str">
        <f t="shared" ca="1" si="50"/>
        <v/>
      </c>
      <c r="AD24" s="87" t="str">
        <f t="shared" ca="1" si="17"/>
        <v/>
      </c>
      <c r="AE24" s="87" t="str">
        <f t="shared" ca="1" si="18"/>
        <v/>
      </c>
      <c r="AF24" s="84" t="str">
        <f t="shared" ca="1" si="50"/>
        <v/>
      </c>
      <c r="AG24" s="81" t="str">
        <f t="shared" ca="1" si="50"/>
        <v/>
      </c>
      <c r="AH24" s="114" t="b">
        <f t="shared" si="19"/>
        <v>0</v>
      </c>
      <c r="AI24" s="114" t="b">
        <f t="shared" ca="1" si="45"/>
        <v>0</v>
      </c>
      <c r="AJ24" s="114" t="b">
        <f t="shared" ca="1" si="20"/>
        <v>0</v>
      </c>
      <c r="AK24" s="114" t="b">
        <f t="shared" ca="1" si="21"/>
        <v>1</v>
      </c>
      <c r="AL24" s="114" t="b">
        <f t="shared" ca="1" si="46"/>
        <v>1</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f t="shared" ca="1" si="32"/>
        <v>0</v>
      </c>
      <c r="BA24" s="112">
        <f t="shared" ca="1" si="33"/>
        <v>0.99930555555555556</v>
      </c>
      <c r="BB24" s="112">
        <f t="shared" ca="1" si="34"/>
        <v>0</v>
      </c>
      <c r="BC24" s="112">
        <f t="shared" ca="1" si="35"/>
        <v>0.99930555555555556</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46040</v>
      </c>
      <c r="B25" s="76" t="str">
        <f t="shared" ca="1" si="0"/>
        <v>So</v>
      </c>
      <c r="C25" s="75" t="str">
        <f t="shared" ca="1" si="1"/>
        <v xml:space="preserve"> Wochenende</v>
      </c>
      <c r="D25" s="496"/>
      <c r="E25" s="388" t="str">
        <f t="shared" ca="1" si="42"/>
        <v/>
      </c>
      <c r="F25" s="124">
        <f t="shared" ca="1" si="2"/>
        <v>0</v>
      </c>
      <c r="G25" s="125"/>
      <c r="H25" s="419"/>
      <c r="I25" s="423" t="str">
        <f t="shared" ca="1" si="3"/>
        <v/>
      </c>
      <c r="J25" s="400">
        <f t="shared" ca="1" si="4"/>
        <v>0</v>
      </c>
      <c r="K25" s="408" t="str">
        <f t="shared" ca="1" si="43"/>
        <v/>
      </c>
      <c r="L25" s="497"/>
      <c r="M25" s="498"/>
      <c r="N25" s="425" t="str">
        <f t="shared" ca="1" si="5"/>
        <v/>
      </c>
      <c r="O25" s="403"/>
      <c r="P25" s="180"/>
      <c r="Q25" s="107">
        <f t="shared" ca="1" si="44"/>
        <v>46040</v>
      </c>
      <c r="R25" s="114" t="b">
        <f t="shared" ca="1" si="6"/>
        <v>1</v>
      </c>
      <c r="S25" s="108" t="str">
        <f t="shared" si="7"/>
        <v/>
      </c>
      <c r="T25" s="60" t="str">
        <f t="shared" ca="1" si="8"/>
        <v>F</v>
      </c>
      <c r="U25" s="60" t="str">
        <f t="shared" ca="1" si="9"/>
        <v>F</v>
      </c>
      <c r="V25" s="479">
        <f t="shared" si="10"/>
        <v>0</v>
      </c>
      <c r="W25" s="481">
        <f t="shared" ca="1" si="11"/>
        <v>0</v>
      </c>
      <c r="X25" s="159">
        <f t="shared" ca="1" si="12"/>
        <v>0</v>
      </c>
      <c r="Y25" s="114" t="b">
        <f t="shared" ca="1" si="13"/>
        <v>1</v>
      </c>
      <c r="Z25" s="114" t="b">
        <f t="shared" ca="1" si="14"/>
        <v>0</v>
      </c>
      <c r="AA25" s="114" t="b">
        <f t="shared" ca="1" si="15"/>
        <v>0</v>
      </c>
      <c r="AB25" s="77" t="str">
        <f t="shared" ca="1" si="50"/>
        <v/>
      </c>
      <c r="AC25" s="84" t="str">
        <f t="shared" ca="1" si="50"/>
        <v/>
      </c>
      <c r="AD25" s="87" t="str">
        <f t="shared" ca="1" si="17"/>
        <v/>
      </c>
      <c r="AE25" s="87" t="str">
        <f t="shared" ca="1" si="18"/>
        <v/>
      </c>
      <c r="AF25" s="84" t="str">
        <f t="shared" ca="1" si="50"/>
        <v/>
      </c>
      <c r="AG25" s="81" t="str">
        <f t="shared" ca="1" si="50"/>
        <v/>
      </c>
      <c r="AH25" s="114" t="b">
        <f t="shared" si="19"/>
        <v>0</v>
      </c>
      <c r="AI25" s="114" t="b">
        <f t="shared" ca="1" si="45"/>
        <v>0</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46041</v>
      </c>
      <c r="B26" s="76" t="str">
        <f t="shared" ca="1" si="0"/>
        <v>Mo</v>
      </c>
      <c r="C26" s="75" t="str">
        <f t="shared" ca="1" si="1"/>
        <v xml:space="preserve"> </v>
      </c>
      <c r="D26" s="165"/>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46041</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0.58333333333333337</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46042</v>
      </c>
      <c r="B27" s="76" t="str">
        <f t="shared" ca="1" si="0"/>
        <v>Di</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46042</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46043</v>
      </c>
      <c r="B28" s="76" t="str">
        <f t="shared" ca="1" si="0"/>
        <v>Mi</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46043</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0.58333333333333337</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46044</v>
      </c>
      <c r="B29" s="76" t="str">
        <f t="shared" ca="1" si="0"/>
        <v>Do</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46044</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46045</v>
      </c>
      <c r="B30" s="76" t="str">
        <f t="shared" ca="1" si="0"/>
        <v>Fr</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46045</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46046</v>
      </c>
      <c r="B31" s="76" t="str">
        <f t="shared" ca="1" si="0"/>
        <v>Sa</v>
      </c>
      <c r="C31" s="75" t="str">
        <f t="shared" ca="1" si="1"/>
        <v xml:space="preserve"> Wochenende</v>
      </c>
      <c r="D31" s="496"/>
      <c r="E31" s="388" t="str">
        <f t="shared" ca="1" si="42"/>
        <v/>
      </c>
      <c r="F31" s="124">
        <f t="shared" ca="1" si="2"/>
        <v>0</v>
      </c>
      <c r="G31" s="125"/>
      <c r="H31" s="419"/>
      <c r="I31" s="423" t="str">
        <f t="shared" ca="1" si="3"/>
        <v/>
      </c>
      <c r="J31" s="400">
        <f t="shared" ca="1" si="4"/>
        <v>0</v>
      </c>
      <c r="K31" s="408" t="str">
        <f t="shared" ca="1" si="43"/>
        <v/>
      </c>
      <c r="L31" s="125"/>
      <c r="M31" s="417"/>
      <c r="N31" s="425" t="str">
        <f t="shared" ca="1" si="5"/>
        <v/>
      </c>
      <c r="O31" s="403"/>
      <c r="P31" s="180"/>
      <c r="Q31" s="107">
        <f t="shared" ca="1" si="44"/>
        <v>46046</v>
      </c>
      <c r="R31" s="114" t="b">
        <f t="shared" ca="1" si="6"/>
        <v>1</v>
      </c>
      <c r="S31" s="108" t="str">
        <f t="shared" si="7"/>
        <v/>
      </c>
      <c r="T31" s="60" t="str">
        <f t="shared" ca="1" si="8"/>
        <v>F</v>
      </c>
      <c r="U31" s="60" t="str">
        <f t="shared" ca="1" si="9"/>
        <v>A</v>
      </c>
      <c r="V31" s="479">
        <f t="shared" si="10"/>
        <v>0</v>
      </c>
      <c r="W31" s="481">
        <f t="shared" ca="1" si="11"/>
        <v>0</v>
      </c>
      <c r="X31" s="159">
        <f t="shared" ca="1" si="12"/>
        <v>0</v>
      </c>
      <c r="Y31" s="114" t="b">
        <f t="shared" ca="1" si="13"/>
        <v>1</v>
      </c>
      <c r="Z31" s="114" t="b">
        <f t="shared" ca="1" si="14"/>
        <v>0</v>
      </c>
      <c r="AA31" s="114" t="b">
        <f t="shared" ca="1" si="15"/>
        <v>0</v>
      </c>
      <c r="AB31" s="77" t="str">
        <f t="shared" ca="1" si="50"/>
        <v/>
      </c>
      <c r="AC31" s="84" t="str">
        <f t="shared" ca="1" si="50"/>
        <v/>
      </c>
      <c r="AD31" s="87" t="str">
        <f t="shared" ca="1" si="17"/>
        <v/>
      </c>
      <c r="AE31" s="87" t="str">
        <f t="shared" ca="1" si="18"/>
        <v/>
      </c>
      <c r="AF31" s="84" t="str">
        <f t="shared" ca="1" si="50"/>
        <v/>
      </c>
      <c r="AG31" s="81" t="str">
        <f t="shared" ca="1" si="50"/>
        <v/>
      </c>
      <c r="AH31" s="114" t="b">
        <f t="shared" si="19"/>
        <v>0</v>
      </c>
      <c r="AI31" s="114" t="b">
        <f t="shared" ca="1" si="45"/>
        <v>0</v>
      </c>
      <c r="AJ31" s="114" t="b">
        <f t="shared" ca="1" si="20"/>
        <v>0</v>
      </c>
      <c r="AK31" s="114" t="b">
        <f t="shared" ca="1" si="21"/>
        <v>1</v>
      </c>
      <c r="AL31" s="114" t="b">
        <f t="shared" ca="1" si="46"/>
        <v>1</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f t="shared" ca="1" si="32"/>
        <v>0</v>
      </c>
      <c r="BA31" s="112">
        <f t="shared" ca="1" si="33"/>
        <v>0.99930555555555556</v>
      </c>
      <c r="BB31" s="112">
        <f t="shared" ca="1" si="34"/>
        <v>0</v>
      </c>
      <c r="BC31" s="112">
        <f t="shared" ca="1" si="35"/>
        <v>0.99930555555555556</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46047</v>
      </c>
      <c r="B32" s="76" t="str">
        <f t="shared" ca="1" si="0"/>
        <v>So</v>
      </c>
      <c r="C32" s="75" t="str">
        <f t="shared" ca="1" si="1"/>
        <v xml:space="preserve"> Wochenende</v>
      </c>
      <c r="D32" s="496"/>
      <c r="E32" s="388" t="str">
        <f t="shared" ca="1" si="42"/>
        <v/>
      </c>
      <c r="F32" s="124">
        <f t="shared" ca="1" si="2"/>
        <v>0</v>
      </c>
      <c r="G32" s="125"/>
      <c r="H32" s="419"/>
      <c r="I32" s="423" t="str">
        <f t="shared" ca="1" si="3"/>
        <v/>
      </c>
      <c r="J32" s="400">
        <f t="shared" ca="1" si="4"/>
        <v>0</v>
      </c>
      <c r="K32" s="408" t="str">
        <f t="shared" ca="1" si="43"/>
        <v/>
      </c>
      <c r="L32" s="497"/>
      <c r="M32" s="498"/>
      <c r="N32" s="425" t="str">
        <f t="shared" ca="1" si="5"/>
        <v/>
      </c>
      <c r="O32" s="403"/>
      <c r="P32" s="180"/>
      <c r="Q32" s="107">
        <f t="shared" ca="1" si="44"/>
        <v>46047</v>
      </c>
      <c r="R32" s="114" t="b">
        <f t="shared" ca="1" si="6"/>
        <v>1</v>
      </c>
      <c r="S32" s="108" t="str">
        <f t="shared" si="7"/>
        <v/>
      </c>
      <c r="T32" s="60" t="str">
        <f t="shared" ca="1" si="8"/>
        <v>F</v>
      </c>
      <c r="U32" s="60" t="str">
        <f t="shared" ca="1" si="9"/>
        <v>F</v>
      </c>
      <c r="V32" s="479">
        <f t="shared" si="10"/>
        <v>0</v>
      </c>
      <c r="W32" s="481">
        <f t="shared" ca="1" si="11"/>
        <v>0</v>
      </c>
      <c r="X32" s="159">
        <f t="shared" ca="1" si="12"/>
        <v>0</v>
      </c>
      <c r="Y32" s="114" t="b">
        <f t="shared" ca="1" si="13"/>
        <v>1</v>
      </c>
      <c r="Z32" s="114" t="b">
        <f t="shared" ca="1" si="14"/>
        <v>0</v>
      </c>
      <c r="AA32" s="114" t="b">
        <f t="shared" ca="1" si="15"/>
        <v>0</v>
      </c>
      <c r="AB32" s="77" t="str">
        <f t="shared" ca="1" si="50"/>
        <v/>
      </c>
      <c r="AC32" s="84" t="str">
        <f t="shared" ca="1" si="50"/>
        <v/>
      </c>
      <c r="AD32" s="87" t="str">
        <f t="shared" ca="1" si="17"/>
        <v/>
      </c>
      <c r="AE32" s="87" t="str">
        <f t="shared" ca="1" si="18"/>
        <v/>
      </c>
      <c r="AF32" s="84" t="str">
        <f t="shared" ca="1" si="50"/>
        <v/>
      </c>
      <c r="AG32" s="81" t="str">
        <f t="shared" ca="1" si="50"/>
        <v/>
      </c>
      <c r="AH32" s="114" t="b">
        <f t="shared" si="19"/>
        <v>0</v>
      </c>
      <c r="AI32" s="114" t="b">
        <f t="shared" ca="1" si="45"/>
        <v>0</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46048</v>
      </c>
      <c r="B33" s="76" t="str">
        <f t="shared" ca="1" si="0"/>
        <v>Mo</v>
      </c>
      <c r="C33" s="75" t="str">
        <f t="shared" ca="1" si="1"/>
        <v xml:space="preserve"> </v>
      </c>
      <c r="D33" s="165"/>
      <c r="E33" s="388" t="str">
        <f t="shared" ca="1" si="42"/>
        <v>08:00-16:00</v>
      </c>
      <c r="F33" s="124">
        <f t="shared" ca="1" si="2"/>
        <v>0.33333333333333331</v>
      </c>
      <c r="G33" s="125"/>
      <c r="H33" s="419"/>
      <c r="I33" s="423" t="str">
        <f t="shared" ca="1" si="3"/>
        <v/>
      </c>
      <c r="J33" s="400">
        <f t="shared" ca="1" si="4"/>
        <v>0</v>
      </c>
      <c r="K33" s="408" t="str">
        <f t="shared" ca="1" si="43"/>
        <v/>
      </c>
      <c r="L33" s="497"/>
      <c r="M33" s="498"/>
      <c r="N33" s="425" t="str">
        <f t="shared" ca="1" si="5"/>
        <v/>
      </c>
      <c r="O33" s="403"/>
      <c r="P33" s="180"/>
      <c r="Q33" s="107">
        <f t="shared" ca="1" si="44"/>
        <v>46048</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0"/>
        <v>0.29166666666666669</v>
      </c>
      <c r="AC33" s="84">
        <f t="shared" ca="1" si="50"/>
        <v>0.33333333333333331</v>
      </c>
      <c r="AD33" s="87">
        <f t="shared" ca="1" si="17"/>
        <v>0.375</v>
      </c>
      <c r="AE33" s="87">
        <f t="shared" ca="1" si="18"/>
        <v>0.58333333333333337</v>
      </c>
      <c r="AF33" s="84">
        <f t="shared" ca="1" si="50"/>
        <v>0.66666666666666663</v>
      </c>
      <c r="AG33" s="81">
        <f t="shared" ca="1" si="50"/>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46049</v>
      </c>
      <c r="B34" s="76" t="str">
        <f t="shared" ca="1" si="0"/>
        <v>Di</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46049</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0.58333333333333337</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46050</v>
      </c>
      <c r="B35" s="76" t="str">
        <f t="shared" ca="1" si="0"/>
        <v>Mi</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46050</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0.58333333333333337</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46051</v>
      </c>
      <c r="B36" s="76" t="str">
        <f t="shared" ca="1" si="0"/>
        <v>Do</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46051</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46052</v>
      </c>
      <c r="B37" s="76" t="str">
        <f t="shared" ca="1" si="0"/>
        <v>Fr</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46052</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46053</v>
      </c>
      <c r="B38" s="76" t="str">
        <f t="shared" ca="1" si="0"/>
        <v>Sa</v>
      </c>
      <c r="C38" s="75" t="str">
        <f t="shared" ca="1" si="1"/>
        <v xml:space="preserve"> Wochenende</v>
      </c>
      <c r="D38" s="496"/>
      <c r="E38" s="388" t="str">
        <f t="shared" ca="1" si="42"/>
        <v/>
      </c>
      <c r="F38" s="126">
        <f t="shared" ca="1" si="2"/>
        <v>0</v>
      </c>
      <c r="G38" s="187"/>
      <c r="H38" s="420"/>
      <c r="I38" s="424" t="str">
        <f t="shared" ca="1" si="3"/>
        <v/>
      </c>
      <c r="J38" s="401">
        <f ca="1">IF($R38,$X38,"")</f>
        <v>0</v>
      </c>
      <c r="K38" s="409" t="str">
        <f t="shared" ca="1" si="43"/>
        <v/>
      </c>
      <c r="L38" s="125"/>
      <c r="M38" s="488"/>
      <c r="N38" s="426" t="str">
        <f t="shared" ca="1" si="5"/>
        <v/>
      </c>
      <c r="O38" s="403"/>
      <c r="P38" s="483"/>
      <c r="Q38" s="109">
        <f t="shared" ca="1" si="44"/>
        <v>46053</v>
      </c>
      <c r="R38" s="114" t="b">
        <f t="shared" ca="1" si="6"/>
        <v>1</v>
      </c>
      <c r="S38" s="110" t="str">
        <f t="shared" si="7"/>
        <v/>
      </c>
      <c r="T38" s="61" t="str">
        <f t="shared" ca="1" si="8"/>
        <v>F</v>
      </c>
      <c r="U38" s="61" t="str">
        <f t="shared" ca="1" si="9"/>
        <v>A</v>
      </c>
      <c r="V38" s="480">
        <f t="shared" si="10"/>
        <v>0</v>
      </c>
      <c r="W38" s="482">
        <f t="shared" ca="1" si="11"/>
        <v>0</v>
      </c>
      <c r="X38" s="160">
        <f t="shared" ca="1" si="12"/>
        <v>0</v>
      </c>
      <c r="Y38" s="115" t="b">
        <f t="shared" ca="1" si="13"/>
        <v>1</v>
      </c>
      <c r="Z38" s="115" t="b">
        <f t="shared" ca="1" si="14"/>
        <v>0</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1</v>
      </c>
      <c r="AL38" s="115" t="b">
        <f t="shared" ca="1" si="46"/>
        <v>1</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f t="shared" ca="1" si="32"/>
        <v>0</v>
      </c>
      <c r="BA38" s="113">
        <f t="shared" ca="1" si="33"/>
        <v>0.99930555555555556</v>
      </c>
      <c r="BB38" s="113">
        <f t="shared" ca="1" si="34"/>
        <v>0</v>
      </c>
      <c r="BC38" s="113">
        <f t="shared" ca="1" si="35"/>
        <v>0.99930555555555556</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20</v>
      </c>
      <c r="C39" s="637"/>
      <c r="D39" s="638"/>
      <c r="E39" s="643" t="str">
        <f>"Saldo Monat (~15min) &gt; "</f>
        <v xml:space="preserve">Saldo Monat (~15min) &gt; </v>
      </c>
      <c r="F39" s="644"/>
      <c r="G39" s="644"/>
      <c r="H39" s="644"/>
      <c r="I39" s="450">
        <f ca="1">ROUND(SUM(I8:I38)*4,0)/4</f>
        <v>0</v>
      </c>
      <c r="J39" s="431"/>
      <c r="K39" s="434">
        <f ca="1">SUM(K8:K38)</f>
        <v>0</v>
      </c>
      <c r="L39" s="645" t="s">
        <v>269</v>
      </c>
      <c r="M39" s="645"/>
      <c r="N39" s="435">
        <f ca="1">SUM(N8:N38)</f>
        <v>0</v>
      </c>
      <c r="O39" s="646" t="str">
        <f>IF(Zeitmodell="Vollzeit"," &lt; ÜS1:1,5 "," &lt; ÜS1:1,25 ")&amp;Zeitmodell</f>
        <v xml:space="preserve"> &lt; ÜS1:1,5 Vollzeit</v>
      </c>
      <c r="P39" s="647"/>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11</v>
      </c>
      <c r="C40" s="639"/>
      <c r="D40" s="640"/>
      <c r="E40" s="648" t="str">
        <f>"Saldo "&amp;IF(Zeitmodell="Vollzeit","1:1,5","1:1,25")&amp; " (~15min) &gt; "</f>
        <v xml:space="preserve">Saldo 1:1,5 (~15min) &gt; </v>
      </c>
      <c r="F40" s="649"/>
      <c r="G40" s="649"/>
      <c r="H40" s="649"/>
      <c r="I40" s="439">
        <f ca="1">ROUND($N40*4,0)/4</f>
        <v>0</v>
      </c>
      <c r="J40" s="441"/>
      <c r="K40" s="439"/>
      <c r="L40" s="442"/>
      <c r="M40" s="442"/>
      <c r="N40" s="443">
        <f ca="1">IF(Zeitmodell="Vollzeit",$N39*1.5,$N39*1.25)</f>
        <v>0</v>
      </c>
      <c r="O40" s="650" t="str">
        <f>IF(Zeitmodell="Vollzeit"," &lt; 1:1,5 "," &lt; 1:1,25 ")&amp;$Q40</f>
        <v xml:space="preserve"> &lt; 1:1,5 Stunden berechnen</v>
      </c>
      <c r="P40" s="651"/>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39"/>
      <c r="D41" s="640"/>
      <c r="E41" s="652" t="s">
        <v>272</v>
      </c>
      <c r="F41" s="653"/>
      <c r="G41" s="653"/>
      <c r="H41" s="653"/>
      <c r="I41" s="439">
        <f ca="1">ROUND($N41*4,0)/4</f>
        <v>0</v>
      </c>
      <c r="J41" s="441"/>
      <c r="K41" s="439"/>
      <c r="L41" s="442"/>
      <c r="M41" s="442"/>
      <c r="N41" s="449">
        <f ca="1">K39*2</f>
        <v>0</v>
      </c>
      <c r="O41" s="654" t="s">
        <v>274</v>
      </c>
      <c r="P41" s="655"/>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39"/>
      <c r="D42" s="640"/>
      <c r="E42" s="656" t="s">
        <v>271</v>
      </c>
      <c r="F42" s="657"/>
      <c r="G42" s="657"/>
      <c r="H42" s="657"/>
      <c r="I42" s="445">
        <f ca="1">$J5</f>
        <v>0</v>
      </c>
      <c r="J42" s="446"/>
      <c r="K42" s="658"/>
      <c r="L42" s="658"/>
      <c r="M42" s="658"/>
      <c r="N42" s="658"/>
      <c r="O42" s="658"/>
      <c r="P42" s="659"/>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39"/>
      <c r="D43" s="640"/>
      <c r="E43" s="629" t="s">
        <v>270</v>
      </c>
      <c r="F43" s="630"/>
      <c r="G43" s="630"/>
      <c r="H43" s="630"/>
      <c r="I43" s="440">
        <f ca="1">SUM(I39:I42)</f>
        <v>0</v>
      </c>
      <c r="J43" s="505"/>
      <c r="K43" s="631" t="str">
        <f ca="1">IF($I$43&gt;=$R$2,"&lt; Hier ausbezahlte Std. eingeben. (Die Eingabe ist hier erst ab   &lt; einem Saldo von "&amp;TEXT($R$2,"#.##0,00")&amp;" Std., und nur in 0,25-Schritten möglich.)","")</f>
        <v/>
      </c>
      <c r="L43" s="631"/>
      <c r="M43" s="631"/>
      <c r="N43" s="631"/>
      <c r="O43" s="631"/>
      <c r="P43" s="632"/>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41"/>
      <c r="D44" s="642"/>
      <c r="E44" s="633" t="s">
        <v>273</v>
      </c>
      <c r="F44" s="634"/>
      <c r="G44" s="634"/>
      <c r="H44" s="634"/>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35"/>
      <c r="F45" s="635"/>
      <c r="G45" s="635"/>
      <c r="H45" s="635"/>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36"/>
      <c r="F46" s="636"/>
      <c r="G46" s="636"/>
      <c r="H46" s="636"/>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36"/>
      <c r="F47" s="636"/>
      <c r="G47" s="636"/>
      <c r="H47" s="636"/>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28" t="str">
        <f>"Unterschrift von "&amp;Vorgesetzter</f>
        <v>Unterschrift von Vorname Nachname</v>
      </c>
      <c r="B48" s="628"/>
      <c r="C48" s="628"/>
      <c r="D48" s="628"/>
      <c r="E48" s="55"/>
      <c r="F48" s="55"/>
      <c r="G48" s="55"/>
      <c r="H48" s="9"/>
      <c r="I48" s="5"/>
      <c r="J48" s="5"/>
      <c r="K48" s="55"/>
      <c r="L48" s="628" t="str">
        <f>"Unterschrift von "&amp;Name</f>
        <v>Unterschrift von Vorname Nachname</v>
      </c>
      <c r="M48" s="628"/>
      <c r="N48" s="628"/>
      <c r="O48" s="628"/>
      <c r="P48" s="628"/>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623" priority="18" stopIfTrue="1">
      <formula>NOT($R8)</formula>
    </cfRule>
  </conditionalFormatting>
  <conditionalFormatting sqref="I8:I38">
    <cfRule type="cellIs" dxfId="622" priority="20" stopIfTrue="1" operator="greaterThan">
      <formula>0</formula>
    </cfRule>
  </conditionalFormatting>
  <conditionalFormatting sqref="I45 I47">
    <cfRule type="expression" dxfId="621" priority="21" stopIfTrue="1">
      <formula>OR($I45&lt;=NormalUG,$I45&gt;=NormalOG)</formula>
    </cfRule>
    <cfRule type="cellIs" dxfId="620" priority="22" stopIfTrue="1" operator="greaterThan">
      <formula>0</formula>
    </cfRule>
  </conditionalFormatting>
  <conditionalFormatting sqref="I2 E5 L5 N6 N8:N40 O39:P40 E40">
    <cfRule type="expression" dxfId="619" priority="24" stopIfTrue="1">
      <formula>Zeitmodell="Teilzeit"</formula>
    </cfRule>
  </conditionalFormatting>
  <conditionalFormatting sqref="A8:B38">
    <cfRule type="expression" dxfId="618" priority="26" stopIfTrue="1">
      <formula>$T8="F"</formula>
    </cfRule>
  </conditionalFormatting>
  <conditionalFormatting sqref="O8:O38">
    <cfRule type="expression" dxfId="617" priority="28" stopIfTrue="1">
      <formula>AND(NOT($AN8),$N8="")</formula>
    </cfRule>
  </conditionalFormatting>
  <conditionalFormatting sqref="AS8:AY38 Y8:AA38 R8:R38 AH8:AN38 BD8:BG38">
    <cfRule type="cellIs" dxfId="616" priority="29" stopIfTrue="1" operator="equal">
      <formula>FALSE</formula>
    </cfRule>
  </conditionalFormatting>
  <conditionalFormatting sqref="V39">
    <cfRule type="cellIs" dxfId="615" priority="30" stopIfTrue="1" operator="equal">
      <formula>0</formula>
    </cfRule>
  </conditionalFormatting>
  <conditionalFormatting sqref="T8:U38">
    <cfRule type="cellIs" dxfId="614" priority="31" stopIfTrue="1" operator="equal">
      <formula>"F"</formula>
    </cfRule>
  </conditionalFormatting>
  <conditionalFormatting sqref="F8:F38">
    <cfRule type="cellIs" dxfId="613" priority="33" stopIfTrue="1" operator="equal">
      <formula>0</formula>
    </cfRule>
  </conditionalFormatting>
  <conditionalFormatting sqref="BH8:BH38">
    <cfRule type="cellIs" dxfId="612" priority="34" stopIfTrue="1" operator="equal">
      <formula>1</formula>
    </cfRule>
  </conditionalFormatting>
  <conditionalFormatting sqref="S2:S3">
    <cfRule type="cellIs" dxfId="611" priority="35" stopIfTrue="1" operator="greaterThan">
      <formula>0</formula>
    </cfRule>
  </conditionalFormatting>
  <conditionalFormatting sqref="E8:E38">
    <cfRule type="expression" dxfId="610" priority="37" stopIfTrue="1">
      <formula>AND($AC8=$AF8,$AM8)</formula>
    </cfRule>
    <cfRule type="expression" dxfId="609" priority="38" stopIfTrue="1">
      <formula>AND($AC8=$AF8,NOT($AM8))</formula>
    </cfRule>
  </conditionalFormatting>
  <conditionalFormatting sqref="K8:K37">
    <cfRule type="expression" dxfId="608" priority="17" stopIfTrue="1">
      <formula>NOT($R8)</formula>
    </cfRule>
  </conditionalFormatting>
  <conditionalFormatting sqref="C8:C38">
    <cfRule type="expression" dxfId="607" priority="40" stopIfTrue="1">
      <formula>OR($T8="F",$D8="U",$D8="Z",$D8="K")</formula>
    </cfRule>
    <cfRule type="expression" dxfId="606" priority="41" stopIfTrue="1">
      <formula>$C8&lt;&gt;""</formula>
    </cfRule>
  </conditionalFormatting>
  <conditionalFormatting sqref="J43">
    <cfRule type="expression" dxfId="605" priority="42">
      <formula>$I$43&lt;$R$2</formula>
    </cfRule>
  </conditionalFormatting>
  <conditionalFormatting sqref="J8:J38">
    <cfRule type="expression" dxfId="604" priority="44" stopIfTrue="1">
      <formula>OR($J8&lt;=$R$3,$J8&gt;=$R$2)</formula>
    </cfRule>
    <cfRule type="cellIs" dxfId="603" priority="45" stopIfTrue="1" operator="equal">
      <formula>0</formula>
    </cfRule>
  </conditionalFormatting>
  <conditionalFormatting sqref="I40:I41">
    <cfRule type="expression" dxfId="602" priority="46" stopIfTrue="1">
      <formula>OR($I40&lt;=$R$3,$I40&gt;=$R$2)</formula>
    </cfRule>
    <cfRule type="expression" dxfId="601" priority="47" stopIfTrue="1">
      <formula>AND(N40&gt;0,Zeitmodell="Vollzeit")</formula>
    </cfRule>
    <cfRule type="expression" dxfId="600" priority="48" stopIfTrue="1">
      <formula>AND(N40&gt;0,Zeitmodell="Teilzeit")</formula>
    </cfRule>
  </conditionalFormatting>
  <conditionalFormatting sqref="I42:I44 I39">
    <cfRule type="expression" dxfId="599" priority="49" stopIfTrue="1">
      <formula>OR($I39&lt;=$R$3,$I39&gt;=$R$2)</formula>
    </cfRule>
    <cfRule type="cellIs" dxfId="598" priority="50" stopIfTrue="1" operator="greaterThan">
      <formula>0</formula>
    </cfRule>
  </conditionalFormatting>
  <conditionalFormatting sqref="J5">
    <cfRule type="expression" dxfId="597" priority="51" stopIfTrue="1">
      <formula>OR($J5&lt;=$R$3,$J5&gt;=$R$2)</formula>
    </cfRule>
    <cfRule type="cellIs" dxfId="596" priority="52" stopIfTrue="1" operator="greaterThan">
      <formula>0</formula>
    </cfRule>
  </conditionalFormatting>
  <conditionalFormatting sqref="A8:B37">
    <cfRule type="cellIs" dxfId="595" priority="25" stopIfTrue="1" operator="equal">
      <formula>""</formula>
    </cfRule>
  </conditionalFormatting>
  <conditionalFormatting sqref="C8:C37">
    <cfRule type="cellIs" dxfId="594" priority="39" stopIfTrue="1" operator="equal">
      <formula>""</formula>
    </cfRule>
  </conditionalFormatting>
  <conditionalFormatting sqref="I46">
    <cfRule type="expression" dxfId="593" priority="15" stopIfTrue="1">
      <formula>OR($I46&lt;=NormalUG,$I46&gt;=NormalOG)</formula>
    </cfRule>
    <cfRule type="cellIs" dxfId="592" priority="16" stopIfTrue="1" operator="greaterThan">
      <formula>0</formula>
    </cfRule>
  </conditionalFormatting>
  <conditionalFormatting sqref="E8:E37">
    <cfRule type="expression" dxfId="591" priority="36" stopIfTrue="1">
      <formula>NOT($R8)</formula>
    </cfRule>
  </conditionalFormatting>
  <conditionalFormatting sqref="F8:F37">
    <cfRule type="cellIs" dxfId="590" priority="32" stopIfTrue="1" operator="equal">
      <formula>""</formula>
    </cfRule>
  </conditionalFormatting>
  <conditionalFormatting sqref="I8:I37">
    <cfRule type="expression" dxfId="589" priority="19" stopIfTrue="1">
      <formula>NOT($R8)</formula>
    </cfRule>
  </conditionalFormatting>
  <conditionalFormatting sqref="J8:J37">
    <cfRule type="expression" dxfId="588" priority="43" stopIfTrue="1">
      <formula>NOT($R8)</formula>
    </cfRule>
  </conditionalFormatting>
  <conditionalFormatting sqref="N8:N37">
    <cfRule type="expression" dxfId="587" priority="23" stopIfTrue="1">
      <formula>NOT($R8)</formula>
    </cfRule>
  </conditionalFormatting>
  <conditionalFormatting sqref="O8:O37">
    <cfRule type="expression" dxfId="586" priority="27" stopIfTrue="1">
      <formula>NOT($R8)</formula>
    </cfRule>
  </conditionalFormatting>
  <conditionalFormatting sqref="D8:D38">
    <cfRule type="expression" dxfId="585" priority="13" stopIfTrue="1">
      <formula>$AI8</formula>
    </cfRule>
    <cfRule type="cellIs" dxfId="584" priority="14" stopIfTrue="1" operator="equal">
      <formula>"ZK"</formula>
    </cfRule>
  </conditionalFormatting>
  <conditionalFormatting sqref="D8:D37">
    <cfRule type="expression" dxfId="583" priority="12" stopIfTrue="1">
      <formula>NOT($R8)</formula>
    </cfRule>
  </conditionalFormatting>
  <conditionalFormatting sqref="G8:H37">
    <cfRule type="expression" dxfId="582" priority="9" stopIfTrue="1">
      <formula>NOT($R8)</formula>
    </cfRule>
  </conditionalFormatting>
  <conditionalFormatting sqref="G8:H38">
    <cfRule type="expression" dxfId="581" priority="10" stopIfTrue="1">
      <formula>$U8="F"</formula>
    </cfRule>
    <cfRule type="expression" dxfId="580" priority="11" stopIfTrue="1">
      <formula>$AK8</formula>
    </cfRule>
  </conditionalFormatting>
  <conditionalFormatting sqref="L8:L38">
    <cfRule type="expression" dxfId="579" priority="4" stopIfTrue="1">
      <formula>$AL8</formula>
    </cfRule>
    <cfRule type="expression" dxfId="578" priority="5" stopIfTrue="1">
      <formula>AND(NOT($AL8),$L8&lt;&gt;"")</formula>
    </cfRule>
  </conditionalFormatting>
  <conditionalFormatting sqref="M8:M38">
    <cfRule type="expression" dxfId="577" priority="7" stopIfTrue="1">
      <formula>$AL8</formula>
    </cfRule>
    <cfRule type="expression" dxfId="576" priority="8" stopIfTrue="1">
      <formula>AND(NOT($AL8),$M8&lt;&gt;"")</formula>
    </cfRule>
  </conditionalFormatting>
  <conditionalFormatting sqref="L8:L37">
    <cfRule type="expression" dxfId="575" priority="3" stopIfTrue="1">
      <formula>NOT($R8)</formula>
    </cfRule>
  </conditionalFormatting>
  <conditionalFormatting sqref="M8:M37">
    <cfRule type="expression" dxfId="574" priority="6" stopIfTrue="1">
      <formula>NOT($R8)</formula>
    </cfRule>
  </conditionalFormatting>
  <conditionalFormatting sqref="P38">
    <cfRule type="expression" dxfId="573" priority="2" stopIfTrue="1">
      <formula>NOT($R38)</formula>
    </cfRule>
  </conditionalFormatting>
  <conditionalFormatting sqref="J38">
    <cfRule type="expression" dxfId="572"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205FBB2B-7F1C-48FB-85DB-2FE40D4C2B0F}">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34EFF864-DD36-41B2-857E-A1BFBC098233}">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73053B15-86DE-42B6-B184-FF6F6080B206}">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CB094128-21C1-4399-991E-50743E1E0E88}">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13440934-F277-4153-8916-2CBDAFA6FBB8}">
      <formula1>$AJ8</formula1>
    </dataValidation>
    <dataValidation allowBlank="1" showInputMessage="1" showErrorMessage="1" errorTitle="Fehler in Eingabe" error="Dezimalwert (z.B. 1,0), der nicht grösser sein darf, wie die vorhandenen Überstunden (der Wert in der Zelle darüber)" sqref="N40:O41 K40:K41" xr:uid="{30C4C1F5-131B-42AF-BE34-CFA1B6BABC01}"/>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22D2B77C-784F-48C3-BDF4-F2C0B2BC9014}">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7F5884D9-480B-4F5D-B591-744872286FB8}"/>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30"/>
  <dimension ref="A1:BQ75"/>
  <sheetViews>
    <sheetView zoomScaleNormal="100" zoomScaleSheetLayoutView="100" workbookViewId="0">
      <pane ySplit="7" topLeftCell="A8" activePane="bottomLeft" state="frozen"/>
      <selection activeCell="A51" sqref="A51"/>
      <selection pane="bottomLeft" activeCell="N21" sqref="N21"/>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8.54296875"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54296875" style="3" customWidth="1"/>
    <col min="17" max="17" width="12.81640625" style="111" customWidth="1"/>
    <col min="18" max="18" width="19.81640625" style="111" customWidth="1"/>
    <col min="19" max="19" width="17.1796875" style="111" customWidth="1"/>
    <col min="20" max="21" width="8.7265625" style="23" customWidth="1"/>
    <col min="22" max="22" width="7.7265625" style="99" customWidth="1"/>
    <col min="23" max="24" width="12.54296875" style="27" customWidth="1"/>
    <col min="25" max="27" width="12" style="26" customWidth="1"/>
    <col min="28" max="33" width="6" style="27" customWidth="1"/>
    <col min="34" max="34" width="12.1796875" style="26" customWidth="1"/>
    <col min="35" max="36" width="12.1796875" style="104" customWidth="1"/>
    <col min="37" max="38" width="12.1796875" style="103" customWidth="1"/>
    <col min="39" max="39" width="12.54296875" style="26" customWidth="1"/>
    <col min="40" max="40" width="12.1796875" style="26" customWidth="1"/>
    <col min="41" max="51" width="12.1796875" style="103" customWidth="1"/>
    <col min="52" max="55" width="10.54296875" style="103" customWidth="1"/>
    <col min="56" max="60" width="12.1796875" style="103"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726"/>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thickBot="1" x14ac:dyDescent="0.35">
      <c r="A2" s="301" t="str">
        <f>" Org.-Einh. : "&amp;OrgEinheit</f>
        <v xml:space="preserve"> Org.-Einh. : xxxxx</v>
      </c>
      <c r="B2" s="302"/>
      <c r="C2" s="302"/>
      <c r="D2" s="302"/>
      <c r="E2" s="302"/>
      <c r="F2" s="686" t="s">
        <v>58</v>
      </c>
      <c r="G2" s="686"/>
      <c r="H2" s="686"/>
      <c r="I2" s="319" t="str">
        <f>" "&amp;Zeitmodell</f>
        <v xml:space="preserve"> Vollzeit</v>
      </c>
      <c r="J2" s="303"/>
      <c r="K2" s="303"/>
      <c r="L2" s="303"/>
      <c r="M2" s="303"/>
      <c r="N2" s="303"/>
      <c r="O2" s="304"/>
      <c r="P2" s="727"/>
      <c r="Q2" s="150">
        <f ca="1">IF(ISNA($Q$4),1,$Q$4)</f>
        <v>1</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Top="1" thickBot="1" x14ac:dyDescent="0.35">
      <c r="A3" s="305" t="str">
        <f xml:space="preserve"> " Mitarbeiter/in: "&amp;Name</f>
        <v xml:space="preserve"> Mitarbeiter/in: Vorname Nachname</v>
      </c>
      <c r="B3" s="306"/>
      <c r="C3" s="306"/>
      <c r="D3" s="306"/>
      <c r="E3" s="306"/>
      <c r="F3" s="687" t="s">
        <v>264</v>
      </c>
      <c r="G3" s="687"/>
      <c r="H3" s="687"/>
      <c r="I3" s="307" t="str">
        <f>" "&amp;Vorgesetzter</f>
        <v xml:space="preserve"> Vorname Nachname</v>
      </c>
      <c r="J3" s="307"/>
      <c r="K3" s="307"/>
      <c r="L3" s="307"/>
      <c r="M3" s="307"/>
      <c r="N3" s="307"/>
      <c r="O3" s="308"/>
      <c r="P3" s="309"/>
      <c r="Q3" s="155" t="str" cm="1">
        <f t="array" aca="1" ref="Q3" ca="1">RIGHT(CELL("filename",A1),LEN(CELL("filename",A1))-SEARCH("]",CELL("filename",A1),1))</f>
        <v>FormatAlt</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88" t="str">
        <f ca="1" xml:space="preserve"> " Monat: "&amp;$Q$3&amp;" "&amp;Jahr</f>
        <v xml:space="preserve"> Monat: FormatAlt 2026</v>
      </c>
      <c r="B4" s="689"/>
      <c r="C4" s="689"/>
      <c r="D4" s="690"/>
      <c r="E4" s="730" t="s">
        <v>131</v>
      </c>
      <c r="F4" s="732"/>
      <c r="G4" s="730" t="s">
        <v>132</v>
      </c>
      <c r="H4" s="731"/>
      <c r="I4" s="732"/>
      <c r="J4" s="310" t="s">
        <v>135</v>
      </c>
      <c r="K4" s="402" t="s">
        <v>259</v>
      </c>
      <c r="L4" s="396"/>
      <c r="M4" s="397"/>
      <c r="N4" s="405"/>
      <c r="O4" s="733" t="s">
        <v>266</v>
      </c>
      <c r="P4" s="702" t="s">
        <v>145</v>
      </c>
      <c r="Q4" s="157">
        <f ca="1">IF(ISNA(VLOOKUP($Q$3,MTab,2,FALSE)),1,VLOOKUP($Q$3,MTab,2,FALSE))</f>
        <v>1</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705" t="s">
        <v>49</v>
      </c>
      <c r="B5" s="708" t="s">
        <v>123</v>
      </c>
      <c r="C5" s="737" t="s">
        <v>265</v>
      </c>
      <c r="D5" s="738"/>
      <c r="E5" s="735" t="str">
        <f>"Wochen-AZ"&amp;" "&amp;TEXT(WAZ,"[hh]:mm")</f>
        <v>Wochen-AZ 40:00</v>
      </c>
      <c r="F5" s="736"/>
      <c r="G5" s="739" t="s">
        <v>290</v>
      </c>
      <c r="H5" s="740"/>
      <c r="I5" s="741"/>
      <c r="J5" s="410" cm="1">
        <f t="array" aca="1" ref="J5" ca="1">IF(ISNA($Q$5),Übertrag,INDIRECT($Q$5))</f>
        <v>0</v>
      </c>
      <c r="K5" s="413" t="s">
        <v>258</v>
      </c>
      <c r="L5" s="427" t="str">
        <f>IF(Zeitmodell="Vollzeit"," Überstunden1:1,5"," Überstunden1:1,25")</f>
        <v xml:space="preserve"> Überstunden1:1,5</v>
      </c>
      <c r="M5" s="412"/>
      <c r="N5" s="404"/>
      <c r="O5" s="734"/>
      <c r="P5" s="703"/>
      <c r="Q5" s="156" t="str">
        <f ca="1">IF(ISNA(VLOOKUP($Q$3,MTab,3,FALSE)),"Übertrag",VLOOKUP($Q$3,MTab,3,FALSE))</f>
        <v>Übertrag</v>
      </c>
      <c r="R5" s="134"/>
      <c r="S5" s="156" t="str">
        <f ca="1">IF(ISNA(VLOOKUP($Q$3,MTab,4,FALSE)),$Q$3&amp;"!$R$2",VLOOKUP($Q$3,MTab,4,FALSE))</f>
        <v>FormatAlt!$R$2</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706"/>
      <c r="B6" s="709"/>
      <c r="C6" s="677" t="s">
        <v>134</v>
      </c>
      <c r="D6" s="679" t="s">
        <v>170</v>
      </c>
      <c r="E6" s="311" t="s">
        <v>133</v>
      </c>
      <c r="F6" s="681" t="s">
        <v>0</v>
      </c>
      <c r="G6" s="664" t="s">
        <v>1</v>
      </c>
      <c r="H6" s="660" t="s">
        <v>2</v>
      </c>
      <c r="I6" s="421" t="s">
        <v>3</v>
      </c>
      <c r="J6" s="312" t="s">
        <v>129</v>
      </c>
      <c r="K6" s="742" t="s">
        <v>3</v>
      </c>
      <c r="L6" s="664" t="s">
        <v>1</v>
      </c>
      <c r="M6" s="666" t="s">
        <v>2</v>
      </c>
      <c r="N6" s="668" t="s">
        <v>3</v>
      </c>
      <c r="O6" s="700"/>
      <c r="P6" s="703"/>
      <c r="Q6" s="120" t="s">
        <v>13</v>
      </c>
      <c r="R6" s="121"/>
      <c r="S6" s="121"/>
      <c r="T6" s="121"/>
      <c r="U6" s="121"/>
      <c r="V6" s="121"/>
      <c r="W6" s="121"/>
      <c r="X6" s="161" t="s">
        <v>163</v>
      </c>
      <c r="Y6" s="121"/>
      <c r="Z6" s="121"/>
      <c r="AA6" s="121"/>
      <c r="AB6" s="670" t="s">
        <v>97</v>
      </c>
      <c r="AC6" s="671"/>
      <c r="AD6" s="671"/>
      <c r="AE6" s="671"/>
      <c r="AF6" s="671"/>
      <c r="AG6" s="672"/>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137"/>
      <c r="BH6" s="137"/>
      <c r="BI6" s="356"/>
      <c r="BJ6" s="353"/>
      <c r="BK6" s="353"/>
      <c r="BL6" s="353"/>
      <c r="BM6" s="353"/>
      <c r="BN6" s="353"/>
      <c r="BO6" s="354"/>
      <c r="BP6" s="354"/>
      <c r="BQ6" s="354"/>
    </row>
    <row r="7" spans="1:69" s="360" customFormat="1" ht="27.75" customHeight="1" x14ac:dyDescent="0.35">
      <c r="A7" s="707"/>
      <c r="B7" s="710"/>
      <c r="C7" s="678"/>
      <c r="D7" s="680"/>
      <c r="E7" s="313" t="s">
        <v>124</v>
      </c>
      <c r="F7" s="682"/>
      <c r="G7" s="665"/>
      <c r="H7" s="661"/>
      <c r="I7" s="422" t="s">
        <v>4</v>
      </c>
      <c r="J7" s="314" t="s">
        <v>130</v>
      </c>
      <c r="K7" s="743"/>
      <c r="L7" s="665"/>
      <c r="M7" s="667"/>
      <c r="N7" s="669"/>
      <c r="O7" s="701"/>
      <c r="P7" s="704"/>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38" t="s">
        <v>112</v>
      </c>
      <c r="BH7" s="138" t="s">
        <v>189</v>
      </c>
      <c r="BI7" s="358"/>
      <c r="BJ7" s="359"/>
      <c r="BK7" s="353"/>
      <c r="BL7" s="353"/>
      <c r="BM7" s="353"/>
      <c r="BN7" s="353"/>
      <c r="BO7" s="354"/>
      <c r="BP7" s="354"/>
      <c r="BQ7" s="354"/>
    </row>
    <row r="8" spans="1:69" s="357" customFormat="1" ht="27" customHeight="1" x14ac:dyDescent="0.35">
      <c r="A8" s="394" t="str">
        <f t="shared" ref="A8:A38" ca="1" si="0">IF($R8,TEXT($Q8,"TT.MM.JJJJ"),"")</f>
        <v>01.01.2026</v>
      </c>
      <c r="B8" s="76" t="str">
        <f t="shared" ref="B8:B38" ca="1" si="1">IF($R8,TEXT($Q8,"ttt"),"")</f>
        <v>Do</v>
      </c>
      <c r="C8" s="75" t="str">
        <f t="shared" ref="C8:C38" ca="1" si="2">IF($R8," "&amp;IF($S8="",VLOOKUP($Q8,FListe,3,FALSE),$S8),"")</f>
        <v xml:space="preserve"> Neujahrstag</v>
      </c>
      <c r="D8" s="179"/>
      <c r="E8" s="388" t="str">
        <f t="shared" ref="E8:E38" ca="1" si="3">IF(AND($R8,$T8&lt;&gt;"F"),IF($AC8=$AF8,"keine NAZ",TEXT($AC8,"hh:mm")&amp;"-"&amp;TEXT($AF8,"hh:mm")),"")</f>
        <v/>
      </c>
      <c r="F8" s="124">
        <f t="shared" ref="F8:F38" ca="1" si="4">IF($R8,IF($T8="F",0,VLOOKUP($B8,GAZ,I_GAZNAZ,FALSE)),"")</f>
        <v>0</v>
      </c>
      <c r="G8" s="411"/>
      <c r="H8" s="418"/>
      <c r="I8" s="423" t="str">
        <f ca="1">IF($U8="F","",IF(AND($R8,$AM8,NOT($Y8)),ROUND(($V8-$F8)*24,2),IF($D8="Z",$F8*-24,"")))</f>
        <v/>
      </c>
      <c r="J8" s="400">
        <f t="shared" ref="J8:J38" ca="1" si="5">$X8</f>
        <v>0</v>
      </c>
      <c r="K8" s="408" t="str">
        <f ca="1">IF(AND($U8="F",$AM8),ROUND($V8*24,2),"")</f>
        <v/>
      </c>
      <c r="L8" s="178"/>
      <c r="M8" s="414"/>
      <c r="N8" s="425" t="str">
        <f ca="1">IF(AND($R8,$AN8,$M8-$L8&lt;&gt;0,$AL8),ROUND(($M8-$L8)*24,2),"")</f>
        <v/>
      </c>
      <c r="O8" s="403"/>
      <c r="P8" s="180"/>
      <c r="Q8" s="107">
        <f ca="1">DATE(Jahr,$Q2,1)</f>
        <v>46023</v>
      </c>
      <c r="R8" s="114" t="b">
        <f t="shared" ref="R8:R38" ca="1" si="6">$Q$2=MONTH($Q8)</f>
        <v>1</v>
      </c>
      <c r="S8" s="108" t="str">
        <f t="shared" ref="S8:S38" si="7">IF(OR($D8="U",$D8="Z",$D8="ZK",$D8="K"),VLOOKUP($D8,UZK,2,FALSE),"")</f>
        <v/>
      </c>
      <c r="T8" s="60" t="str">
        <f t="shared" ref="T8:T38" ca="1" si="8">VLOOKUP($Q8,FListe,4,FALSE)</f>
        <v>F</v>
      </c>
      <c r="U8" s="60" t="str">
        <f t="shared" ref="U8:U38" ca="1" si="9">VLOOKUP($Q8,FListe,5,FALSE)</f>
        <v>F</v>
      </c>
      <c r="V8" s="95">
        <f t="shared" ref="V8:V38" si="10">$H8-$G8</f>
        <v>0</v>
      </c>
      <c r="W8" s="57">
        <f t="shared" ref="W8:W38" ca="1" si="11">IF($R8,$V8-$F8,"")</f>
        <v>0</v>
      </c>
      <c r="X8" s="159">
        <f t="shared" ref="X8:X38" ca="1" si="12">IF($I8&lt;&gt;"",$X7+$I8,$X7)</f>
        <v>0</v>
      </c>
      <c r="Y8" s="114" t="b">
        <f t="shared" ref="Y8:Y38" ca="1" si="13">($W8=0)</f>
        <v>1</v>
      </c>
      <c r="Z8" s="114" t="b">
        <f t="shared" ref="Z8:Z38" ca="1" si="14">($W8&gt;0)</f>
        <v>0</v>
      </c>
      <c r="AA8" s="114" t="b">
        <f t="shared" ref="AA8:AA38" ca="1" si="15">($W8&lt;0)</f>
        <v>0</v>
      </c>
      <c r="AB8" s="77">
        <f t="shared" ref="AB8:AC38"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ref="AF8:AG38" ca="1" si="19">IF(ISNA(VLOOKUP($B8,GAZ,AF$7,FALSE)),"",VLOOKUP($B8,GAZ,AF$7,FALSE))</f>
        <v>0.66666666666666663</v>
      </c>
      <c r="AG8" s="81">
        <f t="shared" ca="1" si="19"/>
        <v>0.75</v>
      </c>
      <c r="AH8" s="114" t="b">
        <f t="shared" ref="AH8:AH38" si="20">OR($G8&lt;&gt;"",$H8&lt;&gt;"",$L8&lt;&gt;"",$M8&lt;&gt;"")</f>
        <v>0</v>
      </c>
      <c r="AI8" s="114" t="b">
        <f t="shared" ref="AI8:AI38" ca="1" si="21">AND($T8&lt;&gt;"F",NOT($AH8),NOT($AC8=$AF8))</f>
        <v>0</v>
      </c>
      <c r="AJ8" s="114" t="b">
        <f t="shared" ref="AJ8:AJ38" ca="1" si="22">AND($AI8,OR($D8="U",$D8="Z",$D8="K"))</f>
        <v>0</v>
      </c>
      <c r="AK8" s="114" t="b">
        <f ca="1">AND($D8&lt;&gt;"U",$D8&lt;&gt;"Z",$D8&lt;&gt;"K",$R8)</f>
        <v>1</v>
      </c>
      <c r="AL8" s="114" t="b">
        <f ca="1">AND($U8&lt;&gt;"F",OR($B8="Sa",AND($AM8,$I8&gt;=0,NOT($AY8))))</f>
        <v>0</v>
      </c>
      <c r="AM8" s="114" t="b">
        <f t="shared" ref="AM8:AM38" si="23">AND($G8&lt;&gt;"",$H8&lt;&gt;"")</f>
        <v>0</v>
      </c>
      <c r="AN8" s="114" t="b">
        <f t="shared" ref="AN8:AN38" si="24">AND($L8&lt;&gt;"",$M8&lt;&gt;"")</f>
        <v>0</v>
      </c>
      <c r="AO8" s="112">
        <f t="shared" ref="AO8:AO38" ca="1" si="25">IF($AK8,TagUG,"")</f>
        <v>0</v>
      </c>
      <c r="AP8" s="112">
        <f t="shared" ref="AP8:AP38" ca="1" si="26">IF($AK8,IF($H8="",IF(AND($L8&lt;&gt;"",$L8&lt;$AG8),$L8,IF(AND($M8&lt;&gt;"",$M8&lt;$AG8),$M8,TagOG)),$H8),"")</f>
        <v>0.99930555555555556</v>
      </c>
      <c r="AQ8" s="112">
        <f ca="1">IF($AK8,IF($G8="",$AB8,$G8),"")</f>
        <v>0.29166666666666669</v>
      </c>
      <c r="AR8" s="112">
        <f t="shared" ref="AR8:AR38" ca="1" si="27">IF($AK8,IF(AND($L8&lt;&gt;"",$L8&lt;$AG8),$L8,IF(AND($M8&lt;&gt;"",$M8&lt;$AG8),$M8,TagOG)),"")</f>
        <v>0.99930555555555556</v>
      </c>
      <c r="AS8" s="114" t="b">
        <f t="shared" ref="AS8:AS38" si="28">MOD($G8*24,0.25)=0</f>
        <v>1</v>
      </c>
      <c r="AT8" s="114" t="b">
        <f t="shared" ref="AT8:AT38" ca="1" si="29">AND($AK8,ISNUMBER($G8),$G8&gt;=$AO8,$G8&lt;=$AP8)</f>
        <v>0</v>
      </c>
      <c r="AU8" s="114" t="b">
        <f t="shared" ref="AU8:AU38" si="30">MOD($H8*24,0.25)=0</f>
        <v>1</v>
      </c>
      <c r="AV8" s="114" t="b">
        <f t="shared" ref="AV8:AV38" ca="1" si="31">AND($AK8,ISNUMBER($H8),$H8&gt;=$AQ8,$H8&lt;=$AR8)</f>
        <v>0</v>
      </c>
      <c r="AW8" s="114" t="b">
        <f t="shared" ref="AW8:AW38" ca="1" si="32">AND($G8&lt;&gt;"",$G8&gt;$AD8)</f>
        <v>0</v>
      </c>
      <c r="AX8" s="114" t="b">
        <f t="shared" ref="AX8:AX38" ca="1" si="33">AND($H8&lt;&gt;"",$H8&lt;$AE8)</f>
        <v>0</v>
      </c>
      <c r="AY8" s="114" t="b">
        <f ca="1">AND($U8&lt;&gt;"F",OR($AW8,$AX8))</f>
        <v>0</v>
      </c>
      <c r="AZ8" s="112" t="str">
        <f t="shared" ref="AZ8:AZ38" ca="1" si="34">IF($AL8,IF(AND($H8&lt;&gt;"",$H8&gt;$AF8),$H8,$AF8),"")</f>
        <v/>
      </c>
      <c r="BA8" s="112" t="str">
        <f t="shared" ref="BA8:BA38" ca="1" si="35">IF($AL8,IF($M8&lt;&gt;"",$M8,$BC8),"")</f>
        <v/>
      </c>
      <c r="BB8" s="112" t="str">
        <f t="shared" ref="BB8:BB38" ca="1" si="36">IF($AL8,IF($L8&lt;&gt;"",$L8,IF(AND($H8&lt;&gt;"",$H8&gt;$AF8),$H8,$AF8)),"")</f>
        <v/>
      </c>
      <c r="BC8" s="112" t="str">
        <f t="shared" ref="BC8:BC38" ca="1" si="37">IF($AL8,TIME(23,59,0),"")</f>
        <v/>
      </c>
      <c r="BD8" s="114" t="b">
        <f t="shared" ref="BD8:BD38" si="38">MOD($L8*24,0.25)=0</f>
        <v>1</v>
      </c>
      <c r="BE8" s="114" t="b">
        <f t="shared" ref="BE8:BE38" ca="1" si="39">AND($AL8,ISNUMBER($L8),$L8&gt;=$AZ8,$BA8&gt;=$L8)</f>
        <v>0</v>
      </c>
      <c r="BF8" s="114" t="b">
        <f t="shared" ref="BF8:BF38" si="40">MOD($M8*24,0.25)=0</f>
        <v>1</v>
      </c>
      <c r="BG8" s="139" t="b">
        <f t="shared" ref="BG8:BG38" ca="1" si="41">AND($AL8,ISNUMBER($M8),$M8&gt;=$BB8,$M8&lt;=$BC8)</f>
        <v>0</v>
      </c>
      <c r="BH8" s="139">
        <f t="shared" ref="BH8:BH38" si="42">IF(AND(ISBLANK($D8),ISBLANK($G8),ISBLANK($H8),ISBLANK($L8),ISBLANK($M8),ISBLANK($P8)),0,1)</f>
        <v>0</v>
      </c>
      <c r="BI8" s="361"/>
      <c r="BJ8" s="353"/>
      <c r="BK8" s="353"/>
      <c r="BL8" s="353"/>
      <c r="BM8" s="353"/>
      <c r="BN8" s="353"/>
      <c r="BO8" s="354"/>
      <c r="BP8" s="354"/>
      <c r="BQ8" s="354"/>
    </row>
    <row r="9" spans="1:69" s="357" customFormat="1" ht="27" customHeight="1" x14ac:dyDescent="0.35">
      <c r="A9" s="394" t="str">
        <f t="shared" ca="1" si="0"/>
        <v>02.01.2026</v>
      </c>
      <c r="B9" s="76" t="str">
        <f t="shared" ca="1" si="1"/>
        <v>Fr</v>
      </c>
      <c r="C9" s="75" t="str">
        <f t="shared" ca="1" si="2"/>
        <v xml:space="preserve"> </v>
      </c>
      <c r="D9" s="165"/>
      <c r="E9" s="388" t="str">
        <f t="shared" ca="1" si="3"/>
        <v>08:00-16:00</v>
      </c>
      <c r="F9" s="124">
        <f t="shared" ca="1" si="4"/>
        <v>0.33333333333333331</v>
      </c>
      <c r="G9" s="125"/>
      <c r="H9" s="419"/>
      <c r="I9" s="423" t="str">
        <f t="shared" ref="I9:I38" ca="1" si="43">IF($U9="F","",IF(AND($R9,$AM9,NOT($Y9)),ROUND(($V9-$F9)*24,2),IF($D9="Z",$F9*-24,"")))</f>
        <v/>
      </c>
      <c r="J9" s="400">
        <f t="shared" ca="1" si="5"/>
        <v>0</v>
      </c>
      <c r="K9" s="408" t="str">
        <f t="shared" ref="K9:K38" ca="1" si="44">IF(AND($U9="F",$AM9),ROUND($V9*24,2),"")</f>
        <v/>
      </c>
      <c r="L9" s="178"/>
      <c r="M9" s="414"/>
      <c r="N9" s="425" t="str">
        <f t="shared" ref="N9:N38" ca="1" si="45">IF(AND($R9,$AN9,$M9-$L9&lt;&gt;0,$AL9),ROUND(($M9-$L9)*24,2),"")</f>
        <v/>
      </c>
      <c r="O9" s="403"/>
      <c r="P9" s="181"/>
      <c r="Q9" s="107">
        <f t="shared" ref="Q9:Q38" ca="1" si="46" xml:space="preserve"> Q8+1</f>
        <v>46024</v>
      </c>
      <c r="R9" s="114" t="b">
        <f t="shared" ca="1" si="6"/>
        <v>1</v>
      </c>
      <c r="S9" s="108" t="str">
        <f t="shared" si="7"/>
        <v/>
      </c>
      <c r="T9" s="60" t="str">
        <f t="shared" ca="1" si="8"/>
        <v>A</v>
      </c>
      <c r="U9" s="60" t="str">
        <f t="shared" ca="1" si="9"/>
        <v>A</v>
      </c>
      <c r="V9" s="95">
        <f t="shared" si="10"/>
        <v>0</v>
      </c>
      <c r="W9" s="57">
        <f t="shared" ca="1" si="11"/>
        <v>-0.33333333333333331</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v>
      </c>
      <c r="AF9" s="84">
        <f t="shared" ca="1" si="19"/>
        <v>0.66666666666666663</v>
      </c>
      <c r="AG9" s="81">
        <f t="shared" ca="1" si="19"/>
        <v>0.75</v>
      </c>
      <c r="AH9" s="114" t="b">
        <f t="shared" si="20"/>
        <v>0</v>
      </c>
      <c r="AI9" s="114" t="b">
        <f t="shared" ca="1" si="21"/>
        <v>1</v>
      </c>
      <c r="AJ9" s="114" t="b">
        <f t="shared" ca="1" si="22"/>
        <v>0</v>
      </c>
      <c r="AK9" s="114" t="b">
        <f t="shared" ref="AK9:AK38" ca="1" si="47">AND($D9&lt;&gt;"U",$D9&lt;&gt;"Z",$D9&lt;&gt;"K",$R9)</f>
        <v>1</v>
      </c>
      <c r="AL9" s="114" t="b">
        <f t="shared" ref="AL9:AL38" ca="1" si="48">AND($U9&lt;&gt;"F",OR($B9="Sa",AND($AM9,$I9&gt;=0,NOT($AY9))))</f>
        <v>0</v>
      </c>
      <c r="AM9" s="114" t="b">
        <f t="shared" si="23"/>
        <v>0</v>
      </c>
      <c r="AN9" s="114" t="b">
        <f t="shared" si="24"/>
        <v>0</v>
      </c>
      <c r="AO9" s="112">
        <f t="shared" ca="1" si="25"/>
        <v>0</v>
      </c>
      <c r="AP9" s="112">
        <f t="shared" ca="1" si="26"/>
        <v>0.99930555555555556</v>
      </c>
      <c r="AQ9" s="112">
        <f t="shared" ref="AQ9:AQ38" ca="1" si="49">IF($AK9,IF($G9="",TagUG,$G9),"")</f>
        <v>0</v>
      </c>
      <c r="AR9" s="112">
        <f t="shared" ca="1" si="27"/>
        <v>0.99930555555555556</v>
      </c>
      <c r="AS9" s="114" t="b">
        <f t="shared" si="28"/>
        <v>1</v>
      </c>
      <c r="AT9" s="114" t="b">
        <f t="shared" ca="1" si="29"/>
        <v>0</v>
      </c>
      <c r="AU9" s="114" t="b">
        <f t="shared" si="30"/>
        <v>1</v>
      </c>
      <c r="AV9" s="114" t="b">
        <f t="shared" ca="1" si="31"/>
        <v>0</v>
      </c>
      <c r="AW9" s="114" t="b">
        <f t="shared" ca="1" si="32"/>
        <v>0</v>
      </c>
      <c r="AX9" s="114" t="b">
        <f t="shared" ca="1" si="33"/>
        <v>0</v>
      </c>
      <c r="AY9" s="114" t="b">
        <f t="shared" ref="AY9:AY38" ca="1" si="50">AND($U9&lt;&gt;"F",OR($AW9,$AX9))</f>
        <v>0</v>
      </c>
      <c r="AZ9" s="112" t="str">
        <f t="shared" ca="1" si="34"/>
        <v/>
      </c>
      <c r="BA9" s="112" t="str">
        <f t="shared" ca="1" si="35"/>
        <v/>
      </c>
      <c r="BB9" s="112" t="str">
        <f t="shared" ca="1" si="36"/>
        <v/>
      </c>
      <c r="BC9" s="112" t="str">
        <f t="shared" ca="1" si="37"/>
        <v/>
      </c>
      <c r="BD9" s="114" t="b">
        <f t="shared" si="38"/>
        <v>1</v>
      </c>
      <c r="BE9" s="114" t="b">
        <f t="shared" ca="1" si="39"/>
        <v>0</v>
      </c>
      <c r="BF9" s="114" t="b">
        <f t="shared" si="40"/>
        <v>1</v>
      </c>
      <c r="BG9" s="139" t="b">
        <f t="shared" ca="1" si="41"/>
        <v>0</v>
      </c>
      <c r="BH9" s="139">
        <f t="shared" si="42"/>
        <v>0</v>
      </c>
      <c r="BI9" s="353"/>
      <c r="BJ9" s="353"/>
      <c r="BK9" s="353"/>
      <c r="BL9" s="353"/>
      <c r="BM9" s="353"/>
      <c r="BN9" s="353"/>
      <c r="BO9" s="354"/>
      <c r="BP9" s="354"/>
      <c r="BQ9" s="354"/>
    </row>
    <row r="10" spans="1:69" s="357" customFormat="1" ht="27" customHeight="1" x14ac:dyDescent="0.35">
      <c r="A10" s="394" t="str">
        <f t="shared" ca="1" si="0"/>
        <v>03.01.2026</v>
      </c>
      <c r="B10" s="76" t="str">
        <f t="shared" ca="1" si="1"/>
        <v>Sa</v>
      </c>
      <c r="C10" s="75" t="str">
        <f t="shared" ca="1" si="2"/>
        <v xml:space="preserve"> Wochenende</v>
      </c>
      <c r="D10" s="165"/>
      <c r="E10" s="388" t="str">
        <f t="shared" ca="1" si="3"/>
        <v/>
      </c>
      <c r="F10" s="124">
        <f t="shared" ca="1" si="4"/>
        <v>0</v>
      </c>
      <c r="G10" s="125"/>
      <c r="H10" s="419"/>
      <c r="I10" s="423" t="str">
        <f t="shared" ca="1" si="43"/>
        <v/>
      </c>
      <c r="J10" s="400">
        <f t="shared" ca="1" si="5"/>
        <v>0</v>
      </c>
      <c r="K10" s="408" t="str">
        <f t="shared" ca="1" si="44"/>
        <v/>
      </c>
      <c r="L10" s="178"/>
      <c r="M10" s="414"/>
      <c r="N10" s="425" t="str">
        <f t="shared" ca="1" si="45"/>
        <v/>
      </c>
      <c r="O10" s="403"/>
      <c r="P10" s="180"/>
      <c r="Q10" s="107">
        <f t="shared" ca="1" si="46"/>
        <v>46025</v>
      </c>
      <c r="R10" s="114" t="b">
        <f t="shared" ca="1" si="6"/>
        <v>1</v>
      </c>
      <c r="S10" s="108" t="str">
        <f t="shared" si="7"/>
        <v/>
      </c>
      <c r="T10" s="60" t="str">
        <f t="shared" ca="1" si="8"/>
        <v>F</v>
      </c>
      <c r="U10" s="60" t="str">
        <f t="shared" ca="1" si="9"/>
        <v>A</v>
      </c>
      <c r="V10" s="95">
        <f t="shared" si="10"/>
        <v>0</v>
      </c>
      <c r="W10" s="57">
        <f t="shared" ca="1" si="11"/>
        <v>0</v>
      </c>
      <c r="X10" s="159">
        <f t="shared" ca="1" si="12"/>
        <v>0</v>
      </c>
      <c r="Y10" s="114" t="b">
        <f t="shared" ca="1" si="13"/>
        <v>1</v>
      </c>
      <c r="Z10" s="114" t="b">
        <f t="shared" ca="1" si="14"/>
        <v>0</v>
      </c>
      <c r="AA10" s="114" t="b">
        <f t="shared" ca="1" si="15"/>
        <v>0</v>
      </c>
      <c r="AB10" s="77" t="str">
        <f t="shared" ca="1" si="16"/>
        <v/>
      </c>
      <c r="AC10" s="84" t="str">
        <f t="shared" ca="1" si="16"/>
        <v/>
      </c>
      <c r="AD10" s="87" t="str">
        <f t="shared" ca="1" si="17"/>
        <v/>
      </c>
      <c r="AE10" s="87" t="str">
        <f t="shared" ca="1" si="18"/>
        <v/>
      </c>
      <c r="AF10" s="84" t="str">
        <f t="shared" ca="1" si="19"/>
        <v/>
      </c>
      <c r="AG10" s="81" t="str">
        <f t="shared" ca="1" si="19"/>
        <v/>
      </c>
      <c r="AH10" s="114" t="b">
        <f t="shared" si="20"/>
        <v>0</v>
      </c>
      <c r="AI10" s="114" t="b">
        <f t="shared" ca="1" si="21"/>
        <v>0</v>
      </c>
      <c r="AJ10" s="114" t="b">
        <f t="shared" ca="1" si="22"/>
        <v>0</v>
      </c>
      <c r="AK10" s="114" t="b">
        <f t="shared" ca="1" si="47"/>
        <v>1</v>
      </c>
      <c r="AL10" s="114" t="b">
        <f t="shared" ca="1" si="48"/>
        <v>1</v>
      </c>
      <c r="AM10" s="114" t="b">
        <f t="shared" si="23"/>
        <v>0</v>
      </c>
      <c r="AN10" s="114" t="b">
        <f t="shared" si="24"/>
        <v>0</v>
      </c>
      <c r="AO10" s="112">
        <f t="shared" ca="1" si="25"/>
        <v>0</v>
      </c>
      <c r="AP10" s="112">
        <f t="shared" ca="1" si="26"/>
        <v>0.99930555555555556</v>
      </c>
      <c r="AQ10" s="112">
        <f t="shared" ca="1" si="49"/>
        <v>0</v>
      </c>
      <c r="AR10" s="112">
        <f t="shared" ca="1" si="27"/>
        <v>0.99930555555555556</v>
      </c>
      <c r="AS10" s="114" t="b">
        <f t="shared" si="28"/>
        <v>1</v>
      </c>
      <c r="AT10" s="114" t="b">
        <f t="shared" ca="1" si="29"/>
        <v>0</v>
      </c>
      <c r="AU10" s="114" t="b">
        <f t="shared" si="30"/>
        <v>1</v>
      </c>
      <c r="AV10" s="114" t="b">
        <f t="shared" ca="1" si="31"/>
        <v>0</v>
      </c>
      <c r="AW10" s="114" t="b">
        <f t="shared" ca="1" si="32"/>
        <v>0</v>
      </c>
      <c r="AX10" s="114" t="b">
        <f t="shared" ca="1" si="33"/>
        <v>0</v>
      </c>
      <c r="AY10" s="114" t="b">
        <f t="shared" ca="1" si="50"/>
        <v>0</v>
      </c>
      <c r="AZ10" s="112" t="str">
        <f t="shared" ca="1" si="34"/>
        <v/>
      </c>
      <c r="BA10" s="112">
        <f t="shared" ca="1" si="35"/>
        <v>0.99930555555555556</v>
      </c>
      <c r="BB10" s="112" t="str">
        <f t="shared" ca="1" si="36"/>
        <v/>
      </c>
      <c r="BC10" s="112">
        <f t="shared" ca="1" si="37"/>
        <v>0.99930555555555556</v>
      </c>
      <c r="BD10" s="114" t="b">
        <f t="shared" si="38"/>
        <v>1</v>
      </c>
      <c r="BE10" s="114" t="b">
        <f t="shared" ca="1" si="39"/>
        <v>0</v>
      </c>
      <c r="BF10" s="114" t="b">
        <f t="shared" si="40"/>
        <v>1</v>
      </c>
      <c r="BG10" s="139" t="b">
        <f t="shared" ca="1" si="41"/>
        <v>0</v>
      </c>
      <c r="BH10" s="139">
        <f t="shared" si="42"/>
        <v>0</v>
      </c>
      <c r="BI10" s="353"/>
      <c r="BJ10" s="353"/>
      <c r="BK10" s="353"/>
      <c r="BL10" s="353"/>
      <c r="BM10" s="353"/>
      <c r="BN10" s="353"/>
      <c r="BO10" s="354"/>
      <c r="BP10" s="354"/>
      <c r="BQ10" s="354"/>
    </row>
    <row r="11" spans="1:69" s="357" customFormat="1" ht="27" customHeight="1" x14ac:dyDescent="0.35">
      <c r="A11" s="394" t="str">
        <f t="shared" ca="1" si="0"/>
        <v>04.01.2026</v>
      </c>
      <c r="B11" s="76" t="str">
        <f t="shared" ca="1" si="1"/>
        <v>So</v>
      </c>
      <c r="C11" s="75" t="str">
        <f t="shared" ca="1" si="2"/>
        <v xml:space="preserve"> Wochenende</v>
      </c>
      <c r="D11" s="165"/>
      <c r="E11" s="388" t="str">
        <f t="shared" ca="1" si="3"/>
        <v/>
      </c>
      <c r="F11" s="124">
        <f t="shared" ca="1" si="4"/>
        <v>0</v>
      </c>
      <c r="G11" s="125"/>
      <c r="H11" s="419"/>
      <c r="I11" s="423" t="str">
        <f t="shared" ca="1" si="43"/>
        <v/>
      </c>
      <c r="J11" s="400">
        <f t="shared" ca="1" si="5"/>
        <v>0</v>
      </c>
      <c r="K11" s="408" t="str">
        <f t="shared" ca="1" si="44"/>
        <v/>
      </c>
      <c r="L11" s="178"/>
      <c r="M11" s="414"/>
      <c r="N11" s="425" t="str">
        <f t="shared" ca="1" si="45"/>
        <v/>
      </c>
      <c r="O11" s="403"/>
      <c r="P11" s="180"/>
      <c r="Q11" s="107">
        <f t="shared" ca="1" si="46"/>
        <v>46026</v>
      </c>
      <c r="R11" s="114" t="b">
        <f t="shared" ca="1" si="6"/>
        <v>1</v>
      </c>
      <c r="S11" s="108" t="str">
        <f t="shared" si="7"/>
        <v/>
      </c>
      <c r="T11" s="60" t="str">
        <f t="shared" ca="1" si="8"/>
        <v>F</v>
      </c>
      <c r="U11" s="60" t="str">
        <f t="shared" ca="1" si="9"/>
        <v>F</v>
      </c>
      <c r="V11" s="95">
        <f t="shared" si="10"/>
        <v>0</v>
      </c>
      <c r="W11" s="57">
        <f t="shared" ca="1" si="11"/>
        <v>0</v>
      </c>
      <c r="X11" s="159">
        <f t="shared" ca="1" si="12"/>
        <v>0</v>
      </c>
      <c r="Y11" s="114" t="b">
        <f t="shared" ca="1" si="13"/>
        <v>1</v>
      </c>
      <c r="Z11" s="114" t="b">
        <f t="shared" ca="1" si="14"/>
        <v>0</v>
      </c>
      <c r="AA11" s="114" t="b">
        <f t="shared" ca="1" si="15"/>
        <v>0</v>
      </c>
      <c r="AB11" s="77" t="str">
        <f t="shared" ca="1" si="16"/>
        <v/>
      </c>
      <c r="AC11" s="84" t="str">
        <f t="shared" ca="1" si="16"/>
        <v/>
      </c>
      <c r="AD11" s="87" t="str">
        <f t="shared" ca="1" si="17"/>
        <v/>
      </c>
      <c r="AE11" s="87" t="str">
        <f t="shared" ca="1" si="18"/>
        <v/>
      </c>
      <c r="AF11" s="84" t="str">
        <f t="shared" ca="1" si="19"/>
        <v/>
      </c>
      <c r="AG11" s="81" t="str">
        <f t="shared" ca="1" si="19"/>
        <v/>
      </c>
      <c r="AH11" s="114" t="b">
        <f t="shared" si="20"/>
        <v>0</v>
      </c>
      <c r="AI11" s="114" t="b">
        <f t="shared" ca="1" si="21"/>
        <v>0</v>
      </c>
      <c r="AJ11" s="114" t="b">
        <f t="shared" ca="1" si="22"/>
        <v>0</v>
      </c>
      <c r="AK11" s="114" t="b">
        <f t="shared" ca="1" si="47"/>
        <v>1</v>
      </c>
      <c r="AL11" s="114" t="b">
        <f t="shared" ca="1" si="48"/>
        <v>0</v>
      </c>
      <c r="AM11" s="114" t="b">
        <f t="shared" si="23"/>
        <v>0</v>
      </c>
      <c r="AN11" s="114" t="b">
        <f t="shared" si="24"/>
        <v>0</v>
      </c>
      <c r="AO11" s="112">
        <f t="shared" ca="1" si="25"/>
        <v>0</v>
      </c>
      <c r="AP11" s="112">
        <f t="shared" ca="1" si="26"/>
        <v>0.99930555555555556</v>
      </c>
      <c r="AQ11" s="112">
        <f t="shared" ca="1" si="49"/>
        <v>0</v>
      </c>
      <c r="AR11" s="112">
        <f t="shared" ca="1" si="27"/>
        <v>0.99930555555555556</v>
      </c>
      <c r="AS11" s="114" t="b">
        <f t="shared" si="28"/>
        <v>1</v>
      </c>
      <c r="AT11" s="114" t="b">
        <f t="shared" ca="1" si="29"/>
        <v>0</v>
      </c>
      <c r="AU11" s="114" t="b">
        <f t="shared" si="30"/>
        <v>1</v>
      </c>
      <c r="AV11" s="114" t="b">
        <f t="shared" ca="1" si="31"/>
        <v>0</v>
      </c>
      <c r="AW11" s="114" t="b">
        <f t="shared" ca="1" si="32"/>
        <v>0</v>
      </c>
      <c r="AX11" s="114" t="b">
        <f t="shared" ca="1" si="33"/>
        <v>0</v>
      </c>
      <c r="AY11" s="114" t="b">
        <f t="shared" ca="1" si="50"/>
        <v>0</v>
      </c>
      <c r="AZ11" s="112" t="str">
        <f t="shared" ca="1" si="34"/>
        <v/>
      </c>
      <c r="BA11" s="112" t="str">
        <f t="shared" ca="1" si="35"/>
        <v/>
      </c>
      <c r="BB11" s="112" t="str">
        <f t="shared" ca="1" si="36"/>
        <v/>
      </c>
      <c r="BC11" s="112" t="str">
        <f t="shared" ca="1" si="37"/>
        <v/>
      </c>
      <c r="BD11" s="114" t="b">
        <f t="shared" si="38"/>
        <v>1</v>
      </c>
      <c r="BE11" s="114" t="b">
        <f t="shared" ca="1" si="39"/>
        <v>0</v>
      </c>
      <c r="BF11" s="114" t="b">
        <f t="shared" si="40"/>
        <v>1</v>
      </c>
      <c r="BG11" s="139" t="b">
        <f t="shared" ca="1" si="41"/>
        <v>0</v>
      </c>
      <c r="BH11" s="139">
        <f t="shared" si="42"/>
        <v>0</v>
      </c>
      <c r="BI11" s="353"/>
      <c r="BJ11" s="353"/>
      <c r="BK11" s="353"/>
      <c r="BL11" s="353"/>
      <c r="BM11" s="353"/>
      <c r="BN11" s="353"/>
      <c r="BO11" s="354"/>
      <c r="BP11" s="354"/>
      <c r="BQ11" s="354"/>
    </row>
    <row r="12" spans="1:69" s="357" customFormat="1" ht="27" customHeight="1" x14ac:dyDescent="0.35">
      <c r="A12" s="394" t="str">
        <f t="shared" ca="1" si="0"/>
        <v>05.01.2026</v>
      </c>
      <c r="B12" s="76" t="str">
        <f t="shared" ca="1" si="1"/>
        <v>Mo</v>
      </c>
      <c r="C12" s="75" t="str">
        <f t="shared" ca="1" si="2"/>
        <v xml:space="preserve"> </v>
      </c>
      <c r="D12" s="179"/>
      <c r="E12" s="388" t="str">
        <f t="shared" ca="1" si="3"/>
        <v>08:00-16:00</v>
      </c>
      <c r="F12" s="124">
        <f t="shared" ca="1" si="4"/>
        <v>0.33333333333333331</v>
      </c>
      <c r="G12" s="125"/>
      <c r="H12" s="419"/>
      <c r="I12" s="423" t="str">
        <f t="shared" ca="1" si="43"/>
        <v/>
      </c>
      <c r="J12" s="400">
        <f t="shared" ca="1" si="5"/>
        <v>0</v>
      </c>
      <c r="K12" s="408" t="str">
        <f t="shared" ca="1" si="44"/>
        <v/>
      </c>
      <c r="L12" s="125"/>
      <c r="M12" s="417"/>
      <c r="N12" s="425" t="str">
        <f t="shared" ca="1" si="45"/>
        <v/>
      </c>
      <c r="O12" s="403"/>
      <c r="P12" s="180"/>
      <c r="Q12" s="107">
        <f t="shared" ca="1" si="46"/>
        <v>46027</v>
      </c>
      <c r="R12" s="114" t="b">
        <f t="shared" ca="1" si="6"/>
        <v>1</v>
      </c>
      <c r="S12" s="108" t="str">
        <f t="shared" si="7"/>
        <v/>
      </c>
      <c r="T12" s="60" t="str">
        <f t="shared" ca="1" si="8"/>
        <v>A</v>
      </c>
      <c r="U12" s="60" t="str">
        <f t="shared" ca="1" si="9"/>
        <v>A</v>
      </c>
      <c r="V12" s="95">
        <f t="shared" si="10"/>
        <v>0</v>
      </c>
      <c r="W12" s="57">
        <f t="shared" ca="1" si="11"/>
        <v>-0.33333333333333331</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9"/>
        <v>0.66666666666666663</v>
      </c>
      <c r="AG12" s="81">
        <f t="shared" ca="1" si="19"/>
        <v>0.75</v>
      </c>
      <c r="AH12" s="114" t="b">
        <f t="shared" si="20"/>
        <v>0</v>
      </c>
      <c r="AI12" s="114" t="b">
        <f t="shared" ca="1" si="21"/>
        <v>1</v>
      </c>
      <c r="AJ12" s="114" t="b">
        <f t="shared" ca="1" si="22"/>
        <v>0</v>
      </c>
      <c r="AK12" s="114" t="b">
        <f t="shared" ca="1" si="47"/>
        <v>1</v>
      </c>
      <c r="AL12" s="114" t="b">
        <f t="shared" ca="1" si="48"/>
        <v>0</v>
      </c>
      <c r="AM12" s="114" t="b">
        <f t="shared" si="23"/>
        <v>0</v>
      </c>
      <c r="AN12" s="114" t="b">
        <f t="shared" si="24"/>
        <v>0</v>
      </c>
      <c r="AO12" s="112">
        <f t="shared" ca="1" si="25"/>
        <v>0</v>
      </c>
      <c r="AP12" s="112">
        <f t="shared" ca="1" si="26"/>
        <v>0.99930555555555556</v>
      </c>
      <c r="AQ12" s="112">
        <f t="shared" ca="1" si="49"/>
        <v>0</v>
      </c>
      <c r="AR12" s="112">
        <f t="shared" ca="1" si="27"/>
        <v>0.99930555555555556</v>
      </c>
      <c r="AS12" s="114" t="b">
        <f t="shared" si="28"/>
        <v>1</v>
      </c>
      <c r="AT12" s="114" t="b">
        <f t="shared" ca="1" si="29"/>
        <v>0</v>
      </c>
      <c r="AU12" s="114" t="b">
        <f t="shared" si="30"/>
        <v>1</v>
      </c>
      <c r="AV12" s="114" t="b">
        <f t="shared" ca="1" si="31"/>
        <v>0</v>
      </c>
      <c r="AW12" s="114" t="b">
        <f t="shared" ca="1" si="32"/>
        <v>0</v>
      </c>
      <c r="AX12" s="114" t="b">
        <f t="shared" ca="1" si="33"/>
        <v>0</v>
      </c>
      <c r="AY12" s="114" t="b">
        <f t="shared" ca="1" si="50"/>
        <v>0</v>
      </c>
      <c r="AZ12" s="112" t="str">
        <f t="shared" ca="1" si="34"/>
        <v/>
      </c>
      <c r="BA12" s="112" t="str">
        <f t="shared" ca="1" si="35"/>
        <v/>
      </c>
      <c r="BB12" s="112" t="str">
        <f t="shared" ca="1" si="36"/>
        <v/>
      </c>
      <c r="BC12" s="112" t="str">
        <f t="shared" ca="1" si="37"/>
        <v/>
      </c>
      <c r="BD12" s="114" t="b">
        <f t="shared" si="38"/>
        <v>1</v>
      </c>
      <c r="BE12" s="114" t="b">
        <f t="shared" ca="1" si="39"/>
        <v>0</v>
      </c>
      <c r="BF12" s="114" t="b">
        <f t="shared" si="40"/>
        <v>1</v>
      </c>
      <c r="BG12" s="139" t="b">
        <f t="shared" ca="1" si="41"/>
        <v>0</v>
      </c>
      <c r="BH12" s="139">
        <f t="shared" si="42"/>
        <v>0</v>
      </c>
      <c r="BI12" s="353"/>
      <c r="BJ12" s="353"/>
      <c r="BK12" s="353"/>
      <c r="BL12" s="353"/>
      <c r="BM12" s="353"/>
      <c r="BN12" s="353"/>
      <c r="BO12" s="354"/>
      <c r="BP12" s="354"/>
      <c r="BQ12" s="354"/>
    </row>
    <row r="13" spans="1:69" s="357" customFormat="1" ht="27" customHeight="1" x14ac:dyDescent="0.35">
      <c r="A13" s="394" t="str">
        <f t="shared" ca="1" si="0"/>
        <v>06.01.2026</v>
      </c>
      <c r="B13" s="76" t="str">
        <f t="shared" ca="1" si="1"/>
        <v>Di</v>
      </c>
      <c r="C13" s="75" t="str">
        <f t="shared" ca="1" si="2"/>
        <v xml:space="preserve"> Hl. drei Könige</v>
      </c>
      <c r="D13" s="179"/>
      <c r="E13" s="388" t="str">
        <f t="shared" ca="1" si="3"/>
        <v/>
      </c>
      <c r="F13" s="124">
        <f t="shared" ca="1" si="4"/>
        <v>0</v>
      </c>
      <c r="G13" s="125"/>
      <c r="H13" s="419"/>
      <c r="I13" s="423" t="str">
        <f t="shared" ca="1" si="43"/>
        <v/>
      </c>
      <c r="J13" s="400">
        <f t="shared" ca="1" si="5"/>
        <v>0</v>
      </c>
      <c r="K13" s="408" t="str">
        <f t="shared" ca="1" si="44"/>
        <v/>
      </c>
      <c r="L13" s="178"/>
      <c r="M13" s="414"/>
      <c r="N13" s="425" t="str">
        <f t="shared" ca="1" si="45"/>
        <v/>
      </c>
      <c r="O13" s="403"/>
      <c r="P13" s="180"/>
      <c r="Q13" s="107">
        <f t="shared" ca="1" si="46"/>
        <v>46028</v>
      </c>
      <c r="R13" s="114" t="b">
        <f t="shared" ca="1" si="6"/>
        <v>1</v>
      </c>
      <c r="S13" s="108" t="str">
        <f t="shared" si="7"/>
        <v/>
      </c>
      <c r="T13" s="60" t="str">
        <f t="shared" ca="1" si="8"/>
        <v>F</v>
      </c>
      <c r="U13" s="60" t="str">
        <f t="shared" ca="1" si="9"/>
        <v>F</v>
      </c>
      <c r="V13" s="95">
        <f t="shared" si="10"/>
        <v>0</v>
      </c>
      <c r="W13" s="57">
        <f t="shared" ca="1" si="11"/>
        <v>0</v>
      </c>
      <c r="X13" s="159">
        <f t="shared" ca="1" si="12"/>
        <v>0</v>
      </c>
      <c r="Y13" s="114" t="b">
        <f t="shared" ca="1" si="13"/>
        <v>1</v>
      </c>
      <c r="Z13" s="114" t="b">
        <f t="shared" ca="1" si="14"/>
        <v>0</v>
      </c>
      <c r="AA13" s="114" t="b">
        <f t="shared" ca="1" si="15"/>
        <v>0</v>
      </c>
      <c r="AB13" s="77">
        <f t="shared" ca="1" si="16"/>
        <v>0.29166666666666669</v>
      </c>
      <c r="AC13" s="84">
        <f t="shared" ca="1" si="16"/>
        <v>0.33333333333333331</v>
      </c>
      <c r="AD13" s="87">
        <f t="shared" ca="1" si="17"/>
        <v>0.375</v>
      </c>
      <c r="AE13" s="87">
        <f t="shared" ca="1" si="18"/>
        <v>0.58333333333333337</v>
      </c>
      <c r="AF13" s="84">
        <f t="shared" ca="1" si="19"/>
        <v>0.66666666666666663</v>
      </c>
      <c r="AG13" s="81">
        <f t="shared" ca="1" si="19"/>
        <v>0.75</v>
      </c>
      <c r="AH13" s="114" t="b">
        <f t="shared" si="20"/>
        <v>0</v>
      </c>
      <c r="AI13" s="114" t="b">
        <f t="shared" ca="1" si="21"/>
        <v>0</v>
      </c>
      <c r="AJ13" s="114" t="b">
        <f t="shared" ca="1" si="22"/>
        <v>0</v>
      </c>
      <c r="AK13" s="114" t="b">
        <f t="shared" ca="1" si="47"/>
        <v>1</v>
      </c>
      <c r="AL13" s="114" t="b">
        <f t="shared" ca="1" si="48"/>
        <v>0</v>
      </c>
      <c r="AM13" s="114" t="b">
        <f t="shared" si="23"/>
        <v>0</v>
      </c>
      <c r="AN13" s="114" t="b">
        <f t="shared" si="24"/>
        <v>0</v>
      </c>
      <c r="AO13" s="112">
        <f t="shared" ca="1" si="25"/>
        <v>0</v>
      </c>
      <c r="AP13" s="112">
        <f t="shared" ca="1" si="26"/>
        <v>0.99930555555555556</v>
      </c>
      <c r="AQ13" s="112">
        <f t="shared" ca="1" si="49"/>
        <v>0</v>
      </c>
      <c r="AR13" s="112">
        <f t="shared" ca="1" si="27"/>
        <v>0.99930555555555556</v>
      </c>
      <c r="AS13" s="114" t="b">
        <f t="shared" si="28"/>
        <v>1</v>
      </c>
      <c r="AT13" s="114" t="b">
        <f t="shared" ca="1" si="29"/>
        <v>0</v>
      </c>
      <c r="AU13" s="114" t="b">
        <f t="shared" si="30"/>
        <v>1</v>
      </c>
      <c r="AV13" s="114" t="b">
        <f t="shared" ca="1" si="31"/>
        <v>0</v>
      </c>
      <c r="AW13" s="114" t="b">
        <f t="shared" ca="1" si="32"/>
        <v>0</v>
      </c>
      <c r="AX13" s="114" t="b">
        <f t="shared" ca="1" si="33"/>
        <v>0</v>
      </c>
      <c r="AY13" s="114" t="b">
        <f t="shared" ca="1" si="50"/>
        <v>0</v>
      </c>
      <c r="AZ13" s="112" t="str">
        <f t="shared" ca="1" si="34"/>
        <v/>
      </c>
      <c r="BA13" s="112" t="str">
        <f t="shared" ca="1" si="35"/>
        <v/>
      </c>
      <c r="BB13" s="112" t="str">
        <f t="shared" ca="1" si="36"/>
        <v/>
      </c>
      <c r="BC13" s="112" t="str">
        <f t="shared" ca="1" si="37"/>
        <v/>
      </c>
      <c r="BD13" s="114" t="b">
        <f t="shared" si="38"/>
        <v>1</v>
      </c>
      <c r="BE13" s="114" t="b">
        <f t="shared" ca="1" si="39"/>
        <v>0</v>
      </c>
      <c r="BF13" s="114" t="b">
        <f t="shared" si="40"/>
        <v>1</v>
      </c>
      <c r="BG13" s="139" t="b">
        <f t="shared" ca="1" si="41"/>
        <v>0</v>
      </c>
      <c r="BH13" s="139">
        <f t="shared" si="42"/>
        <v>0</v>
      </c>
      <c r="BI13" s="353"/>
      <c r="BJ13" s="353"/>
      <c r="BK13" s="353"/>
      <c r="BL13" s="353"/>
      <c r="BM13" s="353"/>
      <c r="BN13" s="353"/>
      <c r="BO13" s="354"/>
      <c r="BP13" s="354"/>
      <c r="BQ13" s="354"/>
    </row>
    <row r="14" spans="1:69" s="357" customFormat="1" ht="27" customHeight="1" x14ac:dyDescent="0.35">
      <c r="A14" s="394" t="str">
        <f t="shared" ca="1" si="0"/>
        <v>07.01.2026</v>
      </c>
      <c r="B14" s="76" t="str">
        <f t="shared" ca="1" si="1"/>
        <v>Mi</v>
      </c>
      <c r="C14" s="75" t="str">
        <f t="shared" ca="1" si="2"/>
        <v xml:space="preserve"> </v>
      </c>
      <c r="D14" s="165"/>
      <c r="E14" s="388" t="str">
        <f t="shared" ca="1" si="3"/>
        <v>08:00-16:00</v>
      </c>
      <c r="F14" s="124">
        <f t="shared" ca="1" si="4"/>
        <v>0.33333333333333331</v>
      </c>
      <c r="G14" s="125"/>
      <c r="H14" s="419"/>
      <c r="I14" s="423" t="str">
        <f t="shared" ca="1" si="43"/>
        <v/>
      </c>
      <c r="J14" s="400">
        <f t="shared" ca="1" si="5"/>
        <v>0</v>
      </c>
      <c r="K14" s="408" t="str">
        <f t="shared" ca="1" si="44"/>
        <v/>
      </c>
      <c r="L14" s="178"/>
      <c r="M14" s="414"/>
      <c r="N14" s="425" t="str">
        <f t="shared" ca="1" si="45"/>
        <v/>
      </c>
      <c r="O14" s="403"/>
      <c r="P14" s="180"/>
      <c r="Q14" s="107">
        <f t="shared" ca="1" si="46"/>
        <v>46029</v>
      </c>
      <c r="R14" s="114" t="b">
        <f t="shared" ca="1" si="6"/>
        <v>1</v>
      </c>
      <c r="S14" s="108" t="str">
        <f t="shared" si="7"/>
        <v/>
      </c>
      <c r="T14" s="60" t="str">
        <f t="shared" ca="1" si="8"/>
        <v>A</v>
      </c>
      <c r="U14" s="60" t="str">
        <f t="shared" ca="1" si="9"/>
        <v>A</v>
      </c>
      <c r="V14" s="95">
        <f t="shared" si="10"/>
        <v>0</v>
      </c>
      <c r="W14" s="57">
        <f t="shared" ca="1" si="11"/>
        <v>-0.33333333333333331</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9"/>
        <v>0.66666666666666663</v>
      </c>
      <c r="AG14" s="81">
        <f t="shared" ca="1" si="19"/>
        <v>0.75</v>
      </c>
      <c r="AH14" s="114" t="b">
        <f t="shared" si="20"/>
        <v>0</v>
      </c>
      <c r="AI14" s="114" t="b">
        <f t="shared" ca="1" si="21"/>
        <v>1</v>
      </c>
      <c r="AJ14" s="114" t="b">
        <f t="shared" ca="1" si="22"/>
        <v>0</v>
      </c>
      <c r="AK14" s="114" t="b">
        <f t="shared" ca="1" si="47"/>
        <v>1</v>
      </c>
      <c r="AL14" s="114" t="b">
        <f t="shared" ca="1" si="48"/>
        <v>0</v>
      </c>
      <c r="AM14" s="114" t="b">
        <f t="shared" si="23"/>
        <v>0</v>
      </c>
      <c r="AN14" s="114" t="b">
        <f t="shared" si="24"/>
        <v>0</v>
      </c>
      <c r="AO14" s="112">
        <f t="shared" ca="1" si="25"/>
        <v>0</v>
      </c>
      <c r="AP14" s="112">
        <f t="shared" ca="1" si="26"/>
        <v>0.99930555555555556</v>
      </c>
      <c r="AQ14" s="112">
        <f t="shared" ca="1" si="49"/>
        <v>0</v>
      </c>
      <c r="AR14" s="112">
        <f t="shared" ca="1" si="27"/>
        <v>0.99930555555555556</v>
      </c>
      <c r="AS14" s="114" t="b">
        <f t="shared" si="28"/>
        <v>1</v>
      </c>
      <c r="AT14" s="114" t="b">
        <f t="shared" ca="1" si="29"/>
        <v>0</v>
      </c>
      <c r="AU14" s="114" t="b">
        <f t="shared" si="30"/>
        <v>1</v>
      </c>
      <c r="AV14" s="114" t="b">
        <f t="shared" ca="1" si="31"/>
        <v>0</v>
      </c>
      <c r="AW14" s="114" t="b">
        <f t="shared" ca="1" si="32"/>
        <v>0</v>
      </c>
      <c r="AX14" s="114" t="b">
        <f t="shared" ca="1" si="33"/>
        <v>0</v>
      </c>
      <c r="AY14" s="114" t="b">
        <f t="shared" ca="1" si="50"/>
        <v>0</v>
      </c>
      <c r="AZ14" s="112" t="str">
        <f t="shared" ca="1" si="34"/>
        <v/>
      </c>
      <c r="BA14" s="112" t="str">
        <f t="shared" ca="1" si="35"/>
        <v/>
      </c>
      <c r="BB14" s="112" t="str">
        <f t="shared" ca="1" si="36"/>
        <v/>
      </c>
      <c r="BC14" s="112" t="str">
        <f t="shared" ca="1" si="37"/>
        <v/>
      </c>
      <c r="BD14" s="114" t="b">
        <f t="shared" si="38"/>
        <v>1</v>
      </c>
      <c r="BE14" s="114" t="b">
        <f t="shared" ca="1" si="39"/>
        <v>0</v>
      </c>
      <c r="BF14" s="114" t="b">
        <f t="shared" si="40"/>
        <v>1</v>
      </c>
      <c r="BG14" s="139" t="b">
        <f t="shared" ca="1" si="41"/>
        <v>0</v>
      </c>
      <c r="BH14" s="139">
        <f t="shared" si="42"/>
        <v>0</v>
      </c>
      <c r="BI14" s="353"/>
      <c r="BJ14" s="353"/>
      <c r="BK14" s="353"/>
      <c r="BL14" s="353"/>
      <c r="BM14" s="353"/>
      <c r="BN14" s="353"/>
      <c r="BO14" s="354"/>
      <c r="BP14" s="354"/>
      <c r="BQ14" s="354"/>
    </row>
    <row r="15" spans="1:69" s="357" customFormat="1" ht="27" customHeight="1" x14ac:dyDescent="0.35">
      <c r="A15" s="394" t="str">
        <f t="shared" ca="1" si="0"/>
        <v>08.01.2026</v>
      </c>
      <c r="B15" s="76" t="str">
        <f t="shared" ca="1" si="1"/>
        <v>Do</v>
      </c>
      <c r="C15" s="75" t="str">
        <f t="shared" ca="1" si="2"/>
        <v xml:space="preserve"> </v>
      </c>
      <c r="D15" s="165"/>
      <c r="E15" s="388" t="str">
        <f t="shared" ca="1" si="3"/>
        <v>08:00-16:00</v>
      </c>
      <c r="F15" s="124">
        <f t="shared" ca="1" si="4"/>
        <v>0.33333333333333331</v>
      </c>
      <c r="G15" s="125"/>
      <c r="H15" s="419"/>
      <c r="I15" s="423" t="str">
        <f t="shared" ca="1" si="43"/>
        <v/>
      </c>
      <c r="J15" s="400">
        <f t="shared" ca="1" si="5"/>
        <v>0</v>
      </c>
      <c r="K15" s="408" t="str">
        <f t="shared" ca="1" si="44"/>
        <v/>
      </c>
      <c r="L15" s="178"/>
      <c r="M15" s="414"/>
      <c r="N15" s="425" t="str">
        <f t="shared" ca="1" si="45"/>
        <v/>
      </c>
      <c r="O15" s="403"/>
      <c r="P15" s="180"/>
      <c r="Q15" s="107">
        <f t="shared" ca="1" si="46"/>
        <v>46030</v>
      </c>
      <c r="R15" s="114" t="b">
        <f t="shared" ca="1" si="6"/>
        <v>1</v>
      </c>
      <c r="S15" s="108" t="str">
        <f t="shared" si="7"/>
        <v/>
      </c>
      <c r="T15" s="60" t="str">
        <f t="shared" ca="1" si="8"/>
        <v>A</v>
      </c>
      <c r="U15" s="60" t="str">
        <f t="shared" ca="1" si="9"/>
        <v>A</v>
      </c>
      <c r="V15" s="95">
        <f t="shared" si="10"/>
        <v>0</v>
      </c>
      <c r="W15" s="57">
        <f t="shared" ca="1" si="11"/>
        <v>-0.33333333333333331</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9"/>
        <v>0.66666666666666663</v>
      </c>
      <c r="AG15" s="81">
        <f t="shared" ca="1" si="19"/>
        <v>0.75</v>
      </c>
      <c r="AH15" s="114" t="b">
        <f t="shared" si="20"/>
        <v>0</v>
      </c>
      <c r="AI15" s="114" t="b">
        <f t="shared" ca="1" si="21"/>
        <v>1</v>
      </c>
      <c r="AJ15" s="114" t="b">
        <f t="shared" ca="1" si="22"/>
        <v>0</v>
      </c>
      <c r="AK15" s="114" t="b">
        <f t="shared" ca="1" si="47"/>
        <v>1</v>
      </c>
      <c r="AL15" s="114" t="b">
        <f t="shared" ca="1" si="48"/>
        <v>0</v>
      </c>
      <c r="AM15" s="114" t="b">
        <f t="shared" si="23"/>
        <v>0</v>
      </c>
      <c r="AN15" s="114" t="b">
        <f t="shared" si="24"/>
        <v>0</v>
      </c>
      <c r="AO15" s="112">
        <f t="shared" ca="1" si="25"/>
        <v>0</v>
      </c>
      <c r="AP15" s="112">
        <f t="shared" ca="1" si="26"/>
        <v>0.99930555555555556</v>
      </c>
      <c r="AQ15" s="112">
        <f t="shared" ca="1" si="49"/>
        <v>0</v>
      </c>
      <c r="AR15" s="112">
        <f t="shared" ca="1" si="27"/>
        <v>0.99930555555555556</v>
      </c>
      <c r="AS15" s="114" t="b">
        <f t="shared" si="28"/>
        <v>1</v>
      </c>
      <c r="AT15" s="114" t="b">
        <f t="shared" ca="1" si="29"/>
        <v>0</v>
      </c>
      <c r="AU15" s="114" t="b">
        <f t="shared" si="30"/>
        <v>1</v>
      </c>
      <c r="AV15" s="114" t="b">
        <f t="shared" ca="1" si="31"/>
        <v>0</v>
      </c>
      <c r="AW15" s="114" t="b">
        <f t="shared" ca="1" si="32"/>
        <v>0</v>
      </c>
      <c r="AX15" s="114" t="b">
        <f t="shared" ca="1" si="33"/>
        <v>0</v>
      </c>
      <c r="AY15" s="114" t="b">
        <f t="shared" ca="1" si="50"/>
        <v>0</v>
      </c>
      <c r="AZ15" s="112" t="str">
        <f t="shared" ca="1" si="34"/>
        <v/>
      </c>
      <c r="BA15" s="112" t="str">
        <f t="shared" ca="1" si="35"/>
        <v/>
      </c>
      <c r="BB15" s="112" t="str">
        <f t="shared" ca="1" si="36"/>
        <v/>
      </c>
      <c r="BC15" s="112" t="str">
        <f t="shared" ca="1" si="37"/>
        <v/>
      </c>
      <c r="BD15" s="114" t="b">
        <f t="shared" si="38"/>
        <v>1</v>
      </c>
      <c r="BE15" s="114" t="b">
        <f t="shared" ca="1" si="39"/>
        <v>0</v>
      </c>
      <c r="BF15" s="114" t="b">
        <f t="shared" si="40"/>
        <v>1</v>
      </c>
      <c r="BG15" s="139" t="b">
        <f t="shared" ca="1" si="41"/>
        <v>0</v>
      </c>
      <c r="BH15" s="139">
        <f t="shared" si="42"/>
        <v>0</v>
      </c>
      <c r="BI15" s="353"/>
      <c r="BJ15" s="353"/>
      <c r="BK15" s="353"/>
      <c r="BL15" s="353"/>
      <c r="BM15" s="353"/>
      <c r="BN15" s="353"/>
      <c r="BO15" s="354"/>
      <c r="BP15" s="354"/>
      <c r="BQ15" s="354"/>
    </row>
    <row r="16" spans="1:69" s="357" customFormat="1" ht="27" customHeight="1" x14ac:dyDescent="0.35">
      <c r="A16" s="394" t="str">
        <f t="shared" ca="1" si="0"/>
        <v>09.01.2026</v>
      </c>
      <c r="B16" s="76" t="str">
        <f t="shared" ca="1" si="1"/>
        <v>Fr</v>
      </c>
      <c r="C16" s="75" t="str">
        <f t="shared" ca="1" si="2"/>
        <v xml:space="preserve"> </v>
      </c>
      <c r="D16" s="165"/>
      <c r="E16" s="388" t="str">
        <f t="shared" ca="1" si="3"/>
        <v>08:00-16:00</v>
      </c>
      <c r="F16" s="124">
        <f t="shared" ca="1" si="4"/>
        <v>0.33333333333333331</v>
      </c>
      <c r="G16" s="125"/>
      <c r="H16" s="419"/>
      <c r="I16" s="423" t="str">
        <f t="shared" ca="1" si="43"/>
        <v/>
      </c>
      <c r="J16" s="400">
        <f t="shared" ca="1" si="5"/>
        <v>0</v>
      </c>
      <c r="K16" s="408" t="str">
        <f t="shared" ca="1" si="44"/>
        <v/>
      </c>
      <c r="L16" s="178"/>
      <c r="M16" s="414"/>
      <c r="N16" s="425" t="str">
        <f t="shared" ca="1" si="45"/>
        <v/>
      </c>
      <c r="O16" s="403"/>
      <c r="P16" s="180"/>
      <c r="Q16" s="107">
        <f t="shared" ca="1" si="46"/>
        <v>46031</v>
      </c>
      <c r="R16" s="114" t="b">
        <f t="shared" ca="1" si="6"/>
        <v>1</v>
      </c>
      <c r="S16" s="108" t="str">
        <f t="shared" si="7"/>
        <v/>
      </c>
      <c r="T16" s="60" t="str">
        <f t="shared" ca="1" si="8"/>
        <v>A</v>
      </c>
      <c r="U16" s="60" t="str">
        <f t="shared" ca="1" si="9"/>
        <v>A</v>
      </c>
      <c r="V16" s="95">
        <f t="shared" si="10"/>
        <v>0</v>
      </c>
      <c r="W16" s="57">
        <f t="shared" ca="1" si="11"/>
        <v>-0.33333333333333331</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v>
      </c>
      <c r="AF16" s="84">
        <f t="shared" ca="1" si="19"/>
        <v>0.66666666666666663</v>
      </c>
      <c r="AG16" s="81">
        <f t="shared" ca="1" si="19"/>
        <v>0.75</v>
      </c>
      <c r="AH16" s="114" t="b">
        <f t="shared" si="20"/>
        <v>0</v>
      </c>
      <c r="AI16" s="114" t="b">
        <f t="shared" ca="1" si="21"/>
        <v>1</v>
      </c>
      <c r="AJ16" s="114" t="b">
        <f t="shared" ca="1" si="22"/>
        <v>0</v>
      </c>
      <c r="AK16" s="114" t="b">
        <f t="shared" ca="1" si="47"/>
        <v>1</v>
      </c>
      <c r="AL16" s="114" t="b">
        <f t="shared" ca="1" si="48"/>
        <v>0</v>
      </c>
      <c r="AM16" s="114" t="b">
        <f t="shared" si="23"/>
        <v>0</v>
      </c>
      <c r="AN16" s="114" t="b">
        <f t="shared" si="24"/>
        <v>0</v>
      </c>
      <c r="AO16" s="112">
        <f t="shared" ca="1" si="25"/>
        <v>0</v>
      </c>
      <c r="AP16" s="112">
        <f t="shared" ca="1" si="26"/>
        <v>0.99930555555555556</v>
      </c>
      <c r="AQ16" s="112">
        <f t="shared" ca="1" si="49"/>
        <v>0</v>
      </c>
      <c r="AR16" s="112">
        <f t="shared" ca="1" si="27"/>
        <v>0.99930555555555556</v>
      </c>
      <c r="AS16" s="114" t="b">
        <f t="shared" si="28"/>
        <v>1</v>
      </c>
      <c r="AT16" s="114" t="b">
        <f t="shared" ca="1" si="29"/>
        <v>0</v>
      </c>
      <c r="AU16" s="114" t="b">
        <f t="shared" si="30"/>
        <v>1</v>
      </c>
      <c r="AV16" s="114" t="b">
        <f t="shared" ca="1" si="31"/>
        <v>0</v>
      </c>
      <c r="AW16" s="114" t="b">
        <f t="shared" ca="1" si="32"/>
        <v>0</v>
      </c>
      <c r="AX16" s="114" t="b">
        <f t="shared" ca="1" si="33"/>
        <v>0</v>
      </c>
      <c r="AY16" s="114" t="b">
        <f t="shared" ca="1" si="50"/>
        <v>0</v>
      </c>
      <c r="AZ16" s="112" t="str">
        <f t="shared" ca="1" si="34"/>
        <v/>
      </c>
      <c r="BA16" s="112" t="str">
        <f t="shared" ca="1" si="35"/>
        <v/>
      </c>
      <c r="BB16" s="112" t="str">
        <f t="shared" ca="1" si="36"/>
        <v/>
      </c>
      <c r="BC16" s="112" t="str">
        <f t="shared" ca="1" si="37"/>
        <v/>
      </c>
      <c r="BD16" s="114" t="b">
        <f t="shared" si="38"/>
        <v>1</v>
      </c>
      <c r="BE16" s="114" t="b">
        <f t="shared" ca="1" si="39"/>
        <v>0</v>
      </c>
      <c r="BF16" s="114" t="b">
        <f t="shared" si="40"/>
        <v>1</v>
      </c>
      <c r="BG16" s="139" t="b">
        <f t="shared" ca="1" si="41"/>
        <v>0</v>
      </c>
      <c r="BH16" s="139">
        <f t="shared" si="42"/>
        <v>0</v>
      </c>
      <c r="BI16" s="353"/>
      <c r="BJ16" s="353"/>
      <c r="BK16" s="353"/>
      <c r="BL16" s="353"/>
      <c r="BM16" s="353"/>
      <c r="BN16" s="353"/>
      <c r="BO16" s="354"/>
      <c r="BP16" s="354"/>
      <c r="BQ16" s="354"/>
    </row>
    <row r="17" spans="1:69" s="357" customFormat="1" ht="27" customHeight="1" x14ac:dyDescent="0.35">
      <c r="A17" s="394" t="str">
        <f t="shared" ca="1" si="0"/>
        <v>10.01.2026</v>
      </c>
      <c r="B17" s="76" t="str">
        <f t="shared" ca="1" si="1"/>
        <v>Sa</v>
      </c>
      <c r="C17" s="75" t="str">
        <f t="shared" ca="1" si="2"/>
        <v xml:space="preserve"> Wochenende</v>
      </c>
      <c r="D17" s="165"/>
      <c r="E17" s="388" t="str">
        <f t="shared" ca="1" si="3"/>
        <v/>
      </c>
      <c r="F17" s="124">
        <f t="shared" ca="1" si="4"/>
        <v>0</v>
      </c>
      <c r="G17" s="125"/>
      <c r="H17" s="419"/>
      <c r="I17" s="423" t="str">
        <f t="shared" ca="1" si="43"/>
        <v/>
      </c>
      <c r="J17" s="400">
        <f t="shared" ca="1" si="5"/>
        <v>0</v>
      </c>
      <c r="K17" s="408" t="str">
        <f t="shared" ca="1" si="44"/>
        <v/>
      </c>
      <c r="L17" s="178"/>
      <c r="M17" s="414"/>
      <c r="N17" s="425" t="str">
        <f t="shared" ca="1" si="45"/>
        <v/>
      </c>
      <c r="O17" s="403"/>
      <c r="P17" s="180"/>
      <c r="Q17" s="107">
        <f t="shared" ca="1" si="46"/>
        <v>46032</v>
      </c>
      <c r="R17" s="114" t="b">
        <f t="shared" ca="1" si="6"/>
        <v>1</v>
      </c>
      <c r="S17" s="108" t="str">
        <f t="shared" si="7"/>
        <v/>
      </c>
      <c r="T17" s="60" t="str">
        <f t="shared" ca="1" si="8"/>
        <v>F</v>
      </c>
      <c r="U17" s="60" t="str">
        <f t="shared" ca="1" si="9"/>
        <v>A</v>
      </c>
      <c r="V17" s="95">
        <f t="shared" si="10"/>
        <v>0</v>
      </c>
      <c r="W17" s="57">
        <f t="shared" ca="1" si="11"/>
        <v>0</v>
      </c>
      <c r="X17" s="159">
        <f t="shared" ca="1" si="12"/>
        <v>0</v>
      </c>
      <c r="Y17" s="114" t="b">
        <f t="shared" ca="1" si="13"/>
        <v>1</v>
      </c>
      <c r="Z17" s="114" t="b">
        <f t="shared" ca="1" si="14"/>
        <v>0</v>
      </c>
      <c r="AA17" s="114" t="b">
        <f t="shared" ca="1" si="15"/>
        <v>0</v>
      </c>
      <c r="AB17" s="77" t="str">
        <f t="shared" ca="1" si="16"/>
        <v/>
      </c>
      <c r="AC17" s="84" t="str">
        <f t="shared" ca="1" si="16"/>
        <v/>
      </c>
      <c r="AD17" s="87" t="str">
        <f t="shared" ca="1" si="17"/>
        <v/>
      </c>
      <c r="AE17" s="87" t="str">
        <f t="shared" ca="1" si="18"/>
        <v/>
      </c>
      <c r="AF17" s="84" t="str">
        <f t="shared" ca="1" si="19"/>
        <v/>
      </c>
      <c r="AG17" s="81" t="str">
        <f t="shared" ca="1" si="19"/>
        <v/>
      </c>
      <c r="AH17" s="114" t="b">
        <f t="shared" si="20"/>
        <v>0</v>
      </c>
      <c r="AI17" s="114" t="b">
        <f t="shared" ca="1" si="21"/>
        <v>0</v>
      </c>
      <c r="AJ17" s="114" t="b">
        <f t="shared" ca="1" si="22"/>
        <v>0</v>
      </c>
      <c r="AK17" s="114" t="b">
        <f t="shared" ca="1" si="47"/>
        <v>1</v>
      </c>
      <c r="AL17" s="114" t="b">
        <f t="shared" ca="1" si="48"/>
        <v>1</v>
      </c>
      <c r="AM17" s="114" t="b">
        <f t="shared" si="23"/>
        <v>0</v>
      </c>
      <c r="AN17" s="114" t="b">
        <f t="shared" si="24"/>
        <v>0</v>
      </c>
      <c r="AO17" s="112">
        <f t="shared" ca="1" si="25"/>
        <v>0</v>
      </c>
      <c r="AP17" s="112">
        <f t="shared" ca="1" si="26"/>
        <v>0.99930555555555556</v>
      </c>
      <c r="AQ17" s="112">
        <f t="shared" ca="1" si="49"/>
        <v>0</v>
      </c>
      <c r="AR17" s="112">
        <f t="shared" ca="1" si="27"/>
        <v>0.99930555555555556</v>
      </c>
      <c r="AS17" s="114" t="b">
        <f t="shared" si="28"/>
        <v>1</v>
      </c>
      <c r="AT17" s="114" t="b">
        <f t="shared" ca="1" si="29"/>
        <v>0</v>
      </c>
      <c r="AU17" s="114" t="b">
        <f t="shared" si="30"/>
        <v>1</v>
      </c>
      <c r="AV17" s="114" t="b">
        <f t="shared" ca="1" si="31"/>
        <v>0</v>
      </c>
      <c r="AW17" s="114" t="b">
        <f t="shared" ca="1" si="32"/>
        <v>0</v>
      </c>
      <c r="AX17" s="114" t="b">
        <f t="shared" ca="1" si="33"/>
        <v>0</v>
      </c>
      <c r="AY17" s="114" t="b">
        <f t="shared" ca="1" si="50"/>
        <v>0</v>
      </c>
      <c r="AZ17" s="112" t="str">
        <f t="shared" ca="1" si="34"/>
        <v/>
      </c>
      <c r="BA17" s="112">
        <f t="shared" ca="1" si="35"/>
        <v>0.99930555555555556</v>
      </c>
      <c r="BB17" s="112" t="str">
        <f t="shared" ca="1" si="36"/>
        <v/>
      </c>
      <c r="BC17" s="112">
        <f t="shared" ca="1" si="37"/>
        <v>0.99930555555555556</v>
      </c>
      <c r="BD17" s="114" t="b">
        <f t="shared" si="38"/>
        <v>1</v>
      </c>
      <c r="BE17" s="114" t="b">
        <f t="shared" ca="1" si="39"/>
        <v>0</v>
      </c>
      <c r="BF17" s="114" t="b">
        <f t="shared" si="40"/>
        <v>1</v>
      </c>
      <c r="BG17" s="139" t="b">
        <f t="shared" ca="1" si="41"/>
        <v>0</v>
      </c>
      <c r="BH17" s="139">
        <f t="shared" si="42"/>
        <v>0</v>
      </c>
      <c r="BI17" s="353"/>
      <c r="BJ17" s="353"/>
      <c r="BK17" s="353"/>
      <c r="BL17" s="353"/>
      <c r="BM17" s="353"/>
      <c r="BN17" s="353"/>
      <c r="BO17" s="354"/>
      <c r="BP17" s="354"/>
      <c r="BQ17" s="354"/>
    </row>
    <row r="18" spans="1:69" s="357" customFormat="1" ht="27" customHeight="1" x14ac:dyDescent="0.35">
      <c r="A18" s="394" t="str">
        <f t="shared" ca="1" si="0"/>
        <v>11.01.2026</v>
      </c>
      <c r="B18" s="76" t="str">
        <f t="shared" ca="1" si="1"/>
        <v>So</v>
      </c>
      <c r="C18" s="75" t="str">
        <f t="shared" ca="1" si="2"/>
        <v xml:space="preserve"> Wochenende</v>
      </c>
      <c r="D18" s="165"/>
      <c r="E18" s="388" t="str">
        <f t="shared" ca="1" si="3"/>
        <v/>
      </c>
      <c r="F18" s="124">
        <f t="shared" ca="1" si="4"/>
        <v>0</v>
      </c>
      <c r="G18" s="125"/>
      <c r="H18" s="419"/>
      <c r="I18" s="423" t="str">
        <f t="shared" ca="1" si="43"/>
        <v/>
      </c>
      <c r="J18" s="400">
        <f t="shared" ca="1" si="5"/>
        <v>0</v>
      </c>
      <c r="K18" s="408" t="str">
        <f t="shared" ca="1" si="44"/>
        <v/>
      </c>
      <c r="L18" s="178"/>
      <c r="M18" s="414"/>
      <c r="N18" s="425" t="str">
        <f t="shared" ca="1" si="45"/>
        <v/>
      </c>
      <c r="O18" s="403"/>
      <c r="P18" s="180"/>
      <c r="Q18" s="107">
        <f t="shared" ca="1" si="46"/>
        <v>46033</v>
      </c>
      <c r="R18" s="114" t="b">
        <f t="shared" ca="1" si="6"/>
        <v>1</v>
      </c>
      <c r="S18" s="108" t="str">
        <f t="shared" si="7"/>
        <v/>
      </c>
      <c r="T18" s="60" t="str">
        <f t="shared" ca="1" si="8"/>
        <v>F</v>
      </c>
      <c r="U18" s="60" t="str">
        <f t="shared" ca="1" si="9"/>
        <v>F</v>
      </c>
      <c r="V18" s="95">
        <f t="shared" si="10"/>
        <v>0</v>
      </c>
      <c r="W18" s="57">
        <f t="shared" ca="1" si="11"/>
        <v>0</v>
      </c>
      <c r="X18" s="159">
        <f t="shared" ca="1" si="12"/>
        <v>0</v>
      </c>
      <c r="Y18" s="114" t="b">
        <f t="shared" ca="1" si="13"/>
        <v>1</v>
      </c>
      <c r="Z18" s="114" t="b">
        <f t="shared" ca="1" si="14"/>
        <v>0</v>
      </c>
      <c r="AA18" s="114" t="b">
        <f t="shared" ca="1" si="15"/>
        <v>0</v>
      </c>
      <c r="AB18" s="77" t="str">
        <f t="shared" ca="1" si="16"/>
        <v/>
      </c>
      <c r="AC18" s="84" t="str">
        <f t="shared" ca="1" si="16"/>
        <v/>
      </c>
      <c r="AD18" s="87" t="str">
        <f t="shared" ca="1" si="17"/>
        <v/>
      </c>
      <c r="AE18" s="87" t="str">
        <f t="shared" ca="1" si="18"/>
        <v/>
      </c>
      <c r="AF18" s="84" t="str">
        <f t="shared" ca="1" si="19"/>
        <v/>
      </c>
      <c r="AG18" s="81" t="str">
        <f t="shared" ca="1" si="19"/>
        <v/>
      </c>
      <c r="AH18" s="114" t="b">
        <f t="shared" si="20"/>
        <v>0</v>
      </c>
      <c r="AI18" s="114" t="b">
        <f t="shared" ca="1" si="21"/>
        <v>0</v>
      </c>
      <c r="AJ18" s="114" t="b">
        <f t="shared" ca="1" si="22"/>
        <v>0</v>
      </c>
      <c r="AK18" s="114" t="b">
        <f t="shared" ca="1" si="47"/>
        <v>1</v>
      </c>
      <c r="AL18" s="114" t="b">
        <f t="shared" ca="1" si="48"/>
        <v>0</v>
      </c>
      <c r="AM18" s="114" t="b">
        <f t="shared" si="23"/>
        <v>0</v>
      </c>
      <c r="AN18" s="114" t="b">
        <f t="shared" si="24"/>
        <v>0</v>
      </c>
      <c r="AO18" s="112">
        <f t="shared" ca="1" si="25"/>
        <v>0</v>
      </c>
      <c r="AP18" s="112">
        <f t="shared" ca="1" si="26"/>
        <v>0.99930555555555556</v>
      </c>
      <c r="AQ18" s="112">
        <f t="shared" ca="1" si="49"/>
        <v>0</v>
      </c>
      <c r="AR18" s="112">
        <f t="shared" ca="1" si="27"/>
        <v>0.99930555555555556</v>
      </c>
      <c r="AS18" s="114" t="b">
        <f t="shared" si="28"/>
        <v>1</v>
      </c>
      <c r="AT18" s="114" t="b">
        <f t="shared" ca="1" si="29"/>
        <v>0</v>
      </c>
      <c r="AU18" s="114" t="b">
        <f t="shared" si="30"/>
        <v>1</v>
      </c>
      <c r="AV18" s="114" t="b">
        <f t="shared" ca="1" si="31"/>
        <v>0</v>
      </c>
      <c r="AW18" s="114" t="b">
        <f t="shared" ca="1" si="32"/>
        <v>0</v>
      </c>
      <c r="AX18" s="114" t="b">
        <f t="shared" ca="1" si="33"/>
        <v>0</v>
      </c>
      <c r="AY18" s="114" t="b">
        <f t="shared" ca="1" si="50"/>
        <v>0</v>
      </c>
      <c r="AZ18" s="112" t="str">
        <f t="shared" ca="1" si="34"/>
        <v/>
      </c>
      <c r="BA18" s="112" t="str">
        <f t="shared" ca="1" si="35"/>
        <v/>
      </c>
      <c r="BB18" s="112" t="str">
        <f t="shared" ca="1" si="36"/>
        <v/>
      </c>
      <c r="BC18" s="112" t="str">
        <f t="shared" ca="1" si="37"/>
        <v/>
      </c>
      <c r="BD18" s="114" t="b">
        <f t="shared" si="38"/>
        <v>1</v>
      </c>
      <c r="BE18" s="114" t="b">
        <f t="shared" ca="1" si="39"/>
        <v>0</v>
      </c>
      <c r="BF18" s="114" t="b">
        <f t="shared" si="40"/>
        <v>1</v>
      </c>
      <c r="BG18" s="139" t="b">
        <f t="shared" ca="1" si="41"/>
        <v>0</v>
      </c>
      <c r="BH18" s="139">
        <f t="shared" si="42"/>
        <v>0</v>
      </c>
      <c r="BI18" s="353"/>
      <c r="BJ18" s="353"/>
      <c r="BK18" s="353"/>
      <c r="BL18" s="353"/>
      <c r="BM18" s="353"/>
      <c r="BN18" s="353"/>
      <c r="BO18" s="354"/>
      <c r="BP18" s="354"/>
      <c r="BQ18" s="354"/>
    </row>
    <row r="19" spans="1:69" s="357" customFormat="1" ht="27" customHeight="1" x14ac:dyDescent="0.35">
      <c r="A19" s="394" t="str">
        <f t="shared" ca="1" si="0"/>
        <v>12.01.2026</v>
      </c>
      <c r="B19" s="76" t="str">
        <f t="shared" ca="1" si="1"/>
        <v>Mo</v>
      </c>
      <c r="C19" s="75" t="str">
        <f t="shared" ca="1" si="2"/>
        <v xml:space="preserve"> </v>
      </c>
      <c r="D19" s="179"/>
      <c r="E19" s="388" t="str">
        <f t="shared" ca="1" si="3"/>
        <v>08:00-16:00</v>
      </c>
      <c r="F19" s="124">
        <f t="shared" ca="1" si="4"/>
        <v>0.33333333333333331</v>
      </c>
      <c r="G19" s="125"/>
      <c r="H19" s="419"/>
      <c r="I19" s="423" t="str">
        <f t="shared" ca="1" si="43"/>
        <v/>
      </c>
      <c r="J19" s="400">
        <f t="shared" ca="1" si="5"/>
        <v>0</v>
      </c>
      <c r="K19" s="408" t="str">
        <f t="shared" ca="1" si="44"/>
        <v/>
      </c>
      <c r="L19" s="125"/>
      <c r="M19" s="417"/>
      <c r="N19" s="425" t="str">
        <f t="shared" ca="1" si="45"/>
        <v/>
      </c>
      <c r="O19" s="403"/>
      <c r="P19" s="180"/>
      <c r="Q19" s="107">
        <f t="shared" ca="1" si="46"/>
        <v>46034</v>
      </c>
      <c r="R19" s="114" t="b">
        <f t="shared" ca="1" si="6"/>
        <v>1</v>
      </c>
      <c r="S19" s="108" t="str">
        <f t="shared" si="7"/>
        <v/>
      </c>
      <c r="T19" s="60" t="str">
        <f t="shared" ca="1" si="8"/>
        <v>A</v>
      </c>
      <c r="U19" s="60" t="str">
        <f t="shared" ca="1" si="9"/>
        <v>A</v>
      </c>
      <c r="V19" s="95">
        <f t="shared" si="10"/>
        <v>0</v>
      </c>
      <c r="W19" s="57">
        <f t="shared" ca="1" si="11"/>
        <v>-0.33333333333333331</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0.58333333333333337</v>
      </c>
      <c r="AF19" s="84">
        <f t="shared" ca="1" si="19"/>
        <v>0.66666666666666663</v>
      </c>
      <c r="AG19" s="81">
        <f t="shared" ca="1" si="19"/>
        <v>0.75</v>
      </c>
      <c r="AH19" s="114" t="b">
        <f t="shared" si="20"/>
        <v>0</v>
      </c>
      <c r="AI19" s="114" t="b">
        <f t="shared" ca="1" si="21"/>
        <v>1</v>
      </c>
      <c r="AJ19" s="114" t="b">
        <f t="shared" ca="1" si="22"/>
        <v>0</v>
      </c>
      <c r="AK19" s="114" t="b">
        <f t="shared" ca="1" si="47"/>
        <v>1</v>
      </c>
      <c r="AL19" s="114" t="b">
        <f t="shared" ca="1" si="48"/>
        <v>0</v>
      </c>
      <c r="AM19" s="114" t="b">
        <f t="shared" si="23"/>
        <v>0</v>
      </c>
      <c r="AN19" s="114" t="b">
        <f t="shared" si="24"/>
        <v>0</v>
      </c>
      <c r="AO19" s="112">
        <f t="shared" ca="1" si="25"/>
        <v>0</v>
      </c>
      <c r="AP19" s="112">
        <f t="shared" ca="1" si="26"/>
        <v>0.99930555555555556</v>
      </c>
      <c r="AQ19" s="112">
        <f t="shared" ca="1" si="49"/>
        <v>0</v>
      </c>
      <c r="AR19" s="112">
        <f t="shared" ca="1" si="27"/>
        <v>0.99930555555555556</v>
      </c>
      <c r="AS19" s="114" t="b">
        <f t="shared" si="28"/>
        <v>1</v>
      </c>
      <c r="AT19" s="114" t="b">
        <f t="shared" ca="1" si="29"/>
        <v>0</v>
      </c>
      <c r="AU19" s="114" t="b">
        <f t="shared" si="30"/>
        <v>1</v>
      </c>
      <c r="AV19" s="114" t="b">
        <f t="shared" ca="1" si="31"/>
        <v>0</v>
      </c>
      <c r="AW19" s="114" t="b">
        <f t="shared" ca="1" si="32"/>
        <v>0</v>
      </c>
      <c r="AX19" s="114" t="b">
        <f t="shared" ca="1" si="33"/>
        <v>0</v>
      </c>
      <c r="AY19" s="114" t="b">
        <f t="shared" ca="1" si="50"/>
        <v>0</v>
      </c>
      <c r="AZ19" s="112" t="str">
        <f t="shared" ca="1" si="34"/>
        <v/>
      </c>
      <c r="BA19" s="112" t="str">
        <f t="shared" ca="1" si="35"/>
        <v/>
      </c>
      <c r="BB19" s="112" t="str">
        <f t="shared" ca="1" si="36"/>
        <v/>
      </c>
      <c r="BC19" s="112" t="str">
        <f t="shared" ca="1" si="37"/>
        <v/>
      </c>
      <c r="BD19" s="114" t="b">
        <f t="shared" si="38"/>
        <v>1</v>
      </c>
      <c r="BE19" s="114" t="b">
        <f t="shared" ca="1" si="39"/>
        <v>0</v>
      </c>
      <c r="BF19" s="114" t="b">
        <f t="shared" si="40"/>
        <v>1</v>
      </c>
      <c r="BG19" s="139" t="b">
        <f t="shared" ca="1" si="41"/>
        <v>0</v>
      </c>
      <c r="BH19" s="139">
        <f t="shared" si="42"/>
        <v>0</v>
      </c>
      <c r="BI19" s="353"/>
      <c r="BJ19" s="353"/>
      <c r="BK19" s="353"/>
      <c r="BL19" s="353"/>
      <c r="BM19" s="353"/>
      <c r="BN19" s="353"/>
      <c r="BO19" s="354"/>
      <c r="BP19" s="354"/>
      <c r="BQ19" s="354"/>
    </row>
    <row r="20" spans="1:69" s="357" customFormat="1" ht="27" customHeight="1" x14ac:dyDescent="0.35">
      <c r="A20" s="394" t="str">
        <f t="shared" ca="1" si="0"/>
        <v>13.01.2026</v>
      </c>
      <c r="B20" s="76" t="str">
        <f t="shared" ca="1" si="1"/>
        <v>Di</v>
      </c>
      <c r="C20" s="75" t="str">
        <f t="shared" ca="1" si="2"/>
        <v xml:space="preserve"> </v>
      </c>
      <c r="D20" s="179"/>
      <c r="E20" s="388" t="str">
        <f t="shared" ca="1" si="3"/>
        <v>08:00-16:00</v>
      </c>
      <c r="F20" s="124">
        <f t="shared" ca="1" si="4"/>
        <v>0.33333333333333331</v>
      </c>
      <c r="G20" s="125"/>
      <c r="H20" s="419"/>
      <c r="I20" s="423" t="str">
        <f t="shared" ca="1" si="43"/>
        <v/>
      </c>
      <c r="J20" s="400">
        <f t="shared" ca="1" si="5"/>
        <v>0</v>
      </c>
      <c r="K20" s="408" t="str">
        <f t="shared" ca="1" si="44"/>
        <v/>
      </c>
      <c r="L20" s="178"/>
      <c r="M20" s="414"/>
      <c r="N20" s="425" t="str">
        <f t="shared" ca="1" si="45"/>
        <v/>
      </c>
      <c r="O20" s="403"/>
      <c r="P20" s="180"/>
      <c r="Q20" s="107">
        <f t="shared" ca="1" si="46"/>
        <v>46035</v>
      </c>
      <c r="R20" s="114" t="b">
        <f t="shared" ca="1" si="6"/>
        <v>1</v>
      </c>
      <c r="S20" s="108" t="str">
        <f t="shared" si="7"/>
        <v/>
      </c>
      <c r="T20" s="60" t="str">
        <f t="shared" ca="1" si="8"/>
        <v>A</v>
      </c>
      <c r="U20" s="60" t="str">
        <f t="shared" ca="1" si="9"/>
        <v>A</v>
      </c>
      <c r="V20" s="95">
        <f t="shared" si="10"/>
        <v>0</v>
      </c>
      <c r="W20" s="57">
        <f t="shared" ca="1" si="11"/>
        <v>-0.33333333333333331</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9"/>
        <v>0.66666666666666663</v>
      </c>
      <c r="AG20" s="81">
        <f t="shared" ca="1" si="19"/>
        <v>0.75</v>
      </c>
      <c r="AH20" s="114" t="b">
        <f t="shared" si="20"/>
        <v>0</v>
      </c>
      <c r="AI20" s="114" t="b">
        <f t="shared" ca="1" si="21"/>
        <v>1</v>
      </c>
      <c r="AJ20" s="114" t="b">
        <f t="shared" ca="1" si="22"/>
        <v>0</v>
      </c>
      <c r="AK20" s="114" t="b">
        <f t="shared" ca="1" si="47"/>
        <v>1</v>
      </c>
      <c r="AL20" s="114" t="b">
        <f t="shared" ca="1" si="48"/>
        <v>0</v>
      </c>
      <c r="AM20" s="114" t="b">
        <f t="shared" si="23"/>
        <v>0</v>
      </c>
      <c r="AN20" s="114" t="b">
        <f t="shared" si="24"/>
        <v>0</v>
      </c>
      <c r="AO20" s="112">
        <f t="shared" ca="1" si="25"/>
        <v>0</v>
      </c>
      <c r="AP20" s="112">
        <f t="shared" ca="1" si="26"/>
        <v>0.99930555555555556</v>
      </c>
      <c r="AQ20" s="112">
        <f t="shared" ca="1" si="49"/>
        <v>0</v>
      </c>
      <c r="AR20" s="112">
        <f t="shared" ca="1" si="27"/>
        <v>0.99930555555555556</v>
      </c>
      <c r="AS20" s="114" t="b">
        <f t="shared" si="28"/>
        <v>1</v>
      </c>
      <c r="AT20" s="114" t="b">
        <f t="shared" ca="1" si="29"/>
        <v>0</v>
      </c>
      <c r="AU20" s="114" t="b">
        <f t="shared" si="30"/>
        <v>1</v>
      </c>
      <c r="AV20" s="114" t="b">
        <f t="shared" ca="1" si="31"/>
        <v>0</v>
      </c>
      <c r="AW20" s="114" t="b">
        <f t="shared" ca="1" si="32"/>
        <v>0</v>
      </c>
      <c r="AX20" s="114" t="b">
        <f t="shared" ca="1" si="33"/>
        <v>0</v>
      </c>
      <c r="AY20" s="114" t="b">
        <f t="shared" ca="1" si="50"/>
        <v>0</v>
      </c>
      <c r="AZ20" s="112" t="str">
        <f t="shared" ca="1" si="34"/>
        <v/>
      </c>
      <c r="BA20" s="112" t="str">
        <f t="shared" ca="1" si="35"/>
        <v/>
      </c>
      <c r="BB20" s="112" t="str">
        <f t="shared" ca="1" si="36"/>
        <v/>
      </c>
      <c r="BC20" s="112" t="str">
        <f t="shared" ca="1" si="37"/>
        <v/>
      </c>
      <c r="BD20" s="114" t="b">
        <f t="shared" si="38"/>
        <v>1</v>
      </c>
      <c r="BE20" s="114" t="b">
        <f t="shared" ca="1" si="39"/>
        <v>0</v>
      </c>
      <c r="BF20" s="114" t="b">
        <f t="shared" si="40"/>
        <v>1</v>
      </c>
      <c r="BG20" s="139" t="b">
        <f t="shared" ca="1" si="41"/>
        <v>0</v>
      </c>
      <c r="BH20" s="139">
        <f t="shared" si="42"/>
        <v>0</v>
      </c>
      <c r="BI20" s="353"/>
      <c r="BJ20" s="353"/>
      <c r="BK20" s="353"/>
      <c r="BL20" s="353"/>
      <c r="BM20" s="353"/>
      <c r="BN20" s="353"/>
      <c r="BO20" s="354"/>
      <c r="BP20" s="354"/>
      <c r="BQ20" s="354"/>
    </row>
    <row r="21" spans="1:69" s="357" customFormat="1" ht="27" customHeight="1" x14ac:dyDescent="0.35">
      <c r="A21" s="394" t="str">
        <f t="shared" ca="1" si="0"/>
        <v>14.01.2026</v>
      </c>
      <c r="B21" s="76" t="str">
        <f t="shared" ca="1" si="1"/>
        <v>Mi</v>
      </c>
      <c r="C21" s="75" t="str">
        <f t="shared" ca="1" si="2"/>
        <v xml:space="preserve"> </v>
      </c>
      <c r="D21" s="165"/>
      <c r="E21" s="388" t="str">
        <f t="shared" ca="1" si="3"/>
        <v>08:00-16:00</v>
      </c>
      <c r="F21" s="124">
        <f t="shared" ca="1" si="4"/>
        <v>0.33333333333333331</v>
      </c>
      <c r="G21" s="125"/>
      <c r="H21" s="419"/>
      <c r="I21" s="423" t="str">
        <f t="shared" ca="1" si="43"/>
        <v/>
      </c>
      <c r="J21" s="400">
        <f t="shared" ca="1" si="5"/>
        <v>0</v>
      </c>
      <c r="K21" s="408" t="str">
        <f t="shared" ca="1" si="44"/>
        <v/>
      </c>
      <c r="L21" s="178"/>
      <c r="M21" s="414"/>
      <c r="N21" s="425" t="str">
        <f t="shared" ca="1" si="45"/>
        <v/>
      </c>
      <c r="O21" s="403"/>
      <c r="P21" s="180"/>
      <c r="Q21" s="107">
        <f t="shared" ca="1" si="46"/>
        <v>46036</v>
      </c>
      <c r="R21" s="114" t="b">
        <f t="shared" ca="1" si="6"/>
        <v>1</v>
      </c>
      <c r="S21" s="108" t="str">
        <f t="shared" si="7"/>
        <v/>
      </c>
      <c r="T21" s="60" t="str">
        <f t="shared" ca="1" si="8"/>
        <v>A</v>
      </c>
      <c r="U21" s="60" t="str">
        <f t="shared" ca="1" si="9"/>
        <v>A</v>
      </c>
      <c r="V21" s="95">
        <f t="shared" si="10"/>
        <v>0</v>
      </c>
      <c r="W21" s="57">
        <f t="shared" ca="1" si="11"/>
        <v>-0.33333333333333331</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9"/>
        <v>0.66666666666666663</v>
      </c>
      <c r="AG21" s="81">
        <f t="shared" ca="1" si="19"/>
        <v>0.75</v>
      </c>
      <c r="AH21" s="114" t="b">
        <f t="shared" si="20"/>
        <v>0</v>
      </c>
      <c r="AI21" s="114" t="b">
        <f t="shared" ca="1" si="21"/>
        <v>1</v>
      </c>
      <c r="AJ21" s="114" t="b">
        <f t="shared" ca="1" si="22"/>
        <v>0</v>
      </c>
      <c r="AK21" s="114" t="b">
        <f t="shared" ca="1" si="47"/>
        <v>1</v>
      </c>
      <c r="AL21" s="114" t="b">
        <f t="shared" ca="1" si="48"/>
        <v>0</v>
      </c>
      <c r="AM21" s="114" t="b">
        <f t="shared" si="23"/>
        <v>0</v>
      </c>
      <c r="AN21" s="114" t="b">
        <f t="shared" si="24"/>
        <v>0</v>
      </c>
      <c r="AO21" s="112">
        <f t="shared" ca="1" si="25"/>
        <v>0</v>
      </c>
      <c r="AP21" s="112">
        <f t="shared" ca="1" si="26"/>
        <v>0.99930555555555556</v>
      </c>
      <c r="AQ21" s="112">
        <f t="shared" ca="1" si="49"/>
        <v>0</v>
      </c>
      <c r="AR21" s="112">
        <f t="shared" ca="1" si="27"/>
        <v>0.99930555555555556</v>
      </c>
      <c r="AS21" s="114" t="b">
        <f t="shared" si="28"/>
        <v>1</v>
      </c>
      <c r="AT21" s="114" t="b">
        <f t="shared" ca="1" si="29"/>
        <v>0</v>
      </c>
      <c r="AU21" s="114" t="b">
        <f t="shared" si="30"/>
        <v>1</v>
      </c>
      <c r="AV21" s="114" t="b">
        <f t="shared" ca="1" si="31"/>
        <v>0</v>
      </c>
      <c r="AW21" s="114" t="b">
        <f t="shared" ca="1" si="32"/>
        <v>0</v>
      </c>
      <c r="AX21" s="114" t="b">
        <f t="shared" ca="1" si="33"/>
        <v>0</v>
      </c>
      <c r="AY21" s="114" t="b">
        <f t="shared" ca="1" si="50"/>
        <v>0</v>
      </c>
      <c r="AZ21" s="112" t="str">
        <f t="shared" ca="1" si="34"/>
        <v/>
      </c>
      <c r="BA21" s="112" t="str">
        <f t="shared" ca="1" si="35"/>
        <v/>
      </c>
      <c r="BB21" s="112" t="str">
        <f t="shared" ca="1" si="36"/>
        <v/>
      </c>
      <c r="BC21" s="112" t="str">
        <f t="shared" ca="1" si="37"/>
        <v/>
      </c>
      <c r="BD21" s="114" t="b">
        <f t="shared" si="38"/>
        <v>1</v>
      </c>
      <c r="BE21" s="114" t="b">
        <f t="shared" ca="1" si="39"/>
        <v>0</v>
      </c>
      <c r="BF21" s="114" t="b">
        <f t="shared" si="40"/>
        <v>1</v>
      </c>
      <c r="BG21" s="139" t="b">
        <f t="shared" ca="1" si="41"/>
        <v>0</v>
      </c>
      <c r="BH21" s="139">
        <f t="shared" si="42"/>
        <v>0</v>
      </c>
      <c r="BI21" s="353"/>
      <c r="BJ21" s="353"/>
      <c r="BK21" s="353"/>
      <c r="BL21" s="353"/>
      <c r="BM21" s="353"/>
      <c r="BN21" s="353"/>
      <c r="BO21" s="354"/>
      <c r="BP21" s="354"/>
      <c r="BQ21" s="354"/>
    </row>
    <row r="22" spans="1:69" s="357" customFormat="1" ht="27" customHeight="1" x14ac:dyDescent="0.35">
      <c r="A22" s="394" t="str">
        <f t="shared" ca="1" si="0"/>
        <v>15.01.2026</v>
      </c>
      <c r="B22" s="76" t="str">
        <f t="shared" ca="1" si="1"/>
        <v>Do</v>
      </c>
      <c r="C22" s="75" t="str">
        <f t="shared" ca="1" si="2"/>
        <v xml:space="preserve"> </v>
      </c>
      <c r="D22" s="165"/>
      <c r="E22" s="388" t="str">
        <f t="shared" ca="1" si="3"/>
        <v>08:00-16:00</v>
      </c>
      <c r="F22" s="124">
        <f t="shared" ca="1" si="4"/>
        <v>0.33333333333333331</v>
      </c>
      <c r="G22" s="125"/>
      <c r="H22" s="419"/>
      <c r="I22" s="423" t="str">
        <f t="shared" ca="1" si="43"/>
        <v/>
      </c>
      <c r="J22" s="400">
        <f t="shared" ca="1" si="5"/>
        <v>0</v>
      </c>
      <c r="K22" s="408" t="str">
        <f t="shared" ca="1" si="44"/>
        <v/>
      </c>
      <c r="L22" s="178"/>
      <c r="M22" s="414"/>
      <c r="N22" s="425" t="str">
        <f t="shared" ca="1" si="45"/>
        <v/>
      </c>
      <c r="O22" s="403"/>
      <c r="P22" s="180"/>
      <c r="Q22" s="107">
        <f t="shared" ca="1" si="46"/>
        <v>46037</v>
      </c>
      <c r="R22" s="114" t="b">
        <f t="shared" ca="1" si="6"/>
        <v>1</v>
      </c>
      <c r="S22" s="108" t="str">
        <f t="shared" si="7"/>
        <v/>
      </c>
      <c r="T22" s="60" t="str">
        <f t="shared" ca="1" si="8"/>
        <v>A</v>
      </c>
      <c r="U22" s="60" t="str">
        <f t="shared" ca="1" si="9"/>
        <v>A</v>
      </c>
      <c r="V22" s="95">
        <f t="shared" si="10"/>
        <v>0</v>
      </c>
      <c r="W22" s="57">
        <f t="shared" ca="1" si="11"/>
        <v>-0.33333333333333331</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9"/>
        <v>0.66666666666666663</v>
      </c>
      <c r="AG22" s="81">
        <f t="shared" ca="1" si="19"/>
        <v>0.75</v>
      </c>
      <c r="AH22" s="114" t="b">
        <f t="shared" si="20"/>
        <v>0</v>
      </c>
      <c r="AI22" s="114" t="b">
        <f t="shared" ca="1" si="21"/>
        <v>1</v>
      </c>
      <c r="AJ22" s="114" t="b">
        <f t="shared" ca="1" si="22"/>
        <v>0</v>
      </c>
      <c r="AK22" s="114" t="b">
        <f t="shared" ca="1" si="47"/>
        <v>1</v>
      </c>
      <c r="AL22" s="114" t="b">
        <f t="shared" ca="1" si="48"/>
        <v>0</v>
      </c>
      <c r="AM22" s="114" t="b">
        <f t="shared" si="23"/>
        <v>0</v>
      </c>
      <c r="AN22" s="114" t="b">
        <f t="shared" si="24"/>
        <v>0</v>
      </c>
      <c r="AO22" s="112">
        <f t="shared" ca="1" si="25"/>
        <v>0</v>
      </c>
      <c r="AP22" s="112">
        <f t="shared" ca="1" si="26"/>
        <v>0.99930555555555556</v>
      </c>
      <c r="AQ22" s="112">
        <f t="shared" ca="1" si="49"/>
        <v>0</v>
      </c>
      <c r="AR22" s="112">
        <f t="shared" ca="1" si="27"/>
        <v>0.99930555555555556</v>
      </c>
      <c r="AS22" s="114" t="b">
        <f t="shared" si="28"/>
        <v>1</v>
      </c>
      <c r="AT22" s="114" t="b">
        <f t="shared" ca="1" si="29"/>
        <v>0</v>
      </c>
      <c r="AU22" s="114" t="b">
        <f t="shared" si="30"/>
        <v>1</v>
      </c>
      <c r="AV22" s="114" t="b">
        <f t="shared" ca="1" si="31"/>
        <v>0</v>
      </c>
      <c r="AW22" s="114" t="b">
        <f t="shared" ca="1" si="32"/>
        <v>0</v>
      </c>
      <c r="AX22" s="114" t="b">
        <f t="shared" ca="1" si="33"/>
        <v>0</v>
      </c>
      <c r="AY22" s="114" t="b">
        <f t="shared" ca="1" si="50"/>
        <v>0</v>
      </c>
      <c r="AZ22" s="112" t="str">
        <f t="shared" ca="1" si="34"/>
        <v/>
      </c>
      <c r="BA22" s="112" t="str">
        <f t="shared" ca="1" si="35"/>
        <v/>
      </c>
      <c r="BB22" s="112" t="str">
        <f t="shared" ca="1" si="36"/>
        <v/>
      </c>
      <c r="BC22" s="112" t="str">
        <f t="shared" ca="1" si="37"/>
        <v/>
      </c>
      <c r="BD22" s="114" t="b">
        <f t="shared" si="38"/>
        <v>1</v>
      </c>
      <c r="BE22" s="114" t="b">
        <f t="shared" ca="1" si="39"/>
        <v>0</v>
      </c>
      <c r="BF22" s="114" t="b">
        <f t="shared" si="40"/>
        <v>1</v>
      </c>
      <c r="BG22" s="139" t="b">
        <f t="shared" ca="1" si="41"/>
        <v>0</v>
      </c>
      <c r="BH22" s="139">
        <f t="shared" si="42"/>
        <v>0</v>
      </c>
      <c r="BI22" s="353"/>
      <c r="BJ22" s="353"/>
      <c r="BK22" s="353"/>
      <c r="BL22" s="353"/>
      <c r="BM22" s="353"/>
      <c r="BN22" s="353"/>
      <c r="BO22" s="354"/>
      <c r="BP22" s="354"/>
      <c r="BQ22" s="354"/>
    </row>
    <row r="23" spans="1:69" s="357" customFormat="1" ht="27" customHeight="1" x14ac:dyDescent="0.35">
      <c r="A23" s="394" t="str">
        <f t="shared" ca="1" si="0"/>
        <v>16.01.2026</v>
      </c>
      <c r="B23" s="76" t="str">
        <f t="shared" ca="1" si="1"/>
        <v>Fr</v>
      </c>
      <c r="C23" s="75" t="str">
        <f t="shared" ca="1" si="2"/>
        <v xml:space="preserve"> </v>
      </c>
      <c r="D23" s="165"/>
      <c r="E23" s="388" t="str">
        <f t="shared" ca="1" si="3"/>
        <v>08:00-16:00</v>
      </c>
      <c r="F23" s="124">
        <f t="shared" ca="1" si="4"/>
        <v>0.33333333333333331</v>
      </c>
      <c r="G23" s="125"/>
      <c r="H23" s="419"/>
      <c r="I23" s="423" t="str">
        <f t="shared" ca="1" si="43"/>
        <v/>
      </c>
      <c r="J23" s="400">
        <f t="shared" ca="1" si="5"/>
        <v>0</v>
      </c>
      <c r="K23" s="408" t="str">
        <f t="shared" ca="1" si="44"/>
        <v/>
      </c>
      <c r="L23" s="178"/>
      <c r="M23" s="414"/>
      <c r="N23" s="425" t="str">
        <f t="shared" ca="1" si="45"/>
        <v/>
      </c>
      <c r="O23" s="403"/>
      <c r="P23" s="180"/>
      <c r="Q23" s="107">
        <f t="shared" ca="1" si="46"/>
        <v>46038</v>
      </c>
      <c r="R23" s="114" t="b">
        <f t="shared" ca="1" si="6"/>
        <v>1</v>
      </c>
      <c r="S23" s="108" t="str">
        <f t="shared" si="7"/>
        <v/>
      </c>
      <c r="T23" s="60" t="str">
        <f t="shared" ca="1" si="8"/>
        <v>A</v>
      </c>
      <c r="U23" s="60" t="str">
        <f t="shared" ca="1" si="9"/>
        <v>A</v>
      </c>
      <c r="V23" s="95">
        <f t="shared" si="10"/>
        <v>0</v>
      </c>
      <c r="W23" s="57">
        <f t="shared" ca="1" si="11"/>
        <v>-0.33333333333333331</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v>
      </c>
      <c r="AF23" s="84">
        <f t="shared" ca="1" si="19"/>
        <v>0.66666666666666663</v>
      </c>
      <c r="AG23" s="81">
        <f t="shared" ca="1" si="19"/>
        <v>0.75</v>
      </c>
      <c r="AH23" s="114" t="b">
        <f t="shared" si="20"/>
        <v>0</v>
      </c>
      <c r="AI23" s="114" t="b">
        <f t="shared" ca="1" si="21"/>
        <v>1</v>
      </c>
      <c r="AJ23" s="114" t="b">
        <f t="shared" ca="1" si="22"/>
        <v>0</v>
      </c>
      <c r="AK23" s="114" t="b">
        <f t="shared" ca="1" si="47"/>
        <v>1</v>
      </c>
      <c r="AL23" s="114" t="b">
        <f t="shared" ca="1" si="48"/>
        <v>0</v>
      </c>
      <c r="AM23" s="114" t="b">
        <f t="shared" si="23"/>
        <v>0</v>
      </c>
      <c r="AN23" s="114" t="b">
        <f t="shared" si="24"/>
        <v>0</v>
      </c>
      <c r="AO23" s="112">
        <f t="shared" ca="1" si="25"/>
        <v>0</v>
      </c>
      <c r="AP23" s="112">
        <f t="shared" ca="1" si="26"/>
        <v>0.99930555555555556</v>
      </c>
      <c r="AQ23" s="112">
        <f t="shared" ca="1" si="49"/>
        <v>0</v>
      </c>
      <c r="AR23" s="112">
        <f t="shared" ca="1" si="27"/>
        <v>0.99930555555555556</v>
      </c>
      <c r="AS23" s="114" t="b">
        <f t="shared" si="28"/>
        <v>1</v>
      </c>
      <c r="AT23" s="114" t="b">
        <f t="shared" ca="1" si="29"/>
        <v>0</v>
      </c>
      <c r="AU23" s="114" t="b">
        <f t="shared" si="30"/>
        <v>1</v>
      </c>
      <c r="AV23" s="114" t="b">
        <f t="shared" ca="1" si="31"/>
        <v>0</v>
      </c>
      <c r="AW23" s="114" t="b">
        <f t="shared" ca="1" si="32"/>
        <v>0</v>
      </c>
      <c r="AX23" s="114" t="b">
        <f t="shared" ca="1" si="33"/>
        <v>0</v>
      </c>
      <c r="AY23" s="114" t="b">
        <f t="shared" ca="1" si="50"/>
        <v>0</v>
      </c>
      <c r="AZ23" s="112" t="str">
        <f t="shared" ca="1" si="34"/>
        <v/>
      </c>
      <c r="BA23" s="112" t="str">
        <f t="shared" ca="1" si="35"/>
        <v/>
      </c>
      <c r="BB23" s="112" t="str">
        <f t="shared" ca="1" si="36"/>
        <v/>
      </c>
      <c r="BC23" s="112" t="str">
        <f t="shared" ca="1" si="37"/>
        <v/>
      </c>
      <c r="BD23" s="114" t="b">
        <f t="shared" si="38"/>
        <v>1</v>
      </c>
      <c r="BE23" s="114" t="b">
        <f t="shared" ca="1" si="39"/>
        <v>0</v>
      </c>
      <c r="BF23" s="114" t="b">
        <f t="shared" si="40"/>
        <v>1</v>
      </c>
      <c r="BG23" s="139" t="b">
        <f t="shared" ca="1" si="41"/>
        <v>0</v>
      </c>
      <c r="BH23" s="139">
        <f t="shared" si="42"/>
        <v>0</v>
      </c>
      <c r="BI23" s="353"/>
      <c r="BJ23" s="353"/>
      <c r="BK23" s="353"/>
      <c r="BL23" s="353"/>
      <c r="BM23" s="353"/>
      <c r="BN23" s="353"/>
      <c r="BO23" s="354"/>
      <c r="BP23" s="354"/>
      <c r="BQ23" s="354"/>
    </row>
    <row r="24" spans="1:69" s="357" customFormat="1" ht="27" customHeight="1" x14ac:dyDescent="0.35">
      <c r="A24" s="394" t="str">
        <f t="shared" ca="1" si="0"/>
        <v>17.01.2026</v>
      </c>
      <c r="B24" s="76" t="str">
        <f t="shared" ca="1" si="1"/>
        <v>Sa</v>
      </c>
      <c r="C24" s="75" t="str">
        <f t="shared" ca="1" si="2"/>
        <v xml:space="preserve"> Wochenende</v>
      </c>
      <c r="D24" s="165"/>
      <c r="E24" s="388" t="str">
        <f t="shared" ca="1" si="3"/>
        <v/>
      </c>
      <c r="F24" s="124">
        <f t="shared" ca="1" si="4"/>
        <v>0</v>
      </c>
      <c r="G24" s="125"/>
      <c r="H24" s="419"/>
      <c r="I24" s="423" t="str">
        <f t="shared" ca="1" si="43"/>
        <v/>
      </c>
      <c r="J24" s="400">
        <f t="shared" ca="1" si="5"/>
        <v>0</v>
      </c>
      <c r="K24" s="408" t="str">
        <f t="shared" ca="1" si="44"/>
        <v/>
      </c>
      <c r="L24" s="178"/>
      <c r="M24" s="414"/>
      <c r="N24" s="425" t="str">
        <f t="shared" ca="1" si="45"/>
        <v/>
      </c>
      <c r="O24" s="403"/>
      <c r="P24" s="180"/>
      <c r="Q24" s="107">
        <f t="shared" ca="1" si="46"/>
        <v>46039</v>
      </c>
      <c r="R24" s="114" t="b">
        <f t="shared" ca="1" si="6"/>
        <v>1</v>
      </c>
      <c r="S24" s="108" t="str">
        <f t="shared" si="7"/>
        <v/>
      </c>
      <c r="T24" s="60" t="str">
        <f t="shared" ca="1" si="8"/>
        <v>F</v>
      </c>
      <c r="U24" s="60" t="str">
        <f t="shared" ca="1" si="9"/>
        <v>A</v>
      </c>
      <c r="V24" s="95">
        <f t="shared" si="10"/>
        <v>0</v>
      </c>
      <c r="W24" s="57">
        <f t="shared" ca="1" si="11"/>
        <v>0</v>
      </c>
      <c r="X24" s="159">
        <f t="shared" ca="1" si="12"/>
        <v>0</v>
      </c>
      <c r="Y24" s="114" t="b">
        <f t="shared" ca="1" si="13"/>
        <v>1</v>
      </c>
      <c r="Z24" s="114" t="b">
        <f t="shared" ca="1" si="14"/>
        <v>0</v>
      </c>
      <c r="AA24" s="114" t="b">
        <f t="shared" ca="1" si="15"/>
        <v>0</v>
      </c>
      <c r="AB24" s="77" t="str">
        <f t="shared" ca="1" si="16"/>
        <v/>
      </c>
      <c r="AC24" s="84" t="str">
        <f t="shared" ca="1" si="16"/>
        <v/>
      </c>
      <c r="AD24" s="87" t="str">
        <f t="shared" ca="1" si="17"/>
        <v/>
      </c>
      <c r="AE24" s="87" t="str">
        <f t="shared" ca="1" si="18"/>
        <v/>
      </c>
      <c r="AF24" s="84" t="str">
        <f t="shared" ca="1" si="19"/>
        <v/>
      </c>
      <c r="AG24" s="81" t="str">
        <f t="shared" ca="1" si="19"/>
        <v/>
      </c>
      <c r="AH24" s="114" t="b">
        <f t="shared" si="20"/>
        <v>0</v>
      </c>
      <c r="AI24" s="114" t="b">
        <f t="shared" ca="1" si="21"/>
        <v>0</v>
      </c>
      <c r="AJ24" s="114" t="b">
        <f t="shared" ca="1" si="22"/>
        <v>0</v>
      </c>
      <c r="AK24" s="114" t="b">
        <f t="shared" ca="1" si="47"/>
        <v>1</v>
      </c>
      <c r="AL24" s="114" t="b">
        <f t="shared" ca="1" si="48"/>
        <v>1</v>
      </c>
      <c r="AM24" s="114" t="b">
        <f t="shared" si="23"/>
        <v>0</v>
      </c>
      <c r="AN24" s="114" t="b">
        <f t="shared" si="24"/>
        <v>0</v>
      </c>
      <c r="AO24" s="112">
        <f t="shared" ca="1" si="25"/>
        <v>0</v>
      </c>
      <c r="AP24" s="112">
        <f t="shared" ca="1" si="26"/>
        <v>0.99930555555555556</v>
      </c>
      <c r="AQ24" s="112">
        <f t="shared" ca="1" si="49"/>
        <v>0</v>
      </c>
      <c r="AR24" s="112">
        <f t="shared" ca="1" si="27"/>
        <v>0.99930555555555556</v>
      </c>
      <c r="AS24" s="114" t="b">
        <f t="shared" si="28"/>
        <v>1</v>
      </c>
      <c r="AT24" s="114" t="b">
        <f t="shared" ca="1" si="29"/>
        <v>0</v>
      </c>
      <c r="AU24" s="114" t="b">
        <f t="shared" si="30"/>
        <v>1</v>
      </c>
      <c r="AV24" s="114" t="b">
        <f t="shared" ca="1" si="31"/>
        <v>0</v>
      </c>
      <c r="AW24" s="114" t="b">
        <f t="shared" ca="1" si="32"/>
        <v>0</v>
      </c>
      <c r="AX24" s="114" t="b">
        <f t="shared" ca="1" si="33"/>
        <v>0</v>
      </c>
      <c r="AY24" s="114" t="b">
        <f t="shared" ca="1" si="50"/>
        <v>0</v>
      </c>
      <c r="AZ24" s="112" t="str">
        <f t="shared" ca="1" si="34"/>
        <v/>
      </c>
      <c r="BA24" s="112">
        <f t="shared" ca="1" si="35"/>
        <v>0.99930555555555556</v>
      </c>
      <c r="BB24" s="112" t="str">
        <f t="shared" ca="1" si="36"/>
        <v/>
      </c>
      <c r="BC24" s="112">
        <f t="shared" ca="1" si="37"/>
        <v>0.99930555555555556</v>
      </c>
      <c r="BD24" s="114" t="b">
        <f t="shared" si="38"/>
        <v>1</v>
      </c>
      <c r="BE24" s="114" t="b">
        <f t="shared" ca="1" si="39"/>
        <v>0</v>
      </c>
      <c r="BF24" s="114" t="b">
        <f t="shared" si="40"/>
        <v>1</v>
      </c>
      <c r="BG24" s="139" t="b">
        <f t="shared" ca="1" si="41"/>
        <v>0</v>
      </c>
      <c r="BH24" s="139">
        <f t="shared" si="42"/>
        <v>0</v>
      </c>
      <c r="BI24" s="353"/>
      <c r="BJ24" s="353"/>
      <c r="BK24" s="353"/>
      <c r="BL24" s="353"/>
      <c r="BM24" s="353"/>
      <c r="BN24" s="353"/>
      <c r="BO24" s="354"/>
      <c r="BP24" s="354"/>
      <c r="BQ24" s="354"/>
    </row>
    <row r="25" spans="1:69" s="357" customFormat="1" ht="27" customHeight="1" x14ac:dyDescent="0.35">
      <c r="A25" s="394" t="str">
        <f t="shared" ca="1" si="0"/>
        <v>18.01.2026</v>
      </c>
      <c r="B25" s="76" t="str">
        <f t="shared" ca="1" si="1"/>
        <v>So</v>
      </c>
      <c r="C25" s="75" t="str">
        <f t="shared" ca="1" si="2"/>
        <v xml:space="preserve"> Wochenende</v>
      </c>
      <c r="D25" s="165"/>
      <c r="E25" s="388" t="str">
        <f t="shared" ca="1" si="3"/>
        <v/>
      </c>
      <c r="F25" s="124">
        <f t="shared" ca="1" si="4"/>
        <v>0</v>
      </c>
      <c r="G25" s="125"/>
      <c r="H25" s="419"/>
      <c r="I25" s="423" t="str">
        <f t="shared" ca="1" si="43"/>
        <v/>
      </c>
      <c r="J25" s="400">
        <f t="shared" ca="1" si="5"/>
        <v>0</v>
      </c>
      <c r="K25" s="408" t="str">
        <f t="shared" ca="1" si="44"/>
        <v/>
      </c>
      <c r="L25" s="178"/>
      <c r="M25" s="414"/>
      <c r="N25" s="425" t="str">
        <f t="shared" ca="1" si="45"/>
        <v/>
      </c>
      <c r="O25" s="403"/>
      <c r="P25" s="180"/>
      <c r="Q25" s="107">
        <f t="shared" ca="1" si="46"/>
        <v>46040</v>
      </c>
      <c r="R25" s="114" t="b">
        <f t="shared" ca="1" si="6"/>
        <v>1</v>
      </c>
      <c r="S25" s="108" t="str">
        <f t="shared" si="7"/>
        <v/>
      </c>
      <c r="T25" s="60" t="str">
        <f t="shared" ca="1" si="8"/>
        <v>F</v>
      </c>
      <c r="U25" s="60" t="str">
        <f t="shared" ca="1" si="9"/>
        <v>F</v>
      </c>
      <c r="V25" s="95">
        <f t="shared" si="10"/>
        <v>0</v>
      </c>
      <c r="W25" s="57">
        <f t="shared" ca="1" si="11"/>
        <v>0</v>
      </c>
      <c r="X25" s="159">
        <f t="shared" ca="1" si="12"/>
        <v>0</v>
      </c>
      <c r="Y25" s="114" t="b">
        <f t="shared" ca="1" si="13"/>
        <v>1</v>
      </c>
      <c r="Z25" s="114" t="b">
        <f t="shared" ca="1" si="14"/>
        <v>0</v>
      </c>
      <c r="AA25" s="114" t="b">
        <f t="shared" ca="1" si="15"/>
        <v>0</v>
      </c>
      <c r="AB25" s="77" t="str">
        <f t="shared" ca="1" si="16"/>
        <v/>
      </c>
      <c r="AC25" s="84" t="str">
        <f t="shared" ca="1" si="16"/>
        <v/>
      </c>
      <c r="AD25" s="87" t="str">
        <f t="shared" ca="1" si="17"/>
        <v/>
      </c>
      <c r="AE25" s="87" t="str">
        <f t="shared" ca="1" si="18"/>
        <v/>
      </c>
      <c r="AF25" s="84" t="str">
        <f t="shared" ca="1" si="19"/>
        <v/>
      </c>
      <c r="AG25" s="81" t="str">
        <f t="shared" ca="1" si="19"/>
        <v/>
      </c>
      <c r="AH25" s="114" t="b">
        <f t="shared" si="20"/>
        <v>0</v>
      </c>
      <c r="AI25" s="114" t="b">
        <f t="shared" ca="1" si="21"/>
        <v>0</v>
      </c>
      <c r="AJ25" s="114" t="b">
        <f t="shared" ca="1" si="22"/>
        <v>0</v>
      </c>
      <c r="AK25" s="114" t="b">
        <f t="shared" ca="1" si="47"/>
        <v>1</v>
      </c>
      <c r="AL25" s="114" t="b">
        <f t="shared" ca="1" si="48"/>
        <v>0</v>
      </c>
      <c r="AM25" s="114" t="b">
        <f t="shared" si="23"/>
        <v>0</v>
      </c>
      <c r="AN25" s="114" t="b">
        <f t="shared" si="24"/>
        <v>0</v>
      </c>
      <c r="AO25" s="112">
        <f t="shared" ca="1" si="25"/>
        <v>0</v>
      </c>
      <c r="AP25" s="112">
        <f t="shared" ca="1" si="26"/>
        <v>0.99930555555555556</v>
      </c>
      <c r="AQ25" s="112">
        <f t="shared" ca="1" si="49"/>
        <v>0</v>
      </c>
      <c r="AR25" s="112">
        <f t="shared" ca="1" si="27"/>
        <v>0.99930555555555556</v>
      </c>
      <c r="AS25" s="114" t="b">
        <f t="shared" si="28"/>
        <v>1</v>
      </c>
      <c r="AT25" s="114" t="b">
        <f t="shared" ca="1" si="29"/>
        <v>0</v>
      </c>
      <c r="AU25" s="114" t="b">
        <f t="shared" si="30"/>
        <v>1</v>
      </c>
      <c r="AV25" s="114" t="b">
        <f t="shared" ca="1" si="31"/>
        <v>0</v>
      </c>
      <c r="AW25" s="114" t="b">
        <f t="shared" ca="1" si="32"/>
        <v>0</v>
      </c>
      <c r="AX25" s="114" t="b">
        <f t="shared" ca="1" si="33"/>
        <v>0</v>
      </c>
      <c r="AY25" s="114" t="b">
        <f t="shared" ca="1" si="50"/>
        <v>0</v>
      </c>
      <c r="AZ25" s="112" t="str">
        <f t="shared" ca="1" si="34"/>
        <v/>
      </c>
      <c r="BA25" s="112" t="str">
        <f t="shared" ca="1" si="35"/>
        <v/>
      </c>
      <c r="BB25" s="112" t="str">
        <f t="shared" ca="1" si="36"/>
        <v/>
      </c>
      <c r="BC25" s="112" t="str">
        <f t="shared" ca="1" si="37"/>
        <v/>
      </c>
      <c r="BD25" s="114" t="b">
        <f t="shared" si="38"/>
        <v>1</v>
      </c>
      <c r="BE25" s="114" t="b">
        <f t="shared" ca="1" si="39"/>
        <v>0</v>
      </c>
      <c r="BF25" s="114" t="b">
        <f t="shared" si="40"/>
        <v>1</v>
      </c>
      <c r="BG25" s="139" t="b">
        <f t="shared" ca="1" si="41"/>
        <v>0</v>
      </c>
      <c r="BH25" s="139">
        <f t="shared" si="42"/>
        <v>0</v>
      </c>
      <c r="BI25" s="353"/>
      <c r="BJ25" s="353"/>
      <c r="BK25" s="353"/>
      <c r="BL25" s="353"/>
      <c r="BM25" s="353"/>
      <c r="BN25" s="353"/>
      <c r="BO25" s="354"/>
      <c r="BP25" s="354"/>
      <c r="BQ25" s="354"/>
    </row>
    <row r="26" spans="1:69" s="357" customFormat="1" ht="27" customHeight="1" x14ac:dyDescent="0.35">
      <c r="A26" s="394" t="str">
        <f t="shared" ca="1" si="0"/>
        <v>19.01.2026</v>
      </c>
      <c r="B26" s="76" t="str">
        <f t="shared" ca="1" si="1"/>
        <v>Mo</v>
      </c>
      <c r="C26" s="75" t="str">
        <f t="shared" ca="1" si="2"/>
        <v xml:space="preserve"> </v>
      </c>
      <c r="D26" s="179"/>
      <c r="E26" s="388" t="str">
        <f t="shared" ca="1" si="3"/>
        <v>08:00-16:00</v>
      </c>
      <c r="F26" s="124">
        <f t="shared" ca="1" si="4"/>
        <v>0.33333333333333331</v>
      </c>
      <c r="G26" s="125"/>
      <c r="H26" s="419"/>
      <c r="I26" s="423" t="str">
        <f t="shared" ca="1" si="43"/>
        <v/>
      </c>
      <c r="J26" s="400">
        <f t="shared" ca="1" si="5"/>
        <v>0</v>
      </c>
      <c r="K26" s="408" t="str">
        <f t="shared" ca="1" si="44"/>
        <v/>
      </c>
      <c r="L26" s="125"/>
      <c r="M26" s="417"/>
      <c r="N26" s="425" t="str">
        <f t="shared" ca="1" si="45"/>
        <v/>
      </c>
      <c r="O26" s="403"/>
      <c r="P26" s="180"/>
      <c r="Q26" s="107">
        <f t="shared" ca="1" si="46"/>
        <v>46041</v>
      </c>
      <c r="R26" s="114" t="b">
        <f t="shared" ca="1" si="6"/>
        <v>1</v>
      </c>
      <c r="S26" s="108" t="str">
        <f t="shared" si="7"/>
        <v/>
      </c>
      <c r="T26" s="60" t="str">
        <f t="shared" ca="1" si="8"/>
        <v>A</v>
      </c>
      <c r="U26" s="60" t="str">
        <f t="shared" ca="1" si="9"/>
        <v>A</v>
      </c>
      <c r="V26" s="95">
        <f t="shared" si="10"/>
        <v>0</v>
      </c>
      <c r="W26" s="57">
        <f t="shared" ca="1" si="11"/>
        <v>-0.33333333333333331</v>
      </c>
      <c r="X26" s="159">
        <f t="shared" ca="1" si="12"/>
        <v>0</v>
      </c>
      <c r="Y26" s="114" t="b">
        <f t="shared" ca="1" si="13"/>
        <v>0</v>
      </c>
      <c r="Z26" s="114" t="b">
        <f t="shared" ca="1" si="14"/>
        <v>0</v>
      </c>
      <c r="AA26" s="114" t="b">
        <f t="shared" ca="1" si="15"/>
        <v>1</v>
      </c>
      <c r="AB26" s="77">
        <f t="shared" ca="1" si="16"/>
        <v>0.29166666666666669</v>
      </c>
      <c r="AC26" s="84">
        <f t="shared" ca="1" si="16"/>
        <v>0.33333333333333331</v>
      </c>
      <c r="AD26" s="87">
        <f t="shared" ca="1" si="17"/>
        <v>0.375</v>
      </c>
      <c r="AE26" s="87">
        <f t="shared" ca="1" si="18"/>
        <v>0.58333333333333337</v>
      </c>
      <c r="AF26" s="84">
        <f t="shared" ca="1" si="19"/>
        <v>0.66666666666666663</v>
      </c>
      <c r="AG26" s="81">
        <f t="shared" ca="1" si="19"/>
        <v>0.75</v>
      </c>
      <c r="AH26" s="114" t="b">
        <f t="shared" si="20"/>
        <v>0</v>
      </c>
      <c r="AI26" s="114" t="b">
        <f t="shared" ca="1" si="21"/>
        <v>1</v>
      </c>
      <c r="AJ26" s="114" t="b">
        <f t="shared" ca="1" si="22"/>
        <v>0</v>
      </c>
      <c r="AK26" s="114" t="b">
        <f t="shared" ca="1" si="47"/>
        <v>1</v>
      </c>
      <c r="AL26" s="114" t="b">
        <f t="shared" ca="1" si="48"/>
        <v>0</v>
      </c>
      <c r="AM26" s="114" t="b">
        <f t="shared" si="23"/>
        <v>0</v>
      </c>
      <c r="AN26" s="114" t="b">
        <f t="shared" si="24"/>
        <v>0</v>
      </c>
      <c r="AO26" s="112">
        <f t="shared" ca="1" si="25"/>
        <v>0</v>
      </c>
      <c r="AP26" s="112">
        <f t="shared" ca="1" si="26"/>
        <v>0.99930555555555556</v>
      </c>
      <c r="AQ26" s="112">
        <f t="shared" ca="1" si="49"/>
        <v>0</v>
      </c>
      <c r="AR26" s="112">
        <f t="shared" ca="1" si="27"/>
        <v>0.99930555555555556</v>
      </c>
      <c r="AS26" s="114" t="b">
        <f t="shared" si="28"/>
        <v>1</v>
      </c>
      <c r="AT26" s="114" t="b">
        <f t="shared" ca="1" si="29"/>
        <v>0</v>
      </c>
      <c r="AU26" s="114" t="b">
        <f t="shared" si="30"/>
        <v>1</v>
      </c>
      <c r="AV26" s="114" t="b">
        <f t="shared" ca="1" si="31"/>
        <v>0</v>
      </c>
      <c r="AW26" s="114" t="b">
        <f t="shared" ca="1" si="32"/>
        <v>0</v>
      </c>
      <c r="AX26" s="114" t="b">
        <f t="shared" ca="1" si="33"/>
        <v>0</v>
      </c>
      <c r="AY26" s="114" t="b">
        <f t="shared" ca="1" si="50"/>
        <v>0</v>
      </c>
      <c r="AZ26" s="112" t="str">
        <f t="shared" ca="1" si="34"/>
        <v/>
      </c>
      <c r="BA26" s="112" t="str">
        <f t="shared" ca="1" si="35"/>
        <v/>
      </c>
      <c r="BB26" s="112" t="str">
        <f t="shared" ca="1" si="36"/>
        <v/>
      </c>
      <c r="BC26" s="112" t="str">
        <f t="shared" ca="1" si="37"/>
        <v/>
      </c>
      <c r="BD26" s="114" t="b">
        <f t="shared" si="38"/>
        <v>1</v>
      </c>
      <c r="BE26" s="114" t="b">
        <f t="shared" ca="1" si="39"/>
        <v>0</v>
      </c>
      <c r="BF26" s="114" t="b">
        <f t="shared" si="40"/>
        <v>1</v>
      </c>
      <c r="BG26" s="139" t="b">
        <f t="shared" ca="1" si="41"/>
        <v>0</v>
      </c>
      <c r="BH26" s="139">
        <f t="shared" si="42"/>
        <v>0</v>
      </c>
      <c r="BI26" s="353"/>
      <c r="BJ26" s="353"/>
      <c r="BK26" s="353"/>
      <c r="BL26" s="353"/>
      <c r="BM26" s="353"/>
      <c r="BN26" s="353"/>
      <c r="BO26" s="354"/>
      <c r="BP26" s="354"/>
      <c r="BQ26" s="354"/>
    </row>
    <row r="27" spans="1:69" s="357" customFormat="1" ht="27" customHeight="1" x14ac:dyDescent="0.35">
      <c r="A27" s="394" t="str">
        <f t="shared" ca="1" si="0"/>
        <v>20.01.2026</v>
      </c>
      <c r="B27" s="76" t="str">
        <f t="shared" ca="1" si="1"/>
        <v>Di</v>
      </c>
      <c r="C27" s="75" t="str">
        <f t="shared" ca="1" si="2"/>
        <v xml:space="preserve"> </v>
      </c>
      <c r="D27" s="179"/>
      <c r="E27" s="388" t="str">
        <f t="shared" ca="1" si="3"/>
        <v>08:00-16:00</v>
      </c>
      <c r="F27" s="124">
        <f t="shared" ca="1" si="4"/>
        <v>0.33333333333333331</v>
      </c>
      <c r="G27" s="125"/>
      <c r="H27" s="419"/>
      <c r="I27" s="423" t="str">
        <f t="shared" ca="1" si="43"/>
        <v/>
      </c>
      <c r="J27" s="400">
        <f t="shared" ca="1" si="5"/>
        <v>0</v>
      </c>
      <c r="K27" s="408" t="str">
        <f t="shared" ca="1" si="44"/>
        <v/>
      </c>
      <c r="L27" s="178"/>
      <c r="M27" s="414"/>
      <c r="N27" s="425" t="str">
        <f t="shared" ca="1" si="45"/>
        <v/>
      </c>
      <c r="O27" s="403"/>
      <c r="P27" s="180"/>
      <c r="Q27" s="107">
        <f t="shared" ca="1" si="46"/>
        <v>46042</v>
      </c>
      <c r="R27" s="114" t="b">
        <f t="shared" ca="1" si="6"/>
        <v>1</v>
      </c>
      <c r="S27" s="108" t="str">
        <f t="shared" si="7"/>
        <v/>
      </c>
      <c r="T27" s="60" t="str">
        <f t="shared" ca="1" si="8"/>
        <v>A</v>
      </c>
      <c r="U27" s="60" t="str">
        <f t="shared" ca="1" si="9"/>
        <v>A</v>
      </c>
      <c r="V27" s="95">
        <f t="shared" si="10"/>
        <v>0</v>
      </c>
      <c r="W27" s="57">
        <f t="shared" ca="1" si="11"/>
        <v>-0.33333333333333331</v>
      </c>
      <c r="X27" s="159">
        <f t="shared" ca="1" si="12"/>
        <v>0</v>
      </c>
      <c r="Y27" s="114" t="b">
        <f t="shared" ca="1" si="13"/>
        <v>0</v>
      </c>
      <c r="Z27" s="114" t="b">
        <f t="shared" ca="1" si="14"/>
        <v>0</v>
      </c>
      <c r="AA27" s="114" t="b">
        <f t="shared" ca="1" si="15"/>
        <v>1</v>
      </c>
      <c r="AB27" s="77">
        <f t="shared" ca="1" si="16"/>
        <v>0.29166666666666669</v>
      </c>
      <c r="AC27" s="84">
        <f t="shared" ca="1" si="16"/>
        <v>0.33333333333333331</v>
      </c>
      <c r="AD27" s="87">
        <f t="shared" ca="1" si="17"/>
        <v>0.375</v>
      </c>
      <c r="AE27" s="87">
        <f t="shared" ca="1" si="18"/>
        <v>0.58333333333333337</v>
      </c>
      <c r="AF27" s="84">
        <f t="shared" ca="1" si="19"/>
        <v>0.66666666666666663</v>
      </c>
      <c r="AG27" s="81">
        <f t="shared" ca="1" si="19"/>
        <v>0.75</v>
      </c>
      <c r="AH27" s="114" t="b">
        <f t="shared" si="20"/>
        <v>0</v>
      </c>
      <c r="AI27" s="114" t="b">
        <f t="shared" ca="1" si="21"/>
        <v>1</v>
      </c>
      <c r="AJ27" s="114" t="b">
        <f t="shared" ca="1" si="22"/>
        <v>0</v>
      </c>
      <c r="AK27" s="114" t="b">
        <f t="shared" ca="1" si="47"/>
        <v>1</v>
      </c>
      <c r="AL27" s="114" t="b">
        <f t="shared" ca="1" si="48"/>
        <v>0</v>
      </c>
      <c r="AM27" s="114" t="b">
        <f t="shared" si="23"/>
        <v>0</v>
      </c>
      <c r="AN27" s="114" t="b">
        <f t="shared" si="24"/>
        <v>0</v>
      </c>
      <c r="AO27" s="112">
        <f t="shared" ca="1" si="25"/>
        <v>0</v>
      </c>
      <c r="AP27" s="112">
        <f t="shared" ca="1" si="26"/>
        <v>0.99930555555555556</v>
      </c>
      <c r="AQ27" s="112">
        <f t="shared" ca="1" si="49"/>
        <v>0</v>
      </c>
      <c r="AR27" s="112">
        <f t="shared" ca="1" si="27"/>
        <v>0.99930555555555556</v>
      </c>
      <c r="AS27" s="114" t="b">
        <f t="shared" si="28"/>
        <v>1</v>
      </c>
      <c r="AT27" s="114" t="b">
        <f t="shared" ca="1" si="29"/>
        <v>0</v>
      </c>
      <c r="AU27" s="114" t="b">
        <f t="shared" si="30"/>
        <v>1</v>
      </c>
      <c r="AV27" s="114" t="b">
        <f t="shared" ca="1" si="31"/>
        <v>0</v>
      </c>
      <c r="AW27" s="114" t="b">
        <f t="shared" ca="1" si="32"/>
        <v>0</v>
      </c>
      <c r="AX27" s="114" t="b">
        <f t="shared" ca="1" si="33"/>
        <v>0</v>
      </c>
      <c r="AY27" s="114" t="b">
        <f t="shared" ca="1" si="50"/>
        <v>0</v>
      </c>
      <c r="AZ27" s="112" t="str">
        <f t="shared" ca="1" si="34"/>
        <v/>
      </c>
      <c r="BA27" s="112" t="str">
        <f t="shared" ca="1" si="35"/>
        <v/>
      </c>
      <c r="BB27" s="112" t="str">
        <f t="shared" ca="1" si="36"/>
        <v/>
      </c>
      <c r="BC27" s="112" t="str">
        <f t="shared" ca="1" si="37"/>
        <v/>
      </c>
      <c r="BD27" s="114" t="b">
        <f t="shared" si="38"/>
        <v>1</v>
      </c>
      <c r="BE27" s="114" t="b">
        <f t="shared" ca="1" si="39"/>
        <v>0</v>
      </c>
      <c r="BF27" s="114" t="b">
        <f t="shared" si="40"/>
        <v>1</v>
      </c>
      <c r="BG27" s="139" t="b">
        <f t="shared" ca="1" si="41"/>
        <v>0</v>
      </c>
      <c r="BH27" s="139">
        <f t="shared" si="42"/>
        <v>0</v>
      </c>
      <c r="BI27" s="353"/>
      <c r="BJ27" s="353"/>
      <c r="BK27" s="353"/>
      <c r="BL27" s="353"/>
      <c r="BM27" s="353"/>
      <c r="BN27" s="353"/>
      <c r="BO27" s="354"/>
      <c r="BP27" s="354"/>
      <c r="BQ27" s="354"/>
    </row>
    <row r="28" spans="1:69" s="357" customFormat="1" ht="27" customHeight="1" x14ac:dyDescent="0.35">
      <c r="A28" s="394" t="str">
        <f t="shared" ca="1" si="0"/>
        <v>21.01.2026</v>
      </c>
      <c r="B28" s="76" t="str">
        <f t="shared" ca="1" si="1"/>
        <v>Mi</v>
      </c>
      <c r="C28" s="75" t="str">
        <f t="shared" ca="1" si="2"/>
        <v xml:space="preserve"> </v>
      </c>
      <c r="D28" s="165"/>
      <c r="E28" s="388" t="str">
        <f t="shared" ca="1" si="3"/>
        <v>08:00-16:00</v>
      </c>
      <c r="F28" s="124">
        <f t="shared" ca="1" si="4"/>
        <v>0.33333333333333331</v>
      </c>
      <c r="G28" s="125"/>
      <c r="H28" s="419"/>
      <c r="I28" s="423" t="str">
        <f t="shared" ca="1" si="43"/>
        <v/>
      </c>
      <c r="J28" s="400">
        <f t="shared" ca="1" si="5"/>
        <v>0</v>
      </c>
      <c r="K28" s="408" t="str">
        <f t="shared" ca="1" si="44"/>
        <v/>
      </c>
      <c r="L28" s="178"/>
      <c r="M28" s="414"/>
      <c r="N28" s="425" t="str">
        <f t="shared" ca="1" si="45"/>
        <v/>
      </c>
      <c r="O28" s="403"/>
      <c r="P28" s="180"/>
      <c r="Q28" s="107">
        <f t="shared" ca="1" si="46"/>
        <v>46043</v>
      </c>
      <c r="R28" s="114" t="b">
        <f t="shared" ca="1" si="6"/>
        <v>1</v>
      </c>
      <c r="S28" s="108" t="str">
        <f t="shared" si="7"/>
        <v/>
      </c>
      <c r="T28" s="60" t="str">
        <f t="shared" ca="1" si="8"/>
        <v>A</v>
      </c>
      <c r="U28" s="60" t="str">
        <f t="shared" ca="1" si="9"/>
        <v>A</v>
      </c>
      <c r="V28" s="95">
        <f t="shared" si="10"/>
        <v>0</v>
      </c>
      <c r="W28" s="57">
        <f t="shared" ca="1" si="11"/>
        <v>-0.33333333333333331</v>
      </c>
      <c r="X28" s="159">
        <f t="shared" ca="1" si="12"/>
        <v>0</v>
      </c>
      <c r="Y28" s="114" t="b">
        <f t="shared" ca="1" si="13"/>
        <v>0</v>
      </c>
      <c r="Z28" s="114" t="b">
        <f t="shared" ca="1" si="14"/>
        <v>0</v>
      </c>
      <c r="AA28" s="114" t="b">
        <f t="shared" ca="1" si="15"/>
        <v>1</v>
      </c>
      <c r="AB28" s="77">
        <f t="shared" ca="1" si="16"/>
        <v>0.29166666666666669</v>
      </c>
      <c r="AC28" s="84">
        <f t="shared" ca="1" si="16"/>
        <v>0.33333333333333331</v>
      </c>
      <c r="AD28" s="87">
        <f t="shared" ca="1" si="17"/>
        <v>0.375</v>
      </c>
      <c r="AE28" s="87">
        <f t="shared" ca="1" si="18"/>
        <v>0.58333333333333337</v>
      </c>
      <c r="AF28" s="84">
        <f t="shared" ca="1" si="19"/>
        <v>0.66666666666666663</v>
      </c>
      <c r="AG28" s="81">
        <f t="shared" ca="1" si="19"/>
        <v>0.75</v>
      </c>
      <c r="AH28" s="114" t="b">
        <f t="shared" si="20"/>
        <v>0</v>
      </c>
      <c r="AI28" s="114" t="b">
        <f t="shared" ca="1" si="21"/>
        <v>1</v>
      </c>
      <c r="AJ28" s="114" t="b">
        <f t="shared" ca="1" si="22"/>
        <v>0</v>
      </c>
      <c r="AK28" s="114" t="b">
        <f t="shared" ca="1" si="47"/>
        <v>1</v>
      </c>
      <c r="AL28" s="114" t="b">
        <f t="shared" ca="1" si="48"/>
        <v>0</v>
      </c>
      <c r="AM28" s="114" t="b">
        <f t="shared" si="23"/>
        <v>0</v>
      </c>
      <c r="AN28" s="114" t="b">
        <f t="shared" si="24"/>
        <v>0</v>
      </c>
      <c r="AO28" s="112">
        <f t="shared" ca="1" si="25"/>
        <v>0</v>
      </c>
      <c r="AP28" s="112">
        <f t="shared" ca="1" si="26"/>
        <v>0.99930555555555556</v>
      </c>
      <c r="AQ28" s="112">
        <f t="shared" ca="1" si="49"/>
        <v>0</v>
      </c>
      <c r="AR28" s="112">
        <f t="shared" ca="1" si="27"/>
        <v>0.99930555555555556</v>
      </c>
      <c r="AS28" s="114" t="b">
        <f t="shared" si="28"/>
        <v>1</v>
      </c>
      <c r="AT28" s="114" t="b">
        <f t="shared" ca="1" si="29"/>
        <v>0</v>
      </c>
      <c r="AU28" s="114" t="b">
        <f t="shared" si="30"/>
        <v>1</v>
      </c>
      <c r="AV28" s="114" t="b">
        <f t="shared" ca="1" si="31"/>
        <v>0</v>
      </c>
      <c r="AW28" s="114" t="b">
        <f t="shared" ca="1" si="32"/>
        <v>0</v>
      </c>
      <c r="AX28" s="114" t="b">
        <f t="shared" ca="1" si="33"/>
        <v>0</v>
      </c>
      <c r="AY28" s="114" t="b">
        <f t="shared" ca="1" si="50"/>
        <v>0</v>
      </c>
      <c r="AZ28" s="112" t="str">
        <f t="shared" ca="1" si="34"/>
        <v/>
      </c>
      <c r="BA28" s="112" t="str">
        <f t="shared" ca="1" si="35"/>
        <v/>
      </c>
      <c r="BB28" s="112" t="str">
        <f t="shared" ca="1" si="36"/>
        <v/>
      </c>
      <c r="BC28" s="112" t="str">
        <f t="shared" ca="1" si="37"/>
        <v/>
      </c>
      <c r="BD28" s="114" t="b">
        <f t="shared" si="38"/>
        <v>1</v>
      </c>
      <c r="BE28" s="114" t="b">
        <f t="shared" ca="1" si="39"/>
        <v>0</v>
      </c>
      <c r="BF28" s="114" t="b">
        <f t="shared" si="40"/>
        <v>1</v>
      </c>
      <c r="BG28" s="139" t="b">
        <f t="shared" ca="1" si="41"/>
        <v>0</v>
      </c>
      <c r="BH28" s="139">
        <f t="shared" si="42"/>
        <v>0</v>
      </c>
      <c r="BI28" s="353"/>
      <c r="BJ28" s="353"/>
      <c r="BK28" s="353"/>
      <c r="BL28" s="353"/>
      <c r="BM28" s="353"/>
      <c r="BN28" s="353"/>
      <c r="BO28" s="354"/>
      <c r="BP28" s="354"/>
      <c r="BQ28" s="354"/>
    </row>
    <row r="29" spans="1:69" s="357" customFormat="1" ht="27" customHeight="1" x14ac:dyDescent="0.35">
      <c r="A29" s="394" t="str">
        <f t="shared" ca="1" si="0"/>
        <v>22.01.2026</v>
      </c>
      <c r="B29" s="76" t="str">
        <f t="shared" ca="1" si="1"/>
        <v>Do</v>
      </c>
      <c r="C29" s="75" t="str">
        <f t="shared" ca="1" si="2"/>
        <v xml:space="preserve"> </v>
      </c>
      <c r="D29" s="165"/>
      <c r="E29" s="388" t="str">
        <f t="shared" ca="1" si="3"/>
        <v>08:00-16:00</v>
      </c>
      <c r="F29" s="124">
        <f t="shared" ca="1" si="4"/>
        <v>0.33333333333333331</v>
      </c>
      <c r="G29" s="125"/>
      <c r="H29" s="419"/>
      <c r="I29" s="423" t="str">
        <f t="shared" ca="1" si="43"/>
        <v/>
      </c>
      <c r="J29" s="400">
        <f t="shared" ca="1" si="5"/>
        <v>0</v>
      </c>
      <c r="K29" s="408" t="str">
        <f t="shared" ca="1" si="44"/>
        <v/>
      </c>
      <c r="L29" s="178"/>
      <c r="M29" s="414"/>
      <c r="N29" s="425" t="str">
        <f t="shared" ca="1" si="45"/>
        <v/>
      </c>
      <c r="O29" s="403"/>
      <c r="P29" s="180"/>
      <c r="Q29" s="107">
        <f t="shared" ca="1" si="46"/>
        <v>46044</v>
      </c>
      <c r="R29" s="114" t="b">
        <f t="shared" ca="1" si="6"/>
        <v>1</v>
      </c>
      <c r="S29" s="108" t="str">
        <f t="shared" si="7"/>
        <v/>
      </c>
      <c r="T29" s="60" t="str">
        <f t="shared" ca="1" si="8"/>
        <v>A</v>
      </c>
      <c r="U29" s="60" t="str">
        <f t="shared" ca="1" si="9"/>
        <v>A</v>
      </c>
      <c r="V29" s="95">
        <f t="shared" si="10"/>
        <v>0</v>
      </c>
      <c r="W29" s="57">
        <f t="shared" ca="1" si="11"/>
        <v>-0.33333333333333331</v>
      </c>
      <c r="X29" s="159">
        <f t="shared" ca="1" si="12"/>
        <v>0</v>
      </c>
      <c r="Y29" s="114" t="b">
        <f t="shared" ca="1" si="13"/>
        <v>0</v>
      </c>
      <c r="Z29" s="114" t="b">
        <f t="shared" ca="1" si="14"/>
        <v>0</v>
      </c>
      <c r="AA29" s="114" t="b">
        <f t="shared" ca="1" si="15"/>
        <v>1</v>
      </c>
      <c r="AB29" s="77">
        <f t="shared" ca="1" si="16"/>
        <v>0.29166666666666669</v>
      </c>
      <c r="AC29" s="84">
        <f t="shared" ca="1" si="16"/>
        <v>0.33333333333333331</v>
      </c>
      <c r="AD29" s="87">
        <f t="shared" ca="1" si="17"/>
        <v>0.375</v>
      </c>
      <c r="AE29" s="87">
        <f t="shared" ca="1" si="18"/>
        <v>0.58333333333333337</v>
      </c>
      <c r="AF29" s="84">
        <f t="shared" ca="1" si="19"/>
        <v>0.66666666666666663</v>
      </c>
      <c r="AG29" s="81">
        <f t="shared" ca="1" si="19"/>
        <v>0.75</v>
      </c>
      <c r="AH29" s="114" t="b">
        <f t="shared" si="20"/>
        <v>0</v>
      </c>
      <c r="AI29" s="114" t="b">
        <f t="shared" ca="1" si="21"/>
        <v>1</v>
      </c>
      <c r="AJ29" s="114" t="b">
        <f t="shared" ca="1" si="22"/>
        <v>0</v>
      </c>
      <c r="AK29" s="114" t="b">
        <f t="shared" ca="1" si="47"/>
        <v>1</v>
      </c>
      <c r="AL29" s="114" t="b">
        <f t="shared" ca="1" si="48"/>
        <v>0</v>
      </c>
      <c r="AM29" s="114" t="b">
        <f t="shared" si="23"/>
        <v>0</v>
      </c>
      <c r="AN29" s="114" t="b">
        <f t="shared" si="24"/>
        <v>0</v>
      </c>
      <c r="AO29" s="112">
        <f t="shared" ca="1" si="25"/>
        <v>0</v>
      </c>
      <c r="AP29" s="112">
        <f t="shared" ca="1" si="26"/>
        <v>0.99930555555555556</v>
      </c>
      <c r="AQ29" s="112">
        <f t="shared" ca="1" si="49"/>
        <v>0</v>
      </c>
      <c r="AR29" s="112">
        <f t="shared" ca="1" si="27"/>
        <v>0.99930555555555556</v>
      </c>
      <c r="AS29" s="114" t="b">
        <f t="shared" si="28"/>
        <v>1</v>
      </c>
      <c r="AT29" s="114" t="b">
        <f t="shared" ca="1" si="29"/>
        <v>0</v>
      </c>
      <c r="AU29" s="114" t="b">
        <f t="shared" si="30"/>
        <v>1</v>
      </c>
      <c r="AV29" s="114" t="b">
        <f t="shared" ca="1" si="31"/>
        <v>0</v>
      </c>
      <c r="AW29" s="114" t="b">
        <f t="shared" ca="1" si="32"/>
        <v>0</v>
      </c>
      <c r="AX29" s="114" t="b">
        <f t="shared" ca="1" si="33"/>
        <v>0</v>
      </c>
      <c r="AY29" s="114" t="b">
        <f t="shared" ca="1" si="50"/>
        <v>0</v>
      </c>
      <c r="AZ29" s="112" t="str">
        <f t="shared" ca="1" si="34"/>
        <v/>
      </c>
      <c r="BA29" s="112" t="str">
        <f t="shared" ca="1" si="35"/>
        <v/>
      </c>
      <c r="BB29" s="112" t="str">
        <f t="shared" ca="1" si="36"/>
        <v/>
      </c>
      <c r="BC29" s="112" t="str">
        <f t="shared" ca="1" si="37"/>
        <v/>
      </c>
      <c r="BD29" s="114" t="b">
        <f t="shared" si="38"/>
        <v>1</v>
      </c>
      <c r="BE29" s="114" t="b">
        <f t="shared" ca="1" si="39"/>
        <v>0</v>
      </c>
      <c r="BF29" s="114" t="b">
        <f t="shared" si="40"/>
        <v>1</v>
      </c>
      <c r="BG29" s="139" t="b">
        <f t="shared" ca="1" si="41"/>
        <v>0</v>
      </c>
      <c r="BH29" s="139">
        <f t="shared" si="42"/>
        <v>0</v>
      </c>
      <c r="BI29" s="353"/>
      <c r="BJ29" s="353"/>
      <c r="BK29" s="353"/>
      <c r="BL29" s="353"/>
      <c r="BM29" s="353"/>
      <c r="BN29" s="353"/>
      <c r="BO29" s="354"/>
      <c r="BP29" s="354"/>
      <c r="BQ29" s="354"/>
    </row>
    <row r="30" spans="1:69" s="357" customFormat="1" ht="27" customHeight="1" x14ac:dyDescent="0.35">
      <c r="A30" s="394" t="str">
        <f t="shared" ca="1" si="0"/>
        <v>23.01.2026</v>
      </c>
      <c r="B30" s="76" t="str">
        <f t="shared" ca="1" si="1"/>
        <v>Fr</v>
      </c>
      <c r="C30" s="75" t="str">
        <f t="shared" ca="1" si="2"/>
        <v xml:space="preserve"> </v>
      </c>
      <c r="D30" s="165"/>
      <c r="E30" s="388" t="str">
        <f t="shared" ca="1" si="3"/>
        <v>08:00-16:00</v>
      </c>
      <c r="F30" s="124">
        <f t="shared" ca="1" si="4"/>
        <v>0.33333333333333331</v>
      </c>
      <c r="G30" s="125"/>
      <c r="H30" s="419"/>
      <c r="I30" s="423" t="str">
        <f t="shared" ca="1" si="43"/>
        <v/>
      </c>
      <c r="J30" s="400">
        <f t="shared" ca="1" si="5"/>
        <v>0</v>
      </c>
      <c r="K30" s="408" t="str">
        <f t="shared" ca="1" si="44"/>
        <v/>
      </c>
      <c r="L30" s="178"/>
      <c r="M30" s="414"/>
      <c r="N30" s="425" t="str">
        <f t="shared" ca="1" si="45"/>
        <v/>
      </c>
      <c r="O30" s="403"/>
      <c r="P30" s="180"/>
      <c r="Q30" s="107">
        <f t="shared" ca="1" si="46"/>
        <v>46045</v>
      </c>
      <c r="R30" s="114" t="b">
        <f t="shared" ca="1" si="6"/>
        <v>1</v>
      </c>
      <c r="S30" s="108" t="str">
        <f t="shared" si="7"/>
        <v/>
      </c>
      <c r="T30" s="60" t="str">
        <f t="shared" ca="1" si="8"/>
        <v>A</v>
      </c>
      <c r="U30" s="60" t="str">
        <f t="shared" ca="1" si="9"/>
        <v>A</v>
      </c>
      <c r="V30" s="95">
        <f t="shared" si="10"/>
        <v>0</v>
      </c>
      <c r="W30" s="57">
        <f t="shared" ca="1" si="11"/>
        <v>-0.33333333333333331</v>
      </c>
      <c r="X30" s="159">
        <f t="shared" ca="1" si="12"/>
        <v>0</v>
      </c>
      <c r="Y30" s="114" t="b">
        <f t="shared" ca="1" si="13"/>
        <v>0</v>
      </c>
      <c r="Z30" s="114" t="b">
        <f t="shared" ca="1" si="14"/>
        <v>0</v>
      </c>
      <c r="AA30" s="114" t="b">
        <f t="shared" ca="1" si="15"/>
        <v>1</v>
      </c>
      <c r="AB30" s="77">
        <f t="shared" ca="1" si="16"/>
        <v>0.29166666666666669</v>
      </c>
      <c r="AC30" s="84">
        <f t="shared" ca="1" si="16"/>
        <v>0.33333333333333331</v>
      </c>
      <c r="AD30" s="87">
        <f t="shared" ca="1" si="17"/>
        <v>0.375</v>
      </c>
      <c r="AE30" s="87">
        <f t="shared" ca="1" si="18"/>
        <v>0.5</v>
      </c>
      <c r="AF30" s="84">
        <f t="shared" ca="1" si="19"/>
        <v>0.66666666666666663</v>
      </c>
      <c r="AG30" s="81">
        <f t="shared" ca="1" si="19"/>
        <v>0.75</v>
      </c>
      <c r="AH30" s="114" t="b">
        <f t="shared" si="20"/>
        <v>0</v>
      </c>
      <c r="AI30" s="114" t="b">
        <f t="shared" ca="1" si="21"/>
        <v>1</v>
      </c>
      <c r="AJ30" s="114" t="b">
        <f t="shared" ca="1" si="22"/>
        <v>0</v>
      </c>
      <c r="AK30" s="114" t="b">
        <f t="shared" ca="1" si="47"/>
        <v>1</v>
      </c>
      <c r="AL30" s="114" t="b">
        <f t="shared" ca="1" si="48"/>
        <v>0</v>
      </c>
      <c r="AM30" s="114" t="b">
        <f t="shared" si="23"/>
        <v>0</v>
      </c>
      <c r="AN30" s="114" t="b">
        <f t="shared" si="24"/>
        <v>0</v>
      </c>
      <c r="AO30" s="112">
        <f t="shared" ca="1" si="25"/>
        <v>0</v>
      </c>
      <c r="AP30" s="112">
        <f t="shared" ca="1" si="26"/>
        <v>0.99930555555555556</v>
      </c>
      <c r="AQ30" s="112">
        <f t="shared" ca="1" si="49"/>
        <v>0</v>
      </c>
      <c r="AR30" s="112">
        <f t="shared" ca="1" si="27"/>
        <v>0.99930555555555556</v>
      </c>
      <c r="AS30" s="114" t="b">
        <f t="shared" si="28"/>
        <v>1</v>
      </c>
      <c r="AT30" s="114" t="b">
        <f t="shared" ca="1" si="29"/>
        <v>0</v>
      </c>
      <c r="AU30" s="114" t="b">
        <f t="shared" si="30"/>
        <v>1</v>
      </c>
      <c r="AV30" s="114" t="b">
        <f t="shared" ca="1" si="31"/>
        <v>0</v>
      </c>
      <c r="AW30" s="114" t="b">
        <f t="shared" ca="1" si="32"/>
        <v>0</v>
      </c>
      <c r="AX30" s="114" t="b">
        <f t="shared" ca="1" si="33"/>
        <v>0</v>
      </c>
      <c r="AY30" s="114" t="b">
        <f t="shared" ca="1" si="50"/>
        <v>0</v>
      </c>
      <c r="AZ30" s="112" t="str">
        <f t="shared" ca="1" si="34"/>
        <v/>
      </c>
      <c r="BA30" s="112" t="str">
        <f t="shared" ca="1" si="35"/>
        <v/>
      </c>
      <c r="BB30" s="112" t="str">
        <f t="shared" ca="1" si="36"/>
        <v/>
      </c>
      <c r="BC30" s="112" t="str">
        <f t="shared" ca="1" si="37"/>
        <v/>
      </c>
      <c r="BD30" s="114" t="b">
        <f t="shared" si="38"/>
        <v>1</v>
      </c>
      <c r="BE30" s="114" t="b">
        <f t="shared" ca="1" si="39"/>
        <v>0</v>
      </c>
      <c r="BF30" s="114" t="b">
        <f t="shared" si="40"/>
        <v>1</v>
      </c>
      <c r="BG30" s="139" t="b">
        <f t="shared" ca="1" si="41"/>
        <v>0</v>
      </c>
      <c r="BH30" s="139">
        <f t="shared" si="42"/>
        <v>0</v>
      </c>
      <c r="BI30" s="353"/>
      <c r="BJ30" s="353"/>
      <c r="BK30" s="353"/>
      <c r="BL30" s="353"/>
      <c r="BM30" s="353"/>
      <c r="BN30" s="353"/>
      <c r="BO30" s="354"/>
      <c r="BP30" s="354"/>
      <c r="BQ30" s="354"/>
    </row>
    <row r="31" spans="1:69" s="357" customFormat="1" ht="27" customHeight="1" x14ac:dyDescent="0.35">
      <c r="A31" s="394" t="str">
        <f t="shared" ca="1" si="0"/>
        <v>24.01.2026</v>
      </c>
      <c r="B31" s="76" t="str">
        <f t="shared" ca="1" si="1"/>
        <v>Sa</v>
      </c>
      <c r="C31" s="75" t="str">
        <f t="shared" ca="1" si="2"/>
        <v xml:space="preserve"> Wochenende</v>
      </c>
      <c r="D31" s="165"/>
      <c r="E31" s="388" t="str">
        <f t="shared" ca="1" si="3"/>
        <v/>
      </c>
      <c r="F31" s="124">
        <f t="shared" ca="1" si="4"/>
        <v>0</v>
      </c>
      <c r="G31" s="125"/>
      <c r="H31" s="419"/>
      <c r="I31" s="423" t="str">
        <f t="shared" ca="1" si="43"/>
        <v/>
      </c>
      <c r="J31" s="400">
        <f t="shared" ca="1" si="5"/>
        <v>0</v>
      </c>
      <c r="K31" s="408" t="str">
        <f t="shared" ca="1" si="44"/>
        <v/>
      </c>
      <c r="L31" s="178"/>
      <c r="M31" s="414"/>
      <c r="N31" s="425" t="str">
        <f t="shared" ca="1" si="45"/>
        <v/>
      </c>
      <c r="O31" s="403"/>
      <c r="P31" s="180"/>
      <c r="Q31" s="107">
        <f t="shared" ca="1" si="46"/>
        <v>46046</v>
      </c>
      <c r="R31" s="114" t="b">
        <f t="shared" ca="1" si="6"/>
        <v>1</v>
      </c>
      <c r="S31" s="108" t="str">
        <f t="shared" si="7"/>
        <v/>
      </c>
      <c r="T31" s="60" t="str">
        <f t="shared" ca="1" si="8"/>
        <v>F</v>
      </c>
      <c r="U31" s="60" t="str">
        <f t="shared" ca="1" si="9"/>
        <v>A</v>
      </c>
      <c r="V31" s="95">
        <f t="shared" si="10"/>
        <v>0</v>
      </c>
      <c r="W31" s="57">
        <f t="shared" ca="1" si="11"/>
        <v>0</v>
      </c>
      <c r="X31" s="159">
        <f t="shared" ca="1" si="12"/>
        <v>0</v>
      </c>
      <c r="Y31" s="114" t="b">
        <f t="shared" ca="1" si="13"/>
        <v>1</v>
      </c>
      <c r="Z31" s="114" t="b">
        <f t="shared" ca="1" si="14"/>
        <v>0</v>
      </c>
      <c r="AA31" s="114" t="b">
        <f t="shared" ca="1" si="15"/>
        <v>0</v>
      </c>
      <c r="AB31" s="77" t="str">
        <f t="shared" ca="1" si="16"/>
        <v/>
      </c>
      <c r="AC31" s="84" t="str">
        <f t="shared" ca="1" si="16"/>
        <v/>
      </c>
      <c r="AD31" s="87" t="str">
        <f t="shared" ca="1" si="17"/>
        <v/>
      </c>
      <c r="AE31" s="87" t="str">
        <f t="shared" ca="1" si="18"/>
        <v/>
      </c>
      <c r="AF31" s="84" t="str">
        <f t="shared" ca="1" si="19"/>
        <v/>
      </c>
      <c r="AG31" s="81" t="str">
        <f t="shared" ca="1" si="19"/>
        <v/>
      </c>
      <c r="AH31" s="114" t="b">
        <f t="shared" si="20"/>
        <v>0</v>
      </c>
      <c r="AI31" s="114" t="b">
        <f t="shared" ca="1" si="21"/>
        <v>0</v>
      </c>
      <c r="AJ31" s="114" t="b">
        <f t="shared" ca="1" si="22"/>
        <v>0</v>
      </c>
      <c r="AK31" s="114" t="b">
        <f t="shared" ca="1" si="47"/>
        <v>1</v>
      </c>
      <c r="AL31" s="114" t="b">
        <f t="shared" ca="1" si="48"/>
        <v>1</v>
      </c>
      <c r="AM31" s="114" t="b">
        <f t="shared" si="23"/>
        <v>0</v>
      </c>
      <c r="AN31" s="114" t="b">
        <f t="shared" si="24"/>
        <v>0</v>
      </c>
      <c r="AO31" s="112">
        <f t="shared" ca="1" si="25"/>
        <v>0</v>
      </c>
      <c r="AP31" s="112">
        <f t="shared" ca="1" si="26"/>
        <v>0.99930555555555556</v>
      </c>
      <c r="AQ31" s="112">
        <f t="shared" ca="1" si="49"/>
        <v>0</v>
      </c>
      <c r="AR31" s="112">
        <f t="shared" ca="1" si="27"/>
        <v>0.99930555555555556</v>
      </c>
      <c r="AS31" s="114" t="b">
        <f t="shared" si="28"/>
        <v>1</v>
      </c>
      <c r="AT31" s="114" t="b">
        <f t="shared" ca="1" si="29"/>
        <v>0</v>
      </c>
      <c r="AU31" s="114" t="b">
        <f t="shared" si="30"/>
        <v>1</v>
      </c>
      <c r="AV31" s="114" t="b">
        <f t="shared" ca="1" si="31"/>
        <v>0</v>
      </c>
      <c r="AW31" s="114" t="b">
        <f t="shared" ca="1" si="32"/>
        <v>0</v>
      </c>
      <c r="AX31" s="114" t="b">
        <f t="shared" ca="1" si="33"/>
        <v>0</v>
      </c>
      <c r="AY31" s="114" t="b">
        <f t="shared" ca="1" si="50"/>
        <v>0</v>
      </c>
      <c r="AZ31" s="112" t="str">
        <f t="shared" ca="1" si="34"/>
        <v/>
      </c>
      <c r="BA31" s="112">
        <f t="shared" ca="1" si="35"/>
        <v>0.99930555555555556</v>
      </c>
      <c r="BB31" s="112" t="str">
        <f t="shared" ca="1" si="36"/>
        <v/>
      </c>
      <c r="BC31" s="112">
        <f t="shared" ca="1" si="37"/>
        <v>0.99930555555555556</v>
      </c>
      <c r="BD31" s="114" t="b">
        <f t="shared" si="38"/>
        <v>1</v>
      </c>
      <c r="BE31" s="114" t="b">
        <f t="shared" ca="1" si="39"/>
        <v>0</v>
      </c>
      <c r="BF31" s="114" t="b">
        <f t="shared" si="40"/>
        <v>1</v>
      </c>
      <c r="BG31" s="139" t="b">
        <f t="shared" ca="1" si="41"/>
        <v>0</v>
      </c>
      <c r="BH31" s="139">
        <f t="shared" si="42"/>
        <v>0</v>
      </c>
      <c r="BI31" s="353"/>
      <c r="BJ31" s="353"/>
      <c r="BK31" s="353"/>
      <c r="BL31" s="353"/>
      <c r="BM31" s="353"/>
      <c r="BN31" s="353"/>
      <c r="BO31" s="354"/>
      <c r="BP31" s="354"/>
      <c r="BQ31" s="354"/>
    </row>
    <row r="32" spans="1:69" s="357" customFormat="1" ht="27" customHeight="1" x14ac:dyDescent="0.35">
      <c r="A32" s="394" t="str">
        <f t="shared" ca="1" si="0"/>
        <v>25.01.2026</v>
      </c>
      <c r="B32" s="76" t="str">
        <f t="shared" ca="1" si="1"/>
        <v>So</v>
      </c>
      <c r="C32" s="75" t="str">
        <f t="shared" ca="1" si="2"/>
        <v xml:space="preserve"> Wochenende</v>
      </c>
      <c r="D32" s="165"/>
      <c r="E32" s="388" t="str">
        <f t="shared" ca="1" si="3"/>
        <v/>
      </c>
      <c r="F32" s="124">
        <f t="shared" ca="1" si="4"/>
        <v>0</v>
      </c>
      <c r="G32" s="125"/>
      <c r="H32" s="419"/>
      <c r="I32" s="423" t="str">
        <f t="shared" ca="1" si="43"/>
        <v/>
      </c>
      <c r="J32" s="400">
        <f t="shared" ca="1" si="5"/>
        <v>0</v>
      </c>
      <c r="K32" s="408" t="str">
        <f t="shared" ca="1" si="44"/>
        <v/>
      </c>
      <c r="L32" s="178"/>
      <c r="M32" s="414"/>
      <c r="N32" s="425" t="str">
        <f t="shared" ca="1" si="45"/>
        <v/>
      </c>
      <c r="O32" s="403"/>
      <c r="P32" s="180"/>
      <c r="Q32" s="107">
        <f t="shared" ca="1" si="46"/>
        <v>46047</v>
      </c>
      <c r="R32" s="114" t="b">
        <f t="shared" ca="1" si="6"/>
        <v>1</v>
      </c>
      <c r="S32" s="108" t="str">
        <f t="shared" si="7"/>
        <v/>
      </c>
      <c r="T32" s="60" t="str">
        <f t="shared" ca="1" si="8"/>
        <v>F</v>
      </c>
      <c r="U32" s="60" t="str">
        <f t="shared" ca="1" si="9"/>
        <v>F</v>
      </c>
      <c r="V32" s="95">
        <f t="shared" si="10"/>
        <v>0</v>
      </c>
      <c r="W32" s="57">
        <f t="shared" ca="1" si="11"/>
        <v>0</v>
      </c>
      <c r="X32" s="159">
        <f t="shared" ca="1" si="12"/>
        <v>0</v>
      </c>
      <c r="Y32" s="114" t="b">
        <f t="shared" ca="1" si="13"/>
        <v>1</v>
      </c>
      <c r="Z32" s="114" t="b">
        <f t="shared" ca="1" si="14"/>
        <v>0</v>
      </c>
      <c r="AA32" s="114" t="b">
        <f t="shared" ca="1" si="15"/>
        <v>0</v>
      </c>
      <c r="AB32" s="77" t="str">
        <f t="shared" ca="1" si="16"/>
        <v/>
      </c>
      <c r="AC32" s="84" t="str">
        <f t="shared" ca="1" si="16"/>
        <v/>
      </c>
      <c r="AD32" s="87" t="str">
        <f t="shared" ca="1" si="17"/>
        <v/>
      </c>
      <c r="AE32" s="87" t="str">
        <f t="shared" ca="1" si="18"/>
        <v/>
      </c>
      <c r="AF32" s="84" t="str">
        <f t="shared" ca="1" si="19"/>
        <v/>
      </c>
      <c r="AG32" s="81" t="str">
        <f t="shared" ca="1" si="19"/>
        <v/>
      </c>
      <c r="AH32" s="114" t="b">
        <f t="shared" si="20"/>
        <v>0</v>
      </c>
      <c r="AI32" s="114" t="b">
        <f t="shared" ca="1" si="21"/>
        <v>0</v>
      </c>
      <c r="AJ32" s="114" t="b">
        <f t="shared" ca="1" si="22"/>
        <v>0</v>
      </c>
      <c r="AK32" s="114" t="b">
        <f t="shared" ca="1" si="47"/>
        <v>1</v>
      </c>
      <c r="AL32" s="114" t="b">
        <f t="shared" ca="1" si="48"/>
        <v>0</v>
      </c>
      <c r="AM32" s="114" t="b">
        <f t="shared" si="23"/>
        <v>0</v>
      </c>
      <c r="AN32" s="114" t="b">
        <f t="shared" si="24"/>
        <v>0</v>
      </c>
      <c r="AO32" s="112">
        <f t="shared" ca="1" si="25"/>
        <v>0</v>
      </c>
      <c r="AP32" s="112">
        <f t="shared" ca="1" si="26"/>
        <v>0.99930555555555556</v>
      </c>
      <c r="AQ32" s="112">
        <f t="shared" ca="1" si="49"/>
        <v>0</v>
      </c>
      <c r="AR32" s="112">
        <f t="shared" ca="1" si="27"/>
        <v>0.99930555555555556</v>
      </c>
      <c r="AS32" s="114" t="b">
        <f t="shared" si="28"/>
        <v>1</v>
      </c>
      <c r="AT32" s="114" t="b">
        <f t="shared" ca="1" si="29"/>
        <v>0</v>
      </c>
      <c r="AU32" s="114" t="b">
        <f t="shared" si="30"/>
        <v>1</v>
      </c>
      <c r="AV32" s="114" t="b">
        <f t="shared" ca="1" si="31"/>
        <v>0</v>
      </c>
      <c r="AW32" s="114" t="b">
        <f t="shared" ca="1" si="32"/>
        <v>0</v>
      </c>
      <c r="AX32" s="114" t="b">
        <f t="shared" ca="1" si="33"/>
        <v>0</v>
      </c>
      <c r="AY32" s="114" t="b">
        <f t="shared" ca="1" si="50"/>
        <v>0</v>
      </c>
      <c r="AZ32" s="112" t="str">
        <f t="shared" ca="1" si="34"/>
        <v/>
      </c>
      <c r="BA32" s="112" t="str">
        <f t="shared" ca="1" si="35"/>
        <v/>
      </c>
      <c r="BB32" s="112" t="str">
        <f t="shared" ca="1" si="36"/>
        <v/>
      </c>
      <c r="BC32" s="112" t="str">
        <f t="shared" ca="1" si="37"/>
        <v/>
      </c>
      <c r="BD32" s="114" t="b">
        <f t="shared" si="38"/>
        <v>1</v>
      </c>
      <c r="BE32" s="114" t="b">
        <f t="shared" ca="1" si="39"/>
        <v>0</v>
      </c>
      <c r="BF32" s="114" t="b">
        <f t="shared" si="40"/>
        <v>1</v>
      </c>
      <c r="BG32" s="139" t="b">
        <f t="shared" ca="1" si="41"/>
        <v>0</v>
      </c>
      <c r="BH32" s="139">
        <f t="shared" si="42"/>
        <v>0</v>
      </c>
      <c r="BI32" s="353"/>
      <c r="BJ32" s="353"/>
      <c r="BK32" s="353"/>
      <c r="BL32" s="353"/>
      <c r="BM32" s="353"/>
      <c r="BN32" s="353"/>
      <c r="BO32" s="354"/>
      <c r="BP32" s="354"/>
      <c r="BQ32" s="354"/>
    </row>
    <row r="33" spans="1:69" s="357" customFormat="1" ht="27" customHeight="1" x14ac:dyDescent="0.35">
      <c r="A33" s="394" t="str">
        <f t="shared" ca="1" si="0"/>
        <v>26.01.2026</v>
      </c>
      <c r="B33" s="76" t="str">
        <f t="shared" ca="1" si="1"/>
        <v>Mo</v>
      </c>
      <c r="C33" s="75" t="str">
        <f t="shared" ca="1" si="2"/>
        <v xml:space="preserve"> </v>
      </c>
      <c r="D33" s="179"/>
      <c r="E33" s="388" t="str">
        <f t="shared" ca="1" si="3"/>
        <v>08:00-16:00</v>
      </c>
      <c r="F33" s="124">
        <f t="shared" ca="1" si="4"/>
        <v>0.33333333333333331</v>
      </c>
      <c r="G33" s="125"/>
      <c r="H33" s="419"/>
      <c r="I33" s="423" t="str">
        <f t="shared" ca="1" si="43"/>
        <v/>
      </c>
      <c r="J33" s="400">
        <f t="shared" ca="1" si="5"/>
        <v>0</v>
      </c>
      <c r="K33" s="408" t="str">
        <f t="shared" ca="1" si="44"/>
        <v/>
      </c>
      <c r="L33" s="125"/>
      <c r="M33" s="417"/>
      <c r="N33" s="425" t="str">
        <f t="shared" ca="1" si="45"/>
        <v/>
      </c>
      <c r="O33" s="403"/>
      <c r="P33" s="180"/>
      <c r="Q33" s="107">
        <f t="shared" ca="1" si="46"/>
        <v>46048</v>
      </c>
      <c r="R33" s="114" t="b">
        <f t="shared" ca="1" si="6"/>
        <v>1</v>
      </c>
      <c r="S33" s="108" t="str">
        <f t="shared" si="7"/>
        <v/>
      </c>
      <c r="T33" s="60" t="str">
        <f t="shared" ca="1" si="8"/>
        <v>A</v>
      </c>
      <c r="U33" s="60" t="str">
        <f t="shared" ca="1" si="9"/>
        <v>A</v>
      </c>
      <c r="V33" s="95">
        <f t="shared" si="10"/>
        <v>0</v>
      </c>
      <c r="W33" s="57">
        <f t="shared" ca="1" si="11"/>
        <v>-0.33333333333333331</v>
      </c>
      <c r="X33" s="159">
        <f t="shared" ca="1" si="12"/>
        <v>0</v>
      </c>
      <c r="Y33" s="114" t="b">
        <f t="shared" ca="1" si="13"/>
        <v>0</v>
      </c>
      <c r="Z33" s="114" t="b">
        <f t="shared" ca="1" si="14"/>
        <v>0</v>
      </c>
      <c r="AA33" s="114" t="b">
        <f t="shared" ca="1" si="15"/>
        <v>1</v>
      </c>
      <c r="AB33" s="77">
        <f t="shared" ca="1" si="16"/>
        <v>0.29166666666666669</v>
      </c>
      <c r="AC33" s="84">
        <f t="shared" ca="1" si="16"/>
        <v>0.33333333333333331</v>
      </c>
      <c r="AD33" s="87">
        <f t="shared" ca="1" si="17"/>
        <v>0.375</v>
      </c>
      <c r="AE33" s="87">
        <f t="shared" ca="1" si="18"/>
        <v>0.58333333333333337</v>
      </c>
      <c r="AF33" s="84">
        <f t="shared" ca="1" si="19"/>
        <v>0.66666666666666663</v>
      </c>
      <c r="AG33" s="81">
        <f t="shared" ca="1" si="19"/>
        <v>0.75</v>
      </c>
      <c r="AH33" s="114" t="b">
        <f t="shared" si="20"/>
        <v>0</v>
      </c>
      <c r="AI33" s="114" t="b">
        <f t="shared" ca="1" si="21"/>
        <v>1</v>
      </c>
      <c r="AJ33" s="114" t="b">
        <f t="shared" ca="1" si="22"/>
        <v>0</v>
      </c>
      <c r="AK33" s="114" t="b">
        <f t="shared" ca="1" si="47"/>
        <v>1</v>
      </c>
      <c r="AL33" s="114" t="b">
        <f t="shared" ca="1" si="48"/>
        <v>0</v>
      </c>
      <c r="AM33" s="114" t="b">
        <f t="shared" si="23"/>
        <v>0</v>
      </c>
      <c r="AN33" s="114" t="b">
        <f t="shared" si="24"/>
        <v>0</v>
      </c>
      <c r="AO33" s="112">
        <f t="shared" ca="1" si="25"/>
        <v>0</v>
      </c>
      <c r="AP33" s="112">
        <f t="shared" ca="1" si="26"/>
        <v>0.99930555555555556</v>
      </c>
      <c r="AQ33" s="112">
        <f t="shared" ca="1" si="49"/>
        <v>0</v>
      </c>
      <c r="AR33" s="112">
        <f t="shared" ca="1" si="27"/>
        <v>0.99930555555555556</v>
      </c>
      <c r="AS33" s="114" t="b">
        <f t="shared" si="28"/>
        <v>1</v>
      </c>
      <c r="AT33" s="114" t="b">
        <f t="shared" ca="1" si="29"/>
        <v>0</v>
      </c>
      <c r="AU33" s="114" t="b">
        <f t="shared" si="30"/>
        <v>1</v>
      </c>
      <c r="AV33" s="114" t="b">
        <f t="shared" ca="1" si="31"/>
        <v>0</v>
      </c>
      <c r="AW33" s="114" t="b">
        <f t="shared" ca="1" si="32"/>
        <v>0</v>
      </c>
      <c r="AX33" s="114" t="b">
        <f t="shared" ca="1" si="33"/>
        <v>0</v>
      </c>
      <c r="AY33" s="114" t="b">
        <f t="shared" ca="1" si="50"/>
        <v>0</v>
      </c>
      <c r="AZ33" s="112" t="str">
        <f t="shared" ca="1" si="34"/>
        <v/>
      </c>
      <c r="BA33" s="112" t="str">
        <f t="shared" ca="1" si="35"/>
        <v/>
      </c>
      <c r="BB33" s="112" t="str">
        <f t="shared" ca="1" si="36"/>
        <v/>
      </c>
      <c r="BC33" s="112" t="str">
        <f t="shared" ca="1" si="37"/>
        <v/>
      </c>
      <c r="BD33" s="114" t="b">
        <f t="shared" si="38"/>
        <v>1</v>
      </c>
      <c r="BE33" s="114" t="b">
        <f t="shared" ca="1" si="39"/>
        <v>0</v>
      </c>
      <c r="BF33" s="114" t="b">
        <f t="shared" si="40"/>
        <v>1</v>
      </c>
      <c r="BG33" s="139" t="b">
        <f t="shared" ca="1" si="41"/>
        <v>0</v>
      </c>
      <c r="BH33" s="139">
        <f t="shared" si="42"/>
        <v>0</v>
      </c>
      <c r="BI33" s="353"/>
      <c r="BJ33" s="353"/>
      <c r="BK33" s="353"/>
      <c r="BL33" s="353"/>
      <c r="BM33" s="353"/>
      <c r="BN33" s="353"/>
      <c r="BO33" s="354"/>
      <c r="BP33" s="354"/>
      <c r="BQ33" s="354"/>
    </row>
    <row r="34" spans="1:69" s="357" customFormat="1" ht="27" customHeight="1" x14ac:dyDescent="0.35">
      <c r="A34" s="394" t="str">
        <f t="shared" ca="1" si="0"/>
        <v>27.01.2026</v>
      </c>
      <c r="B34" s="76" t="str">
        <f t="shared" ca="1" si="1"/>
        <v>Di</v>
      </c>
      <c r="C34" s="75" t="str">
        <f t="shared" ca="1" si="2"/>
        <v xml:space="preserve"> </v>
      </c>
      <c r="D34" s="179"/>
      <c r="E34" s="388" t="str">
        <f t="shared" ca="1" si="3"/>
        <v>08:00-16:00</v>
      </c>
      <c r="F34" s="124">
        <f t="shared" ca="1" si="4"/>
        <v>0.33333333333333331</v>
      </c>
      <c r="G34" s="125"/>
      <c r="H34" s="419"/>
      <c r="I34" s="423" t="str">
        <f t="shared" ca="1" si="43"/>
        <v/>
      </c>
      <c r="J34" s="400">
        <f t="shared" ca="1" si="5"/>
        <v>0</v>
      </c>
      <c r="K34" s="408" t="str">
        <f t="shared" ca="1" si="44"/>
        <v/>
      </c>
      <c r="L34" s="178"/>
      <c r="M34" s="414"/>
      <c r="N34" s="425" t="str">
        <f t="shared" ca="1" si="45"/>
        <v/>
      </c>
      <c r="O34" s="403"/>
      <c r="P34" s="180"/>
      <c r="Q34" s="107">
        <f t="shared" ca="1" si="46"/>
        <v>46049</v>
      </c>
      <c r="R34" s="114" t="b">
        <f t="shared" ca="1" si="6"/>
        <v>1</v>
      </c>
      <c r="S34" s="108" t="str">
        <f t="shared" si="7"/>
        <v/>
      </c>
      <c r="T34" s="60" t="str">
        <f t="shared" ca="1" si="8"/>
        <v>A</v>
      </c>
      <c r="U34" s="60" t="str">
        <f t="shared" ca="1" si="9"/>
        <v>A</v>
      </c>
      <c r="V34" s="95">
        <f t="shared" si="10"/>
        <v>0</v>
      </c>
      <c r="W34" s="57">
        <f t="shared" ca="1" si="11"/>
        <v>-0.33333333333333331</v>
      </c>
      <c r="X34" s="159">
        <f t="shared" ca="1" si="12"/>
        <v>0</v>
      </c>
      <c r="Y34" s="114" t="b">
        <f t="shared" ca="1" si="13"/>
        <v>0</v>
      </c>
      <c r="Z34" s="114" t="b">
        <f t="shared" ca="1" si="14"/>
        <v>0</v>
      </c>
      <c r="AA34" s="114" t="b">
        <f t="shared" ca="1" si="15"/>
        <v>1</v>
      </c>
      <c r="AB34" s="77">
        <f t="shared" ca="1" si="16"/>
        <v>0.29166666666666669</v>
      </c>
      <c r="AC34" s="84">
        <f t="shared" ca="1" si="16"/>
        <v>0.33333333333333331</v>
      </c>
      <c r="AD34" s="87">
        <f t="shared" ca="1" si="17"/>
        <v>0.375</v>
      </c>
      <c r="AE34" s="87">
        <f t="shared" ca="1" si="18"/>
        <v>0.58333333333333337</v>
      </c>
      <c r="AF34" s="84">
        <f t="shared" ca="1" si="19"/>
        <v>0.66666666666666663</v>
      </c>
      <c r="AG34" s="81">
        <f t="shared" ca="1" si="19"/>
        <v>0.75</v>
      </c>
      <c r="AH34" s="114" t="b">
        <f t="shared" si="20"/>
        <v>0</v>
      </c>
      <c r="AI34" s="114" t="b">
        <f t="shared" ca="1" si="21"/>
        <v>1</v>
      </c>
      <c r="AJ34" s="114" t="b">
        <f t="shared" ca="1" si="22"/>
        <v>0</v>
      </c>
      <c r="AK34" s="114" t="b">
        <f t="shared" ca="1" si="47"/>
        <v>1</v>
      </c>
      <c r="AL34" s="114" t="b">
        <f t="shared" ca="1" si="48"/>
        <v>0</v>
      </c>
      <c r="AM34" s="114" t="b">
        <f t="shared" si="23"/>
        <v>0</v>
      </c>
      <c r="AN34" s="114" t="b">
        <f t="shared" si="24"/>
        <v>0</v>
      </c>
      <c r="AO34" s="112">
        <f t="shared" ca="1" si="25"/>
        <v>0</v>
      </c>
      <c r="AP34" s="112">
        <f t="shared" ca="1" si="26"/>
        <v>0.99930555555555556</v>
      </c>
      <c r="AQ34" s="112">
        <f t="shared" ca="1" si="49"/>
        <v>0</v>
      </c>
      <c r="AR34" s="112">
        <f t="shared" ca="1" si="27"/>
        <v>0.99930555555555556</v>
      </c>
      <c r="AS34" s="114" t="b">
        <f t="shared" si="28"/>
        <v>1</v>
      </c>
      <c r="AT34" s="114" t="b">
        <f t="shared" ca="1" si="29"/>
        <v>0</v>
      </c>
      <c r="AU34" s="114" t="b">
        <f t="shared" si="30"/>
        <v>1</v>
      </c>
      <c r="AV34" s="114" t="b">
        <f t="shared" ca="1" si="31"/>
        <v>0</v>
      </c>
      <c r="AW34" s="114" t="b">
        <f t="shared" ca="1" si="32"/>
        <v>0</v>
      </c>
      <c r="AX34" s="114" t="b">
        <f t="shared" ca="1" si="33"/>
        <v>0</v>
      </c>
      <c r="AY34" s="114" t="b">
        <f t="shared" ca="1" si="50"/>
        <v>0</v>
      </c>
      <c r="AZ34" s="112" t="str">
        <f t="shared" ca="1" si="34"/>
        <v/>
      </c>
      <c r="BA34" s="112" t="str">
        <f t="shared" ca="1" si="35"/>
        <v/>
      </c>
      <c r="BB34" s="112" t="str">
        <f t="shared" ca="1" si="36"/>
        <v/>
      </c>
      <c r="BC34" s="112" t="str">
        <f t="shared" ca="1" si="37"/>
        <v/>
      </c>
      <c r="BD34" s="114" t="b">
        <f t="shared" si="38"/>
        <v>1</v>
      </c>
      <c r="BE34" s="114" t="b">
        <f t="shared" ca="1" si="39"/>
        <v>0</v>
      </c>
      <c r="BF34" s="114" t="b">
        <f t="shared" si="40"/>
        <v>1</v>
      </c>
      <c r="BG34" s="139" t="b">
        <f t="shared" ca="1" si="41"/>
        <v>0</v>
      </c>
      <c r="BH34" s="139">
        <f t="shared" si="42"/>
        <v>0</v>
      </c>
      <c r="BI34" s="353"/>
      <c r="BJ34" s="353"/>
      <c r="BK34" s="353"/>
      <c r="BL34" s="353"/>
      <c r="BM34" s="353"/>
      <c r="BN34" s="353"/>
      <c r="BO34" s="354"/>
      <c r="BP34" s="354"/>
      <c r="BQ34" s="354"/>
    </row>
    <row r="35" spans="1:69" s="357" customFormat="1" ht="27" customHeight="1" x14ac:dyDescent="0.35">
      <c r="A35" s="394" t="str">
        <f t="shared" ca="1" si="0"/>
        <v>28.01.2026</v>
      </c>
      <c r="B35" s="76" t="str">
        <f t="shared" ca="1" si="1"/>
        <v>Mi</v>
      </c>
      <c r="C35" s="75" t="str">
        <f t="shared" ca="1" si="2"/>
        <v xml:space="preserve"> </v>
      </c>
      <c r="D35" s="165"/>
      <c r="E35" s="388" t="str">
        <f t="shared" ca="1" si="3"/>
        <v>08:00-16:00</v>
      </c>
      <c r="F35" s="124">
        <f t="shared" ca="1" si="4"/>
        <v>0.33333333333333331</v>
      </c>
      <c r="G35" s="125"/>
      <c r="H35" s="419"/>
      <c r="I35" s="423" t="str">
        <f t="shared" ca="1" si="43"/>
        <v/>
      </c>
      <c r="J35" s="400">
        <f t="shared" ca="1" si="5"/>
        <v>0</v>
      </c>
      <c r="K35" s="408" t="str">
        <f t="shared" ca="1" si="44"/>
        <v/>
      </c>
      <c r="L35" s="178"/>
      <c r="M35" s="414"/>
      <c r="N35" s="425" t="str">
        <f t="shared" ca="1" si="45"/>
        <v/>
      </c>
      <c r="O35" s="403"/>
      <c r="P35" s="180"/>
      <c r="Q35" s="107">
        <f t="shared" ca="1" si="46"/>
        <v>46050</v>
      </c>
      <c r="R35" s="114" t="b">
        <f t="shared" ca="1" si="6"/>
        <v>1</v>
      </c>
      <c r="S35" s="108" t="str">
        <f t="shared" si="7"/>
        <v/>
      </c>
      <c r="T35" s="60" t="str">
        <f t="shared" ca="1" si="8"/>
        <v>A</v>
      </c>
      <c r="U35" s="60" t="str">
        <f t="shared" ca="1" si="9"/>
        <v>A</v>
      </c>
      <c r="V35" s="95">
        <f t="shared" si="10"/>
        <v>0</v>
      </c>
      <c r="W35" s="57">
        <f t="shared" ca="1" si="11"/>
        <v>-0.33333333333333331</v>
      </c>
      <c r="X35" s="159">
        <f t="shared" ca="1" si="12"/>
        <v>0</v>
      </c>
      <c r="Y35" s="114" t="b">
        <f t="shared" ca="1" si="13"/>
        <v>0</v>
      </c>
      <c r="Z35" s="114" t="b">
        <f t="shared" ca="1" si="14"/>
        <v>0</v>
      </c>
      <c r="AA35" s="114" t="b">
        <f t="shared" ca="1" si="15"/>
        <v>1</v>
      </c>
      <c r="AB35" s="77">
        <f t="shared" ca="1" si="16"/>
        <v>0.29166666666666669</v>
      </c>
      <c r="AC35" s="84">
        <f t="shared" ca="1" si="16"/>
        <v>0.33333333333333331</v>
      </c>
      <c r="AD35" s="87">
        <f t="shared" ca="1" si="17"/>
        <v>0.375</v>
      </c>
      <c r="AE35" s="87">
        <f t="shared" ca="1" si="18"/>
        <v>0.58333333333333337</v>
      </c>
      <c r="AF35" s="84">
        <f t="shared" ca="1" si="19"/>
        <v>0.66666666666666663</v>
      </c>
      <c r="AG35" s="81">
        <f t="shared" ca="1" si="19"/>
        <v>0.75</v>
      </c>
      <c r="AH35" s="114" t="b">
        <f t="shared" si="20"/>
        <v>0</v>
      </c>
      <c r="AI35" s="114" t="b">
        <f t="shared" ca="1" si="21"/>
        <v>1</v>
      </c>
      <c r="AJ35" s="114" t="b">
        <f t="shared" ca="1" si="22"/>
        <v>0</v>
      </c>
      <c r="AK35" s="114" t="b">
        <f t="shared" ca="1" si="47"/>
        <v>1</v>
      </c>
      <c r="AL35" s="114" t="b">
        <f t="shared" ca="1" si="48"/>
        <v>0</v>
      </c>
      <c r="AM35" s="114" t="b">
        <f t="shared" si="23"/>
        <v>0</v>
      </c>
      <c r="AN35" s="114" t="b">
        <f t="shared" si="24"/>
        <v>0</v>
      </c>
      <c r="AO35" s="112">
        <f t="shared" ca="1" si="25"/>
        <v>0</v>
      </c>
      <c r="AP35" s="112">
        <f t="shared" ca="1" si="26"/>
        <v>0.99930555555555556</v>
      </c>
      <c r="AQ35" s="112">
        <f t="shared" ca="1" si="49"/>
        <v>0</v>
      </c>
      <c r="AR35" s="112">
        <f t="shared" ca="1" si="27"/>
        <v>0.99930555555555556</v>
      </c>
      <c r="AS35" s="114" t="b">
        <f t="shared" si="28"/>
        <v>1</v>
      </c>
      <c r="AT35" s="114" t="b">
        <f t="shared" ca="1" si="29"/>
        <v>0</v>
      </c>
      <c r="AU35" s="114" t="b">
        <f t="shared" si="30"/>
        <v>1</v>
      </c>
      <c r="AV35" s="114" t="b">
        <f t="shared" ca="1" si="31"/>
        <v>0</v>
      </c>
      <c r="AW35" s="114" t="b">
        <f t="shared" ca="1" si="32"/>
        <v>0</v>
      </c>
      <c r="AX35" s="114" t="b">
        <f t="shared" ca="1" si="33"/>
        <v>0</v>
      </c>
      <c r="AY35" s="114" t="b">
        <f t="shared" ca="1" si="50"/>
        <v>0</v>
      </c>
      <c r="AZ35" s="112" t="str">
        <f t="shared" ca="1" si="34"/>
        <v/>
      </c>
      <c r="BA35" s="112" t="str">
        <f t="shared" ca="1" si="35"/>
        <v/>
      </c>
      <c r="BB35" s="112" t="str">
        <f t="shared" ca="1" si="36"/>
        <v/>
      </c>
      <c r="BC35" s="112" t="str">
        <f t="shared" ca="1" si="37"/>
        <v/>
      </c>
      <c r="BD35" s="114" t="b">
        <f t="shared" si="38"/>
        <v>1</v>
      </c>
      <c r="BE35" s="114" t="b">
        <f t="shared" ca="1" si="39"/>
        <v>0</v>
      </c>
      <c r="BF35" s="114" t="b">
        <f t="shared" si="40"/>
        <v>1</v>
      </c>
      <c r="BG35" s="139" t="b">
        <f t="shared" ca="1" si="41"/>
        <v>0</v>
      </c>
      <c r="BH35" s="139">
        <f t="shared" si="42"/>
        <v>0</v>
      </c>
      <c r="BI35" s="353"/>
      <c r="BJ35" s="353"/>
      <c r="BK35" s="353"/>
      <c r="BL35" s="353"/>
      <c r="BM35" s="353"/>
      <c r="BN35" s="353"/>
      <c r="BO35" s="354"/>
      <c r="BP35" s="354"/>
      <c r="BQ35" s="354"/>
    </row>
    <row r="36" spans="1:69" s="357" customFormat="1" ht="27" customHeight="1" x14ac:dyDescent="0.35">
      <c r="A36" s="394" t="str">
        <f t="shared" ca="1" si="0"/>
        <v>29.01.2026</v>
      </c>
      <c r="B36" s="76" t="str">
        <f t="shared" ca="1" si="1"/>
        <v>Do</v>
      </c>
      <c r="C36" s="75" t="str">
        <f t="shared" ca="1" si="2"/>
        <v xml:space="preserve"> </v>
      </c>
      <c r="D36" s="165"/>
      <c r="E36" s="388" t="str">
        <f t="shared" ca="1" si="3"/>
        <v>08:00-16:00</v>
      </c>
      <c r="F36" s="124">
        <f t="shared" ca="1" si="4"/>
        <v>0.33333333333333331</v>
      </c>
      <c r="G36" s="125"/>
      <c r="H36" s="419"/>
      <c r="I36" s="423" t="str">
        <f t="shared" ca="1" si="43"/>
        <v/>
      </c>
      <c r="J36" s="400">
        <f t="shared" ca="1" si="5"/>
        <v>0</v>
      </c>
      <c r="K36" s="408" t="str">
        <f t="shared" ca="1" si="44"/>
        <v/>
      </c>
      <c r="L36" s="178"/>
      <c r="M36" s="414"/>
      <c r="N36" s="425" t="str">
        <f t="shared" ca="1" si="45"/>
        <v/>
      </c>
      <c r="O36" s="403"/>
      <c r="P36" s="180"/>
      <c r="Q36" s="107">
        <f t="shared" ca="1" si="46"/>
        <v>46051</v>
      </c>
      <c r="R36" s="114" t="b">
        <f t="shared" ca="1" si="6"/>
        <v>1</v>
      </c>
      <c r="S36" s="108" t="str">
        <f t="shared" si="7"/>
        <v/>
      </c>
      <c r="T36" s="60" t="str">
        <f t="shared" ca="1" si="8"/>
        <v>A</v>
      </c>
      <c r="U36" s="60" t="str">
        <f t="shared" ca="1" si="9"/>
        <v>A</v>
      </c>
      <c r="V36" s="95">
        <f t="shared" si="10"/>
        <v>0</v>
      </c>
      <c r="W36" s="57">
        <f t="shared" ca="1" si="11"/>
        <v>-0.33333333333333331</v>
      </c>
      <c r="X36" s="159">
        <f t="shared" ca="1" si="12"/>
        <v>0</v>
      </c>
      <c r="Y36" s="114" t="b">
        <f t="shared" ca="1" si="13"/>
        <v>0</v>
      </c>
      <c r="Z36" s="114" t="b">
        <f t="shared" ca="1" si="14"/>
        <v>0</v>
      </c>
      <c r="AA36" s="114" t="b">
        <f t="shared" ca="1" si="15"/>
        <v>1</v>
      </c>
      <c r="AB36" s="77">
        <f t="shared" ca="1" si="16"/>
        <v>0.29166666666666669</v>
      </c>
      <c r="AC36" s="84">
        <f t="shared" ca="1" si="16"/>
        <v>0.33333333333333331</v>
      </c>
      <c r="AD36" s="87">
        <f t="shared" ca="1" si="17"/>
        <v>0.375</v>
      </c>
      <c r="AE36" s="87">
        <f t="shared" ca="1" si="18"/>
        <v>0.58333333333333337</v>
      </c>
      <c r="AF36" s="84">
        <f t="shared" ca="1" si="19"/>
        <v>0.66666666666666663</v>
      </c>
      <c r="AG36" s="81">
        <f t="shared" ca="1" si="19"/>
        <v>0.75</v>
      </c>
      <c r="AH36" s="114" t="b">
        <f t="shared" si="20"/>
        <v>0</v>
      </c>
      <c r="AI36" s="114" t="b">
        <f t="shared" ca="1" si="21"/>
        <v>1</v>
      </c>
      <c r="AJ36" s="114" t="b">
        <f t="shared" ca="1" si="22"/>
        <v>0</v>
      </c>
      <c r="AK36" s="114" t="b">
        <f t="shared" ca="1" si="47"/>
        <v>1</v>
      </c>
      <c r="AL36" s="114" t="b">
        <f t="shared" ca="1" si="48"/>
        <v>0</v>
      </c>
      <c r="AM36" s="114" t="b">
        <f t="shared" si="23"/>
        <v>0</v>
      </c>
      <c r="AN36" s="114" t="b">
        <f t="shared" si="24"/>
        <v>0</v>
      </c>
      <c r="AO36" s="112">
        <f t="shared" ca="1" si="25"/>
        <v>0</v>
      </c>
      <c r="AP36" s="112">
        <f t="shared" ca="1" si="26"/>
        <v>0.99930555555555556</v>
      </c>
      <c r="AQ36" s="112">
        <f t="shared" ca="1" si="49"/>
        <v>0</v>
      </c>
      <c r="AR36" s="112">
        <f t="shared" ca="1" si="27"/>
        <v>0.99930555555555556</v>
      </c>
      <c r="AS36" s="114" t="b">
        <f t="shared" si="28"/>
        <v>1</v>
      </c>
      <c r="AT36" s="114" t="b">
        <f t="shared" ca="1" si="29"/>
        <v>0</v>
      </c>
      <c r="AU36" s="114" t="b">
        <f t="shared" si="30"/>
        <v>1</v>
      </c>
      <c r="AV36" s="114" t="b">
        <f t="shared" ca="1" si="31"/>
        <v>0</v>
      </c>
      <c r="AW36" s="114" t="b">
        <f t="shared" ca="1" si="32"/>
        <v>0</v>
      </c>
      <c r="AX36" s="114" t="b">
        <f t="shared" ca="1" si="33"/>
        <v>0</v>
      </c>
      <c r="AY36" s="114" t="b">
        <f t="shared" ca="1" si="50"/>
        <v>0</v>
      </c>
      <c r="AZ36" s="112" t="str">
        <f t="shared" ca="1" si="34"/>
        <v/>
      </c>
      <c r="BA36" s="112" t="str">
        <f t="shared" ca="1" si="35"/>
        <v/>
      </c>
      <c r="BB36" s="112" t="str">
        <f t="shared" ca="1" si="36"/>
        <v/>
      </c>
      <c r="BC36" s="112" t="str">
        <f t="shared" ca="1" si="37"/>
        <v/>
      </c>
      <c r="BD36" s="114" t="b">
        <f t="shared" si="38"/>
        <v>1</v>
      </c>
      <c r="BE36" s="114" t="b">
        <f t="shared" ca="1" si="39"/>
        <v>0</v>
      </c>
      <c r="BF36" s="114" t="b">
        <f t="shared" si="40"/>
        <v>1</v>
      </c>
      <c r="BG36" s="139" t="b">
        <f t="shared" ca="1" si="41"/>
        <v>0</v>
      </c>
      <c r="BH36" s="139">
        <f t="shared" si="42"/>
        <v>0</v>
      </c>
      <c r="BI36" s="353"/>
      <c r="BJ36" s="353"/>
      <c r="BK36" s="353"/>
      <c r="BL36" s="353"/>
      <c r="BM36" s="353"/>
      <c r="BN36" s="353"/>
      <c r="BO36" s="354"/>
      <c r="BP36" s="354"/>
      <c r="BQ36" s="354"/>
    </row>
    <row r="37" spans="1:69" s="357" customFormat="1" ht="27" customHeight="1" x14ac:dyDescent="0.35">
      <c r="A37" s="394" t="str">
        <f t="shared" ca="1" si="0"/>
        <v>30.01.2026</v>
      </c>
      <c r="B37" s="76" t="str">
        <f t="shared" ca="1" si="1"/>
        <v>Fr</v>
      </c>
      <c r="C37" s="75" t="str">
        <f t="shared" ca="1" si="2"/>
        <v xml:space="preserve"> </v>
      </c>
      <c r="D37" s="165"/>
      <c r="E37" s="388" t="str">
        <f t="shared" ca="1" si="3"/>
        <v>08:00-16:00</v>
      </c>
      <c r="F37" s="124">
        <f t="shared" ca="1" si="4"/>
        <v>0.33333333333333331</v>
      </c>
      <c r="G37" s="125"/>
      <c r="H37" s="419"/>
      <c r="I37" s="423" t="str">
        <f t="shared" ca="1" si="43"/>
        <v/>
      </c>
      <c r="J37" s="400">
        <f t="shared" ca="1" si="5"/>
        <v>0</v>
      </c>
      <c r="K37" s="408" t="str">
        <f t="shared" ca="1" si="44"/>
        <v/>
      </c>
      <c r="L37" s="178"/>
      <c r="M37" s="414"/>
      <c r="N37" s="425" t="str">
        <f t="shared" ca="1" si="45"/>
        <v/>
      </c>
      <c r="O37" s="403"/>
      <c r="P37" s="180"/>
      <c r="Q37" s="107">
        <f t="shared" ca="1" si="46"/>
        <v>46052</v>
      </c>
      <c r="R37" s="114" t="b">
        <f t="shared" ca="1" si="6"/>
        <v>1</v>
      </c>
      <c r="S37" s="108" t="str">
        <f t="shared" si="7"/>
        <v/>
      </c>
      <c r="T37" s="60" t="str">
        <f t="shared" ca="1" si="8"/>
        <v>A</v>
      </c>
      <c r="U37" s="60" t="str">
        <f t="shared" ca="1" si="9"/>
        <v>A</v>
      </c>
      <c r="V37" s="95">
        <f t="shared" si="10"/>
        <v>0</v>
      </c>
      <c r="W37" s="57">
        <f t="shared" ca="1" si="11"/>
        <v>-0.33333333333333331</v>
      </c>
      <c r="X37" s="159">
        <f t="shared" ca="1" si="12"/>
        <v>0</v>
      </c>
      <c r="Y37" s="114" t="b">
        <f t="shared" ca="1" si="13"/>
        <v>0</v>
      </c>
      <c r="Z37" s="114" t="b">
        <f t="shared" ca="1" si="14"/>
        <v>0</v>
      </c>
      <c r="AA37" s="114" t="b">
        <f t="shared" ca="1" si="15"/>
        <v>1</v>
      </c>
      <c r="AB37" s="77">
        <f t="shared" ca="1" si="16"/>
        <v>0.29166666666666669</v>
      </c>
      <c r="AC37" s="84">
        <f t="shared" ca="1" si="16"/>
        <v>0.33333333333333331</v>
      </c>
      <c r="AD37" s="87">
        <f t="shared" ca="1" si="17"/>
        <v>0.375</v>
      </c>
      <c r="AE37" s="87">
        <f t="shared" ca="1" si="18"/>
        <v>0.5</v>
      </c>
      <c r="AF37" s="84">
        <f t="shared" ca="1" si="19"/>
        <v>0.66666666666666663</v>
      </c>
      <c r="AG37" s="81">
        <f t="shared" ca="1" si="19"/>
        <v>0.75</v>
      </c>
      <c r="AH37" s="114" t="b">
        <f t="shared" si="20"/>
        <v>0</v>
      </c>
      <c r="AI37" s="114" t="b">
        <f t="shared" ca="1" si="21"/>
        <v>1</v>
      </c>
      <c r="AJ37" s="114" t="b">
        <f t="shared" ca="1" si="22"/>
        <v>0</v>
      </c>
      <c r="AK37" s="114" t="b">
        <f t="shared" ca="1" si="47"/>
        <v>1</v>
      </c>
      <c r="AL37" s="114" t="b">
        <f t="shared" ca="1" si="48"/>
        <v>0</v>
      </c>
      <c r="AM37" s="114" t="b">
        <f t="shared" si="23"/>
        <v>0</v>
      </c>
      <c r="AN37" s="114" t="b">
        <f t="shared" si="24"/>
        <v>0</v>
      </c>
      <c r="AO37" s="112">
        <f t="shared" ca="1" si="25"/>
        <v>0</v>
      </c>
      <c r="AP37" s="112">
        <f t="shared" ca="1" si="26"/>
        <v>0.99930555555555556</v>
      </c>
      <c r="AQ37" s="112">
        <f t="shared" ca="1" si="49"/>
        <v>0</v>
      </c>
      <c r="AR37" s="112">
        <f t="shared" ca="1" si="27"/>
        <v>0.99930555555555556</v>
      </c>
      <c r="AS37" s="114" t="b">
        <f t="shared" si="28"/>
        <v>1</v>
      </c>
      <c r="AT37" s="114" t="b">
        <f t="shared" ca="1" si="29"/>
        <v>0</v>
      </c>
      <c r="AU37" s="114" t="b">
        <f t="shared" si="30"/>
        <v>1</v>
      </c>
      <c r="AV37" s="114" t="b">
        <f t="shared" ca="1" si="31"/>
        <v>0</v>
      </c>
      <c r="AW37" s="114" t="b">
        <f t="shared" ca="1" si="32"/>
        <v>0</v>
      </c>
      <c r="AX37" s="114" t="b">
        <f t="shared" ca="1" si="33"/>
        <v>0</v>
      </c>
      <c r="AY37" s="114" t="b">
        <f t="shared" ca="1" si="50"/>
        <v>0</v>
      </c>
      <c r="AZ37" s="112" t="str">
        <f t="shared" ca="1" si="34"/>
        <v/>
      </c>
      <c r="BA37" s="112" t="str">
        <f t="shared" ca="1" si="35"/>
        <v/>
      </c>
      <c r="BB37" s="112" t="str">
        <f t="shared" ca="1" si="36"/>
        <v/>
      </c>
      <c r="BC37" s="112" t="str">
        <f t="shared" ca="1" si="37"/>
        <v/>
      </c>
      <c r="BD37" s="114" t="b">
        <f t="shared" si="38"/>
        <v>1</v>
      </c>
      <c r="BE37" s="114" t="b">
        <f t="shared" ca="1" si="39"/>
        <v>0</v>
      </c>
      <c r="BF37" s="114" t="b">
        <f t="shared" si="40"/>
        <v>1</v>
      </c>
      <c r="BG37" s="139" t="b">
        <f t="shared" ca="1" si="41"/>
        <v>0</v>
      </c>
      <c r="BH37" s="139">
        <f t="shared" si="42"/>
        <v>0</v>
      </c>
      <c r="BI37" s="353"/>
      <c r="BJ37" s="353"/>
      <c r="BK37" s="353"/>
      <c r="BL37" s="353"/>
      <c r="BM37" s="353"/>
      <c r="BN37" s="353"/>
      <c r="BO37" s="354"/>
      <c r="BP37" s="354"/>
      <c r="BQ37" s="354"/>
    </row>
    <row r="38" spans="1:69" s="357" customFormat="1" ht="27" customHeight="1" thickBot="1" x14ac:dyDescent="0.4">
      <c r="A38" s="394" t="str">
        <f t="shared" ca="1" si="0"/>
        <v>31.01.2026</v>
      </c>
      <c r="B38" s="76" t="str">
        <f t="shared" ca="1" si="1"/>
        <v>Sa</v>
      </c>
      <c r="C38" s="75" t="str">
        <f t="shared" ca="1" si="2"/>
        <v xml:space="preserve"> Wochenende</v>
      </c>
      <c r="D38" s="165"/>
      <c r="E38" s="388" t="str">
        <f t="shared" ca="1" si="3"/>
        <v/>
      </c>
      <c r="F38" s="126">
        <f t="shared" ca="1" si="4"/>
        <v>0</v>
      </c>
      <c r="G38" s="187"/>
      <c r="H38" s="420"/>
      <c r="I38" s="424" t="str">
        <f t="shared" ca="1" si="43"/>
        <v/>
      </c>
      <c r="J38" s="401">
        <f t="shared" ca="1" si="5"/>
        <v>0</v>
      </c>
      <c r="K38" s="409" t="str">
        <f t="shared" ca="1" si="44"/>
        <v/>
      </c>
      <c r="L38" s="178"/>
      <c r="M38" s="415"/>
      <c r="N38" s="426" t="str">
        <f t="shared" ca="1" si="45"/>
        <v/>
      </c>
      <c r="O38" s="403"/>
      <c r="P38" s="483"/>
      <c r="Q38" s="109">
        <f t="shared" ca="1" si="46"/>
        <v>46053</v>
      </c>
      <c r="R38" s="114" t="b">
        <f t="shared" ca="1" si="6"/>
        <v>1</v>
      </c>
      <c r="S38" s="110" t="str">
        <f t="shared" si="7"/>
        <v/>
      </c>
      <c r="T38" s="61" t="str">
        <f t="shared" ca="1" si="8"/>
        <v>F</v>
      </c>
      <c r="U38" s="61" t="str">
        <f t="shared" ca="1" si="9"/>
        <v>A</v>
      </c>
      <c r="V38" s="96">
        <f t="shared" si="10"/>
        <v>0</v>
      </c>
      <c r="W38" s="58">
        <f t="shared" ca="1" si="11"/>
        <v>0</v>
      </c>
      <c r="X38" s="160">
        <f t="shared" ca="1" si="12"/>
        <v>0</v>
      </c>
      <c r="Y38" s="115" t="b">
        <f t="shared" ca="1" si="13"/>
        <v>1</v>
      </c>
      <c r="Z38" s="115" t="b">
        <f t="shared" ca="1" si="14"/>
        <v>0</v>
      </c>
      <c r="AA38" s="115" t="b">
        <f t="shared" ca="1" si="15"/>
        <v>0</v>
      </c>
      <c r="AB38" s="78" t="str">
        <f t="shared" ca="1" si="16"/>
        <v/>
      </c>
      <c r="AC38" s="85" t="str">
        <f t="shared" ca="1" si="16"/>
        <v/>
      </c>
      <c r="AD38" s="88" t="str">
        <f t="shared" ca="1" si="17"/>
        <v/>
      </c>
      <c r="AE38" s="88" t="str">
        <f t="shared" ca="1" si="18"/>
        <v/>
      </c>
      <c r="AF38" s="85" t="str">
        <f t="shared" ca="1" si="19"/>
        <v/>
      </c>
      <c r="AG38" s="82" t="str">
        <f t="shared" ca="1" si="19"/>
        <v/>
      </c>
      <c r="AH38" s="115" t="b">
        <f t="shared" si="20"/>
        <v>0</v>
      </c>
      <c r="AI38" s="115" t="b">
        <f t="shared" ca="1" si="21"/>
        <v>0</v>
      </c>
      <c r="AJ38" s="115" t="b">
        <f t="shared" ca="1" si="22"/>
        <v>0</v>
      </c>
      <c r="AK38" s="115" t="b">
        <f t="shared" ca="1" si="47"/>
        <v>1</v>
      </c>
      <c r="AL38" s="115" t="b">
        <f t="shared" ca="1" si="48"/>
        <v>1</v>
      </c>
      <c r="AM38" s="115" t="b">
        <f t="shared" si="23"/>
        <v>0</v>
      </c>
      <c r="AN38" s="115" t="b">
        <f t="shared" si="24"/>
        <v>0</v>
      </c>
      <c r="AO38" s="113">
        <f t="shared" ca="1" si="25"/>
        <v>0</v>
      </c>
      <c r="AP38" s="113">
        <f t="shared" ca="1" si="26"/>
        <v>0.99930555555555556</v>
      </c>
      <c r="AQ38" s="113">
        <f t="shared" ca="1" si="49"/>
        <v>0</v>
      </c>
      <c r="AR38" s="113">
        <f t="shared" ca="1" si="27"/>
        <v>0.99930555555555556</v>
      </c>
      <c r="AS38" s="115" t="b">
        <f t="shared" si="28"/>
        <v>1</v>
      </c>
      <c r="AT38" s="115" t="b">
        <f t="shared" ca="1" si="29"/>
        <v>0</v>
      </c>
      <c r="AU38" s="115" t="b">
        <f t="shared" si="30"/>
        <v>1</v>
      </c>
      <c r="AV38" s="115" t="b">
        <f t="shared" ca="1" si="31"/>
        <v>0</v>
      </c>
      <c r="AW38" s="115" t="b">
        <f t="shared" ca="1" si="32"/>
        <v>0</v>
      </c>
      <c r="AX38" s="115" t="b">
        <f t="shared" ca="1" si="33"/>
        <v>0</v>
      </c>
      <c r="AY38" s="115" t="b">
        <f t="shared" ca="1" si="50"/>
        <v>0</v>
      </c>
      <c r="AZ38" s="113" t="str">
        <f t="shared" ca="1" si="34"/>
        <v/>
      </c>
      <c r="BA38" s="113">
        <f t="shared" ca="1" si="35"/>
        <v>0.99930555555555556</v>
      </c>
      <c r="BB38" s="113" t="str">
        <f t="shared" ca="1" si="36"/>
        <v/>
      </c>
      <c r="BC38" s="113">
        <f t="shared" ca="1" si="37"/>
        <v>0.99930555555555556</v>
      </c>
      <c r="BD38" s="115" t="b">
        <f t="shared" si="38"/>
        <v>1</v>
      </c>
      <c r="BE38" s="115" t="b">
        <f t="shared" ca="1" si="39"/>
        <v>0</v>
      </c>
      <c r="BF38" s="115" t="b">
        <f t="shared" si="40"/>
        <v>1</v>
      </c>
      <c r="BG38" s="207" t="b">
        <f t="shared" ca="1" si="41"/>
        <v>0</v>
      </c>
      <c r="BH38" s="139">
        <f t="shared" si="42"/>
        <v>0</v>
      </c>
      <c r="BI38" s="353"/>
      <c r="BJ38" s="353"/>
      <c r="BK38" s="353"/>
      <c r="BL38" s="353"/>
      <c r="BM38" s="353"/>
      <c r="BN38" s="353"/>
      <c r="BO38" s="354"/>
      <c r="BP38" s="354"/>
      <c r="BQ38" s="354"/>
    </row>
    <row r="39" spans="1:69" s="357" customFormat="1" ht="29.25" customHeight="1" thickTop="1" thickBot="1" x14ac:dyDescent="0.4">
      <c r="A39" s="315" t="s">
        <v>60</v>
      </c>
      <c r="B39" s="56">
        <f ca="1">COUNTIF(T$8:T$38,"&lt;&gt;F")</f>
        <v>20</v>
      </c>
      <c r="C39" s="637"/>
      <c r="D39" s="638"/>
      <c r="E39" s="643" t="str">
        <f>"Monat Std.-Saldo (~15min) &gt; "</f>
        <v xml:space="preserve">Monat Std.-Saldo (~15min) &gt; </v>
      </c>
      <c r="F39" s="644"/>
      <c r="G39" s="644"/>
      <c r="H39" s="644"/>
      <c r="I39" s="433">
        <f ca="1">ROUND(SUM(I8:I38)*4,0)/4</f>
        <v>0</v>
      </c>
      <c r="J39" s="431"/>
      <c r="K39" s="434">
        <f ca="1">SUM(K8:K38)</f>
        <v>0</v>
      </c>
      <c r="L39" s="431"/>
      <c r="M39" s="431"/>
      <c r="N39" s="435">
        <f ca="1">SUM(N8:N38)</f>
        <v>0</v>
      </c>
      <c r="O39" s="646" t="str">
        <f>" &lt; Monat ÜS-Saldo "&amp;Zeitmodell</f>
        <v xml:space="preserve"> &lt; Monat ÜS-Saldo Vollzeit</v>
      </c>
      <c r="P39" s="647"/>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316" t="s">
        <v>175</v>
      </c>
      <c r="B40" s="186">
        <f>COUNTIF(D$8:D$38,"ZK")</f>
        <v>0</v>
      </c>
      <c r="C40" s="639"/>
      <c r="D40" s="640"/>
      <c r="E40" s="728" t="s">
        <v>137</v>
      </c>
      <c r="F40" s="729"/>
      <c r="G40" s="729"/>
      <c r="H40" s="729"/>
      <c r="I40" s="439">
        <f ca="1">ROUND($N40*4,0)/4</f>
        <v>0</v>
      </c>
      <c r="J40" s="441"/>
      <c r="K40" s="439"/>
      <c r="L40" s="442"/>
      <c r="M40" s="442"/>
      <c r="N40" s="443">
        <f ca="1">IF(Zeitmodell="Vollzeit",$N39*1.5,$N39*1.25)</f>
        <v>0</v>
      </c>
      <c r="O40" s="650" t="str">
        <f>IF(Zeitmodell="Vollzeit"," &lt; 1:1,5 "," &lt; 1:1,25 ")&amp;$Q40</f>
        <v xml:space="preserve"> &lt; 1:1,5 Stunden berechnen</v>
      </c>
      <c r="P40" s="651"/>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c r="B41" s="186"/>
      <c r="C41" s="639"/>
      <c r="D41" s="640"/>
      <c r="E41" s="447"/>
      <c r="F41" s="448"/>
      <c r="G41" s="448"/>
      <c r="H41" s="448"/>
      <c r="I41" s="439">
        <f ca="1">ROUND($N41*4,0)/4</f>
        <v>0</v>
      </c>
      <c r="J41" s="441"/>
      <c r="K41" s="439"/>
      <c r="L41" s="442"/>
      <c r="M41" s="442"/>
      <c r="N41" s="443">
        <f ca="1">K39*2</f>
        <v>0</v>
      </c>
      <c r="O41" s="654" t="s">
        <v>268</v>
      </c>
      <c r="P41" s="655"/>
      <c r="Q41" s="182"/>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39"/>
      <c r="D42" s="640"/>
      <c r="E42" s="656" t="s">
        <v>120</v>
      </c>
      <c r="F42" s="657"/>
      <c r="G42" s="657"/>
      <c r="H42" s="657"/>
      <c r="I42" s="445">
        <f ca="1">$J5</f>
        <v>0</v>
      </c>
      <c r="J42" s="446"/>
      <c r="K42" s="658"/>
      <c r="L42" s="658"/>
      <c r="M42" s="658"/>
      <c r="N42" s="658"/>
      <c r="O42" s="658"/>
      <c r="P42" s="659"/>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39"/>
      <c r="D43" s="640"/>
      <c r="E43" s="629" t="s">
        <v>121</v>
      </c>
      <c r="F43" s="630"/>
      <c r="G43" s="630"/>
      <c r="H43" s="630"/>
      <c r="I43" s="440">
        <f ca="1">$I39+$I40+$I42</f>
        <v>0</v>
      </c>
      <c r="J43" s="444"/>
      <c r="K43" s="631" t="str">
        <f ca="1">IF($I$43&gt;=$R$2,"&lt; Hier ausbezahlte Std. eingeben. (Die Eingabe ist hier erst ab   &lt; einem Saldo von "&amp;TEXT($R$2,"#.##0,00")&amp;" Std., und nur in 0,25-Schritten möglich.)","")</f>
        <v/>
      </c>
      <c r="L43" s="631"/>
      <c r="M43" s="631"/>
      <c r="N43" s="631"/>
      <c r="O43" s="631"/>
      <c r="P43" s="632"/>
      <c r="Q43" s="184" t="b">
        <f ca="1">AND($J$43&gt;=0,$J$43&lt;=$I$43,MOD($J$43,0.25)=0)</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41"/>
      <c r="D44" s="642"/>
      <c r="E44" s="633" t="s">
        <v>171</v>
      </c>
      <c r="F44" s="634"/>
      <c r="G44" s="634"/>
      <c r="H44" s="634"/>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35"/>
      <c r="F45" s="635"/>
      <c r="G45" s="635"/>
      <c r="H45" s="635"/>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s="357" customFormat="1" ht="26.15" customHeight="1" x14ac:dyDescent="0.35">
      <c r="A46" s="458"/>
      <c r="B46" s="459"/>
      <c r="C46" s="458"/>
      <c r="D46" s="460"/>
      <c r="E46" s="461"/>
      <c r="F46" s="461"/>
      <c r="G46" s="461"/>
      <c r="H46" s="461"/>
      <c r="I46" s="416"/>
      <c r="J46" s="462"/>
      <c r="K46" s="462"/>
      <c r="L46" s="462"/>
      <c r="M46" s="462"/>
      <c r="N46" s="462"/>
      <c r="O46" s="462"/>
      <c r="P46" s="462"/>
      <c r="Q46" s="127"/>
      <c r="R46" s="382"/>
      <c r="S46" s="382"/>
      <c r="T46" s="375"/>
      <c r="U46" s="375"/>
      <c r="V46" s="376"/>
      <c r="W46" s="377"/>
      <c r="X46" s="377"/>
      <c r="Y46" s="10"/>
      <c r="Z46" s="10"/>
      <c r="AA46" s="378"/>
      <c r="AB46" s="379"/>
      <c r="AC46" s="379"/>
      <c r="AD46" s="379"/>
      <c r="AE46" s="379"/>
      <c r="AF46" s="379"/>
      <c r="AG46" s="379"/>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c r="BI46" s="353"/>
      <c r="BJ46" s="353"/>
      <c r="BK46" s="353"/>
      <c r="BL46" s="353"/>
      <c r="BM46" s="353"/>
      <c r="BN46" s="353"/>
      <c r="BO46" s="354"/>
      <c r="BP46" s="354"/>
      <c r="BQ46" s="354"/>
    </row>
    <row r="47" spans="1:69" ht="33" customHeight="1" x14ac:dyDescent="0.25">
      <c r="A47" s="4"/>
      <c r="B47" s="4"/>
      <c r="C47" s="4"/>
      <c r="D47" s="4"/>
      <c r="E47" s="636"/>
      <c r="F47" s="636"/>
      <c r="G47" s="636"/>
      <c r="H47" s="636"/>
      <c r="I47" s="128"/>
      <c r="J47" s="5"/>
      <c r="K47" s="5"/>
      <c r="L47" s="5"/>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28" t="str">
        <f>"Unterschrift von "&amp;Vorgesetzter</f>
        <v>Unterschrift von Vorname Nachname</v>
      </c>
      <c r="B48" s="628"/>
      <c r="C48" s="628"/>
      <c r="D48" s="628"/>
      <c r="E48" s="55"/>
      <c r="F48" s="55"/>
      <c r="G48" s="55"/>
      <c r="H48" s="9"/>
      <c r="I48" s="5"/>
      <c r="J48" s="5"/>
      <c r="K48" s="5"/>
      <c r="L48" s="12"/>
      <c r="M48" s="628" t="str">
        <f>"Unterschrift von "&amp;Name</f>
        <v>Unterschrift von Vorname Nachname</v>
      </c>
      <c r="N48" s="628"/>
      <c r="O48" s="628"/>
      <c r="P48" s="628"/>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electLockedCells="1"/>
  <mergeCells count="38">
    <mergeCell ref="AB6:AG6"/>
    <mergeCell ref="E43:H43"/>
    <mergeCell ref="E39:H39"/>
    <mergeCell ref="A48:D48"/>
    <mergeCell ref="M48:P48"/>
    <mergeCell ref="A5:A7"/>
    <mergeCell ref="N6:N7"/>
    <mergeCell ref="G6:G7"/>
    <mergeCell ref="F6:F7"/>
    <mergeCell ref="D6:D7"/>
    <mergeCell ref="C6:C7"/>
    <mergeCell ref="C5:D5"/>
    <mergeCell ref="G5:I5"/>
    <mergeCell ref="O39:P39"/>
    <mergeCell ref="K6:K7"/>
    <mergeCell ref="K42:P42"/>
    <mergeCell ref="A4:D4"/>
    <mergeCell ref="O4:O7"/>
    <mergeCell ref="E4:F4"/>
    <mergeCell ref="P4:P7"/>
    <mergeCell ref="O41:P41"/>
    <mergeCell ref="B5:B7"/>
    <mergeCell ref="E5:F5"/>
    <mergeCell ref="L6:L7"/>
    <mergeCell ref="M6:M7"/>
    <mergeCell ref="C39:D44"/>
    <mergeCell ref="E44:H44"/>
    <mergeCell ref="F2:H2"/>
    <mergeCell ref="F3:H3"/>
    <mergeCell ref="E47:H47"/>
    <mergeCell ref="P1:P2"/>
    <mergeCell ref="O40:P40"/>
    <mergeCell ref="E45:H45"/>
    <mergeCell ref="E40:H40"/>
    <mergeCell ref="E42:H42"/>
    <mergeCell ref="H6:H7"/>
    <mergeCell ref="G4:I4"/>
    <mergeCell ref="K43:P43"/>
  </mergeCells>
  <phoneticPr fontId="0" type="noConversion"/>
  <conditionalFormatting sqref="P8:P37">
    <cfRule type="expression" dxfId="677" priority="68" stopIfTrue="1">
      <formula>NOT($R8)</formula>
    </cfRule>
  </conditionalFormatting>
  <conditionalFormatting sqref="I45:I47">
    <cfRule type="expression" dxfId="676" priority="76" stopIfTrue="1">
      <formula>OR($I45&lt;=NormalUG,$I45&gt;=NormalOG)</formula>
    </cfRule>
    <cfRule type="cellIs" dxfId="675" priority="77" stopIfTrue="1" operator="greaterThan">
      <formula>0</formula>
    </cfRule>
  </conditionalFormatting>
  <conditionalFormatting sqref="AS8:AY38 Y8:AA38 R8:R38 AH8:AN38 BD8:BG38">
    <cfRule type="cellIs" dxfId="674" priority="93" stopIfTrue="1" operator="equal">
      <formula>FALSE</formula>
    </cfRule>
  </conditionalFormatting>
  <conditionalFormatting sqref="V39">
    <cfRule type="cellIs" dxfId="673" priority="94" stopIfTrue="1" operator="equal">
      <formula>0</formula>
    </cfRule>
  </conditionalFormatting>
  <conditionalFormatting sqref="T8:U38">
    <cfRule type="cellIs" dxfId="672" priority="95" stopIfTrue="1" operator="equal">
      <formula>"F"</formula>
    </cfRule>
  </conditionalFormatting>
  <conditionalFormatting sqref="BH8:BH38">
    <cfRule type="cellIs" dxfId="671" priority="105" stopIfTrue="1" operator="equal">
      <formula>1</formula>
    </cfRule>
  </conditionalFormatting>
  <conditionalFormatting sqref="S2:S3">
    <cfRule type="cellIs" dxfId="670" priority="106" stopIfTrue="1" operator="greaterThan">
      <formula>0</formula>
    </cfRule>
  </conditionalFormatting>
  <conditionalFormatting sqref="J5">
    <cfRule type="expression" dxfId="669" priority="115" stopIfTrue="1">
      <formula>OR($J5&lt;=$R$3,$J5&gt;=$R$2)</formula>
    </cfRule>
    <cfRule type="cellIs" dxfId="668" priority="116" stopIfTrue="1" operator="greaterThan">
      <formula>0</formula>
    </cfRule>
  </conditionalFormatting>
  <conditionalFormatting sqref="L4 N39:P40 N41:O41">
    <cfRule type="expression" dxfId="667" priority="67" stopIfTrue="1">
      <formula>Zeitmodell="Teilzeit"</formula>
    </cfRule>
  </conditionalFormatting>
  <conditionalFormatting sqref="I2 E5 L5 N6">
    <cfRule type="expression" dxfId="666" priority="66" stopIfTrue="1">
      <formula>Zeitmodell="Teilzeit"</formula>
    </cfRule>
  </conditionalFormatting>
  <conditionalFormatting sqref="I8:I38">
    <cfRule type="cellIs" dxfId="665" priority="38" stopIfTrue="1" operator="greaterThan">
      <formula>0</formula>
    </cfRule>
  </conditionalFormatting>
  <conditionalFormatting sqref="N8:N38">
    <cfRule type="expression" dxfId="664" priority="40" stopIfTrue="1">
      <formula>Zeitmodell="Teilzeit"</formula>
    </cfRule>
  </conditionalFormatting>
  <conditionalFormatting sqref="A8:B38">
    <cfRule type="expression" dxfId="663" priority="42" stopIfTrue="1">
      <formula>$T8="F"</formula>
    </cfRule>
  </conditionalFormatting>
  <conditionalFormatting sqref="O8:O38">
    <cfRule type="expression" dxfId="662" priority="44" stopIfTrue="1">
      <formula>NOT($AN8)</formula>
    </cfRule>
  </conditionalFormatting>
  <conditionalFormatting sqref="F8:F38">
    <cfRule type="cellIs" dxfId="661" priority="46" stopIfTrue="1" operator="equal">
      <formula>0</formula>
    </cfRule>
  </conditionalFormatting>
  <conditionalFormatting sqref="E8:E38">
    <cfRule type="expression" dxfId="660" priority="48" stopIfTrue="1">
      <formula>AND($AC8=$AF8,$AM8)</formula>
    </cfRule>
    <cfRule type="expression" dxfId="659" priority="49" stopIfTrue="1">
      <formula>AND($AC8=$AF8,NOT($AM8))</formula>
    </cfRule>
  </conditionalFormatting>
  <conditionalFormatting sqref="K8:K37">
    <cfRule type="expression" dxfId="658" priority="36" stopIfTrue="1">
      <formula>NOT($R8)</formula>
    </cfRule>
  </conditionalFormatting>
  <conditionalFormatting sqref="C8:C38">
    <cfRule type="expression" dxfId="657" priority="51" stopIfTrue="1">
      <formula>OR($T8="F",$D8="U",$D8="Z",$D8="K")</formula>
    </cfRule>
    <cfRule type="expression" dxfId="656" priority="52" stopIfTrue="1">
      <formula>$C8&lt;&gt;""</formula>
    </cfRule>
  </conditionalFormatting>
  <conditionalFormatting sqref="J8:J37">
    <cfRule type="expression" dxfId="655" priority="54" stopIfTrue="1">
      <formula>OR($J8&lt;=$R$3,$J8&gt;=$R$2)</formula>
    </cfRule>
    <cfRule type="cellIs" dxfId="654" priority="55" stopIfTrue="1" operator="equal">
      <formula>0</formula>
    </cfRule>
  </conditionalFormatting>
  <conditionalFormatting sqref="A8:B37">
    <cfRule type="cellIs" dxfId="653" priority="41" stopIfTrue="1" operator="equal">
      <formula>""</formula>
    </cfRule>
  </conditionalFormatting>
  <conditionalFormatting sqref="C8:C37">
    <cfRule type="cellIs" dxfId="652" priority="50" stopIfTrue="1" operator="equal">
      <formula>""</formula>
    </cfRule>
  </conditionalFormatting>
  <conditionalFormatting sqref="E8:E37">
    <cfRule type="expression" dxfId="651" priority="47" stopIfTrue="1">
      <formula>NOT($R8)</formula>
    </cfRule>
  </conditionalFormatting>
  <conditionalFormatting sqref="F8:F37">
    <cfRule type="cellIs" dxfId="650" priority="45" stopIfTrue="1" operator="equal">
      <formula>""</formula>
    </cfRule>
  </conditionalFormatting>
  <conditionalFormatting sqref="I8:I37">
    <cfRule type="expression" dxfId="649" priority="37" stopIfTrue="1">
      <formula>NOT($R8)</formula>
    </cfRule>
  </conditionalFormatting>
  <conditionalFormatting sqref="J8:J37">
    <cfRule type="expression" dxfId="648" priority="53" stopIfTrue="1">
      <formula>NOT($R8)</formula>
    </cfRule>
  </conditionalFormatting>
  <conditionalFormatting sqref="N8:N37">
    <cfRule type="expression" dxfId="647" priority="39" stopIfTrue="1">
      <formula>NOT($R8)</formula>
    </cfRule>
  </conditionalFormatting>
  <conditionalFormatting sqref="O8:O37">
    <cfRule type="expression" dxfId="646" priority="43" stopIfTrue="1">
      <formula>NOT($R8)</formula>
    </cfRule>
  </conditionalFormatting>
  <conditionalFormatting sqref="D8:D38">
    <cfRule type="expression" dxfId="645" priority="34" stopIfTrue="1">
      <formula>$AI8</formula>
    </cfRule>
    <cfRule type="cellIs" dxfId="644" priority="35" stopIfTrue="1" operator="equal">
      <formula>"ZK"</formula>
    </cfRule>
  </conditionalFormatting>
  <conditionalFormatting sqref="D8:D37">
    <cfRule type="expression" dxfId="643" priority="33" stopIfTrue="1">
      <formula>NOT($R8)</formula>
    </cfRule>
  </conditionalFormatting>
  <conditionalFormatting sqref="G8:H37">
    <cfRule type="expression" dxfId="642" priority="24" stopIfTrue="1">
      <formula>NOT($R8)</formula>
    </cfRule>
  </conditionalFormatting>
  <conditionalFormatting sqref="L8:L38">
    <cfRule type="expression" dxfId="641" priority="26" stopIfTrue="1">
      <formula>$AL8</formula>
    </cfRule>
    <cfRule type="expression" dxfId="640" priority="27" stopIfTrue="1">
      <formula>AND(NOT($AL8),$L8&lt;&gt;"")</formula>
    </cfRule>
  </conditionalFormatting>
  <conditionalFormatting sqref="M8:M38">
    <cfRule type="expression" dxfId="639" priority="29" stopIfTrue="1">
      <formula>$AL8</formula>
    </cfRule>
    <cfRule type="expression" dxfId="638" priority="30" stopIfTrue="1">
      <formula>AND(NOT($AL8),$M8&lt;&gt;"")</formula>
    </cfRule>
  </conditionalFormatting>
  <conditionalFormatting sqref="L8:L37">
    <cfRule type="expression" dxfId="637" priority="25" stopIfTrue="1">
      <formula>NOT($R8)</formula>
    </cfRule>
  </conditionalFormatting>
  <conditionalFormatting sqref="M8:M37">
    <cfRule type="expression" dxfId="636" priority="28" stopIfTrue="1">
      <formula>NOT($R8)</formula>
    </cfRule>
  </conditionalFormatting>
  <conditionalFormatting sqref="G8:H38">
    <cfRule type="expression" dxfId="635" priority="31" stopIfTrue="1">
      <formula>$U8="F"</formula>
    </cfRule>
    <cfRule type="expression" dxfId="634" priority="32" stopIfTrue="1">
      <formula>$AK8</formula>
    </cfRule>
  </conditionalFormatting>
  <conditionalFormatting sqref="J43">
    <cfRule type="expression" dxfId="633" priority="7">
      <formula>$I$43&lt;$R$2</formula>
    </cfRule>
  </conditionalFormatting>
  <conditionalFormatting sqref="I40:I41">
    <cfRule type="expression" dxfId="632" priority="8" stopIfTrue="1">
      <formula>OR($I40&lt;=$R$3,$I40&gt;=$R$2)</formula>
    </cfRule>
    <cfRule type="expression" dxfId="631" priority="9" stopIfTrue="1">
      <formula>AND(N40&gt;0,Zeitmodell="Vollzeit")</formula>
    </cfRule>
    <cfRule type="expression" dxfId="630" priority="10" stopIfTrue="1">
      <formula>AND(N40&gt;0,Zeitmodell="Teilzeit")</formula>
    </cfRule>
  </conditionalFormatting>
  <conditionalFormatting sqref="I42:I44 I39">
    <cfRule type="expression" dxfId="629" priority="11" stopIfTrue="1">
      <formula>OR($I39&lt;=$R$3,$I39&gt;=$R$2)</formula>
    </cfRule>
    <cfRule type="cellIs" dxfId="628" priority="12" stopIfTrue="1" operator="greaterThan">
      <formula>0</formula>
    </cfRule>
  </conditionalFormatting>
  <conditionalFormatting sqref="P38">
    <cfRule type="expression" dxfId="627" priority="4" stopIfTrue="1">
      <formula>NOT($R38)</formula>
    </cfRule>
  </conditionalFormatting>
  <conditionalFormatting sqref="J38">
    <cfRule type="expression" dxfId="626" priority="2" stopIfTrue="1">
      <formula>OR($J38&lt;=$R$3,$J38&gt;=$R$2)</formula>
    </cfRule>
    <cfRule type="cellIs" dxfId="625" priority="3" stopIfTrue="1" operator="equal">
      <formula>0</formula>
    </cfRule>
  </conditionalFormatting>
  <conditionalFormatting sqref="J38">
    <cfRule type="expression" dxfId="624" priority="1" stopIfTrue="1">
      <formula>NOT($R38)</formula>
    </cfRule>
  </conditionalFormatting>
  <dataValidations count="8">
    <dataValidation allowBlank="1" showInputMessage="1" showErrorMessage="1" errorTitle="Fehler in Eingabe" error="Dezimalwert (z.B. 1,0), der nicht grösser sein darf, wie die vorhandenen Überstunden (der Wert in der Zelle darüber)" sqref="N40:O41 K40:K41" xr:uid="{00000000-0002-0000-1300-000000000000}"/>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00000000-0002-0000-1300-000001000000}"/>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00000000-0002-0000-1300-000002000000}">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00000000-0002-0000-1300-000003000000}">
      <formula1>$AV8</formula1>
    </dataValidation>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00000000-0002-0000-1300-000004000000}">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00000000-0002-0000-1300-000005000000}">
      <formula1>$BG8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00000000-0002-0000-1300-000006000000}">
      <formula1>$AJ8</formula1>
    </dataValidation>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00000000-0002-0000-1300-000007000000}">
      <formula1>$Q$43</formula1>
    </dataValidation>
  </dataValidations>
  <printOptions horizontalCentered="1"/>
  <pageMargins left="0.27559055118110237" right="0.23622047244094491" top="0.28999999999999998" bottom="0.19685039370078741" header="0.19685039370078741" footer="0.55118110236220474"/>
  <pageSetup paperSize="9" scale="66" orientation="portrait" horizontalDpi="300" verticalDpi="360" r:id="rId1"/>
  <headerFooter alignWithMargins="0"/>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A24"/>
  <sheetViews>
    <sheetView workbookViewId="0">
      <selection activeCell="A6" sqref="A6"/>
    </sheetView>
  </sheetViews>
  <sheetFormatPr baseColWidth="10" defaultRowHeight="13" x14ac:dyDescent="0.3"/>
  <cols>
    <col min="1" max="1" width="19.90625" customWidth="1"/>
    <col min="8" max="8" width="16.26953125" customWidth="1"/>
  </cols>
  <sheetData>
    <row r="1" ht="50" customHeight="1" x14ac:dyDescent="0.3"/>
    <row r="2" ht="50" customHeight="1" x14ac:dyDescent="0.3"/>
    <row r="3" ht="50" customHeight="1" x14ac:dyDescent="0.3"/>
    <row r="4" ht="50" customHeight="1" x14ac:dyDescent="0.3"/>
    <row r="5" ht="50" customHeight="1" x14ac:dyDescent="0.3"/>
    <row r="6" ht="50" customHeight="1" x14ac:dyDescent="0.3"/>
    <row r="7" ht="50" customHeight="1" x14ac:dyDescent="0.3"/>
    <row r="8" ht="50" customHeight="1" x14ac:dyDescent="0.3"/>
    <row r="9" ht="50" customHeight="1" x14ac:dyDescent="0.3"/>
    <row r="10" ht="50" customHeight="1" x14ac:dyDescent="0.3"/>
    <row r="11" ht="50" customHeight="1" x14ac:dyDescent="0.3"/>
    <row r="12" ht="50" customHeight="1" x14ac:dyDescent="0.3"/>
    <row r="13" ht="50" customHeight="1" x14ac:dyDescent="0.3"/>
    <row r="14" ht="50" customHeight="1" x14ac:dyDescent="0.3"/>
    <row r="15" ht="50" customHeight="1" x14ac:dyDescent="0.3"/>
    <row r="16" ht="50" customHeight="1" x14ac:dyDescent="0.3"/>
    <row r="17" ht="50" customHeight="1" x14ac:dyDescent="0.3"/>
    <row r="18" ht="50" customHeight="1" x14ac:dyDescent="0.3"/>
    <row r="19" ht="50" customHeight="1" x14ac:dyDescent="0.3"/>
    <row r="20" ht="50" customHeight="1" x14ac:dyDescent="0.3"/>
    <row r="21" ht="50" customHeight="1" x14ac:dyDescent="0.3"/>
    <row r="22" ht="50" customHeight="1" x14ac:dyDescent="0.3"/>
    <row r="23" ht="50" customHeight="1" x14ac:dyDescent="0.3"/>
    <row r="24" ht="50" customHeight="1" x14ac:dyDescent="0.3"/>
  </sheetData>
  <sheetProtection selectLockedCells="1"/>
  <phoneticPr fontId="13" type="noConversion"/>
  <pageMargins left="0.78740157499999996" right="0.78740157499999996" top="0.984251969" bottom="0.984251969" header="0.4921259845" footer="0.4921259845"/>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9942" r:id="rId4" name="BU_MonateNeu">
              <controlPr defaultSize="0" print="0" autoFill="0" autoPict="0" macro="[0]!BU_MonateNeu_Click">
                <anchor moveWithCells="1" sizeWithCells="1">
                  <from>
                    <xdr:col>0</xdr:col>
                    <xdr:colOff>63500</xdr:colOff>
                    <xdr:row>0</xdr:row>
                    <xdr:rowOff>50800</xdr:rowOff>
                  </from>
                  <to>
                    <xdr:col>0</xdr:col>
                    <xdr:colOff>1308100</xdr:colOff>
                    <xdr:row>0</xdr:row>
                    <xdr:rowOff>552450</xdr:rowOff>
                  </to>
                </anchor>
              </controlPr>
            </control>
          </mc:Choice>
        </mc:AlternateContent>
        <mc:AlternateContent xmlns:mc="http://schemas.openxmlformats.org/markup-compatibility/2006">
          <mc:Choice Requires="x14">
            <control shapeId="39943" r:id="rId5" name="BU_DisableEvents">
              <controlPr defaultSize="0" print="0" autoFill="0" autoPict="0" macro="[0]!BU_DisableEvents_Click">
                <anchor moveWithCells="1" sizeWithCells="1">
                  <from>
                    <xdr:col>0</xdr:col>
                    <xdr:colOff>63500</xdr:colOff>
                    <xdr:row>1</xdr:row>
                    <xdr:rowOff>50800</xdr:rowOff>
                  </from>
                  <to>
                    <xdr:col>0</xdr:col>
                    <xdr:colOff>1308100</xdr:colOff>
                    <xdr:row>1</xdr:row>
                    <xdr:rowOff>552450</xdr:rowOff>
                  </to>
                </anchor>
              </controlPr>
            </control>
          </mc:Choice>
        </mc:AlternateContent>
        <mc:AlternateContent xmlns:mc="http://schemas.openxmlformats.org/markup-compatibility/2006">
          <mc:Choice Requires="x14">
            <control shapeId="39944" r:id="rId6" name="BU_EnableEvents">
              <controlPr defaultSize="0" print="0" autoFill="0" autoPict="0" macro="[0]!BU_EnableEvents_Click">
                <anchor moveWithCells="1" sizeWithCells="1">
                  <from>
                    <xdr:col>0</xdr:col>
                    <xdr:colOff>63500</xdr:colOff>
                    <xdr:row>2</xdr:row>
                    <xdr:rowOff>50800</xdr:rowOff>
                  </from>
                  <to>
                    <xdr:col>0</xdr:col>
                    <xdr:colOff>1308100</xdr:colOff>
                    <xdr:row>2</xdr:row>
                    <xdr:rowOff>552450</xdr:rowOff>
                  </to>
                </anchor>
              </controlPr>
            </control>
          </mc:Choice>
        </mc:AlternateContent>
        <mc:AlternateContent xmlns:mc="http://schemas.openxmlformats.org/markup-compatibility/2006">
          <mc:Choice Requires="x14">
            <control shapeId="39946" r:id="rId7" name="BU_SetMakroTest">
              <controlPr defaultSize="0" print="0" autoFill="0" autoPict="0" macro="[0]!BU_SetMakroTest_Click">
                <anchor moveWithCells="1" sizeWithCells="1">
                  <from>
                    <xdr:col>0</xdr:col>
                    <xdr:colOff>63500</xdr:colOff>
                    <xdr:row>3</xdr:row>
                    <xdr:rowOff>50800</xdr:rowOff>
                  </from>
                  <to>
                    <xdr:col>0</xdr:col>
                    <xdr:colOff>1308100</xdr:colOff>
                    <xdr:row>3</xdr:row>
                    <xdr:rowOff>552450</xdr:rowOff>
                  </to>
                </anchor>
              </controlPr>
            </control>
          </mc:Choice>
        </mc:AlternateContent>
        <mc:AlternateContent xmlns:mc="http://schemas.openxmlformats.org/markup-compatibility/2006">
          <mc:Choice Requires="x14">
            <control shapeId="39948" r:id="rId8" name="BU_ImportZE">
              <controlPr defaultSize="0" print="0" autoFill="0" autoPict="0" macro="[0]!BU_ImportZE_Click">
                <anchor moveWithCells="1" sizeWithCells="1">
                  <from>
                    <xdr:col>0</xdr:col>
                    <xdr:colOff>63500</xdr:colOff>
                    <xdr:row>4</xdr:row>
                    <xdr:rowOff>50800</xdr:rowOff>
                  </from>
                  <to>
                    <xdr:col>0</xdr:col>
                    <xdr:colOff>1308100</xdr:colOff>
                    <xdr:row>4</xdr:row>
                    <xdr:rowOff>552450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8DEA7-F71C-4663-AA6C-F440CD673092}">
  <sheetPr codeName="Tabelle32"/>
  <dimension ref="A1:A24"/>
  <sheetViews>
    <sheetView workbookViewId="0">
      <selection activeCell="J16" sqref="J16"/>
    </sheetView>
  </sheetViews>
  <sheetFormatPr baseColWidth="10" defaultRowHeight="13" x14ac:dyDescent="0.3"/>
  <cols>
    <col min="1" max="1" width="19.90625" customWidth="1"/>
    <col min="8" max="8" width="16.26953125" customWidth="1"/>
  </cols>
  <sheetData>
    <row r="1" ht="50" customHeight="1" x14ac:dyDescent="0.3"/>
    <row r="2" ht="50" customHeight="1" x14ac:dyDescent="0.3"/>
    <row r="3" ht="50" customHeight="1" x14ac:dyDescent="0.3"/>
    <row r="4" ht="50" customHeight="1" x14ac:dyDescent="0.3"/>
    <row r="5" ht="50" customHeight="1" x14ac:dyDescent="0.3"/>
    <row r="6" ht="50" customHeight="1" x14ac:dyDescent="0.3"/>
    <row r="7" ht="50" customHeight="1" x14ac:dyDescent="0.3"/>
    <row r="8" ht="50" customHeight="1" x14ac:dyDescent="0.3"/>
    <row r="9" ht="50" customHeight="1" x14ac:dyDescent="0.3"/>
    <row r="10" ht="50" customHeight="1" x14ac:dyDescent="0.3"/>
    <row r="11" ht="50" customHeight="1" x14ac:dyDescent="0.3"/>
    <row r="12" ht="50" customHeight="1" x14ac:dyDescent="0.3"/>
    <row r="13" ht="50" customHeight="1" x14ac:dyDescent="0.3"/>
    <row r="14" ht="50" customHeight="1" x14ac:dyDescent="0.3"/>
    <row r="15" ht="50" customHeight="1" x14ac:dyDescent="0.3"/>
    <row r="16" ht="50" customHeight="1" x14ac:dyDescent="0.3"/>
    <row r="17" ht="50" customHeight="1" x14ac:dyDescent="0.3"/>
    <row r="18" ht="50" customHeight="1" x14ac:dyDescent="0.3"/>
    <row r="19" ht="50" customHeight="1" x14ac:dyDescent="0.3"/>
    <row r="20" ht="50" customHeight="1" x14ac:dyDescent="0.3"/>
    <row r="21" ht="50" customHeight="1" x14ac:dyDescent="0.3"/>
    <row r="22" ht="50" customHeight="1" x14ac:dyDescent="0.3"/>
    <row r="23" ht="50" customHeight="1" x14ac:dyDescent="0.3"/>
    <row r="24" ht="50" customHeight="1" x14ac:dyDescent="0.3"/>
  </sheetData>
  <sheetProtection selectLockedCells="1"/>
  <pageMargins left="0.78740157499999996" right="0.78740157499999996" top="0.984251969" bottom="0.984251969" header="0.4921259845" footer="0.4921259845"/>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94241" r:id="rId4" name="BU_ImportKonfig">
              <controlPr defaultSize="0" print="0" autoFill="0" autoPict="0" macro="[0]!BU_ImportKonfig_Click">
                <anchor moveWithCells="1" sizeWithCells="1">
                  <from>
                    <xdr:col>0</xdr:col>
                    <xdr:colOff>63500</xdr:colOff>
                    <xdr:row>1</xdr:row>
                    <xdr:rowOff>50800</xdr:rowOff>
                  </from>
                  <to>
                    <xdr:col>0</xdr:col>
                    <xdr:colOff>1308100</xdr:colOff>
                    <xdr:row>1</xdr:row>
                    <xdr:rowOff>552450</xdr:rowOff>
                  </to>
                </anchor>
              </controlPr>
            </control>
          </mc:Choice>
        </mc:AlternateContent>
        <mc:AlternateContent xmlns:mc="http://schemas.openxmlformats.org/markup-compatibility/2006">
          <mc:Choice Requires="x14">
            <control shapeId="394242" r:id="rId5" name="BU_ImportMonate">
              <controlPr defaultSize="0" print="0" autoFill="0" autoPict="0" macro="[0]!BU_ImportMonate_Click">
                <anchor moveWithCells="1" sizeWithCells="1">
                  <from>
                    <xdr:col>0</xdr:col>
                    <xdr:colOff>63500</xdr:colOff>
                    <xdr:row>2</xdr:row>
                    <xdr:rowOff>50800</xdr:rowOff>
                  </from>
                  <to>
                    <xdr:col>0</xdr:col>
                    <xdr:colOff>1308100</xdr:colOff>
                    <xdr:row>2</xdr:row>
                    <xdr:rowOff>552450</xdr:rowOff>
                  </to>
                </anchor>
              </controlPr>
            </control>
          </mc:Choice>
        </mc:AlternateContent>
        <mc:AlternateContent xmlns:mc="http://schemas.openxmlformats.org/markup-compatibility/2006">
          <mc:Choice Requires="x14">
            <control shapeId="394243" r:id="rId6" name="BU_ImportZE">
              <controlPr defaultSize="0" print="0" autoFill="0" autoPict="0" macro="[0]!BU_ImportZE_Click">
                <anchor moveWithCells="1" sizeWithCells="1">
                  <from>
                    <xdr:col>0</xdr:col>
                    <xdr:colOff>63500</xdr:colOff>
                    <xdr:row>0</xdr:row>
                    <xdr:rowOff>50800</xdr:rowOff>
                  </from>
                  <to>
                    <xdr:col>0</xdr:col>
                    <xdr:colOff>1308100</xdr:colOff>
                    <xdr:row>0</xdr:row>
                    <xdr:rowOff>552450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B41DF-131C-4642-BD6B-B906B5E7DE0A}">
  <sheetPr codeName="Tabelle19"/>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83"/>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86" t="s">
        <v>58</v>
      </c>
      <c r="G2" s="686"/>
      <c r="H2" s="686"/>
      <c r="I2" s="430" t="str">
        <f>" "&amp;Zeitmodell</f>
        <v xml:space="preserve"> Vollzeit</v>
      </c>
      <c r="J2" s="511" t="s">
        <v>291</v>
      </c>
      <c r="K2" s="303" t="str">
        <f>" "&amp;Zeitmodus</f>
        <v xml:space="preserve"> Gleitzeit</v>
      </c>
      <c r="L2" s="303"/>
      <c r="M2" s="303"/>
      <c r="N2" s="303"/>
      <c r="O2" s="304"/>
      <c r="P2" s="684"/>
      <c r="Q2" s="150">
        <f ca="1">IF(ISNA($Q$4),1,$Q$4)</f>
        <v>2</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87" t="s">
        <v>264</v>
      </c>
      <c r="G3" s="687"/>
      <c r="H3" s="687"/>
      <c r="I3" s="307" t="str">
        <f>" "&amp;Vorgesetzter</f>
        <v xml:space="preserve"> Vorname Nachname</v>
      </c>
      <c r="J3" s="307"/>
      <c r="K3" s="307"/>
      <c r="L3" s="307"/>
      <c r="M3" s="307"/>
      <c r="N3" s="307"/>
      <c r="O3" s="308"/>
      <c r="P3" s="685"/>
      <c r="Q3" s="155" t="str" cm="1">
        <f t="array" aca="1" ref="Q3" ca="1">RIGHT(CELL("filename",A1),LEN(CELL("filename",A1))-SEARCH("]",CELL("filename",A1),1))</f>
        <v>Februar</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88" t="str">
        <f ca="1" xml:space="preserve"> " Monat: "&amp;$Q$3&amp;" "&amp;Jahr</f>
        <v xml:space="preserve"> Monat: Februar 2026</v>
      </c>
      <c r="B4" s="689"/>
      <c r="C4" s="689"/>
      <c r="D4" s="690"/>
      <c r="E4" s="691" t="s">
        <v>131</v>
      </c>
      <c r="F4" s="692"/>
      <c r="G4" s="693" t="s">
        <v>267</v>
      </c>
      <c r="H4" s="694"/>
      <c r="I4" s="695"/>
      <c r="J4" s="398" t="s">
        <v>135</v>
      </c>
      <c r="K4" s="402" t="s">
        <v>257</v>
      </c>
      <c r="L4" s="396"/>
      <c r="M4" s="397"/>
      <c r="N4" s="405"/>
      <c r="O4" s="699" t="s">
        <v>144</v>
      </c>
      <c r="P4" s="702" t="s">
        <v>145</v>
      </c>
      <c r="Q4" s="157">
        <f ca="1">IF(ISNA(VLOOKUP($Q$3,MTab,2,FALSE)),1,VLOOKUP($Q$3,MTab,2,FALSE))</f>
        <v>2</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705" t="s">
        <v>49</v>
      </c>
      <c r="B5" s="708" t="s">
        <v>123</v>
      </c>
      <c r="C5" s="673" t="s">
        <v>265</v>
      </c>
      <c r="D5" s="674"/>
      <c r="E5" s="675" t="str">
        <f>"Wochen-AZ"&amp;" "&amp;TEXT(WAZ,"[hh]:mm")</f>
        <v>Wochen-AZ 40:00</v>
      </c>
      <c r="F5" s="676"/>
      <c r="G5" s="696"/>
      <c r="H5" s="697"/>
      <c r="I5" s="698"/>
      <c r="J5" s="399" cm="1">
        <f t="array" aca="1" ref="J5" ca="1">IF(ISNA($Q$5),Übertrag,INDIRECT($Q$5))</f>
        <v>0</v>
      </c>
      <c r="K5" s="407" t="s">
        <v>258</v>
      </c>
      <c r="L5" s="427" t="str">
        <f>IF(Zeitmodell="Vollzeit"," Überstunden1:1,5"," Überstunden1:1,25")</f>
        <v xml:space="preserve"> Überstunden1:1,5</v>
      </c>
      <c r="M5" s="412"/>
      <c r="N5" s="404"/>
      <c r="O5" s="700"/>
      <c r="P5" s="703"/>
      <c r="Q5" s="156" t="str">
        <f ca="1">IF(ISNA(VLOOKUP($Q$3,MTab,3,FALSE)),"Übertrag",VLOOKUP($Q$3,MTab,3,FALSE))</f>
        <v>Jänner!$I$44</v>
      </c>
      <c r="R5" s="134"/>
      <c r="S5" s="156" t="str">
        <f ca="1">IF(ISNA(VLOOKUP($Q$3,MTab,4,FALSE)),$Q$3&amp;"!$S$2",VLOOKUP($Q$3,MTab,4,FALSE))</f>
        <v>Jänner!$S$3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706"/>
      <c r="B6" s="709"/>
      <c r="C6" s="677" t="s">
        <v>134</v>
      </c>
      <c r="D6" s="679" t="s">
        <v>170</v>
      </c>
      <c r="E6" s="311" t="s">
        <v>133</v>
      </c>
      <c r="F6" s="681" t="s">
        <v>0</v>
      </c>
      <c r="G6" s="664" t="s">
        <v>1</v>
      </c>
      <c r="H6" s="660" t="s">
        <v>2</v>
      </c>
      <c r="I6" s="421" t="s">
        <v>3</v>
      </c>
      <c r="J6" s="312" t="s">
        <v>129</v>
      </c>
      <c r="K6" s="662" t="s">
        <v>3</v>
      </c>
      <c r="L6" s="664" t="s">
        <v>1</v>
      </c>
      <c r="M6" s="666" t="s">
        <v>2</v>
      </c>
      <c r="N6" s="668" t="s">
        <v>3</v>
      </c>
      <c r="O6" s="700"/>
      <c r="P6" s="703"/>
      <c r="Q6" s="120" t="s">
        <v>13</v>
      </c>
      <c r="R6" s="121"/>
      <c r="S6" s="121"/>
      <c r="T6" s="121"/>
      <c r="U6" s="121"/>
      <c r="V6" s="121"/>
      <c r="W6" s="121"/>
      <c r="X6" s="161" t="s">
        <v>163</v>
      </c>
      <c r="Y6" s="121"/>
      <c r="Z6" s="121"/>
      <c r="AA6" s="121"/>
      <c r="AB6" s="670" t="s">
        <v>97</v>
      </c>
      <c r="AC6" s="671"/>
      <c r="AD6" s="671"/>
      <c r="AE6" s="671"/>
      <c r="AF6" s="671"/>
      <c r="AG6" s="672"/>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707"/>
      <c r="B7" s="710"/>
      <c r="C7" s="678"/>
      <c r="D7" s="680"/>
      <c r="E7" s="313" t="s">
        <v>124</v>
      </c>
      <c r="F7" s="682"/>
      <c r="G7" s="665"/>
      <c r="H7" s="661"/>
      <c r="I7" s="422" t="s">
        <v>4</v>
      </c>
      <c r="J7" s="314" t="s">
        <v>130</v>
      </c>
      <c r="K7" s="663"/>
      <c r="L7" s="665"/>
      <c r="M7" s="667"/>
      <c r="N7" s="669"/>
      <c r="O7" s="701"/>
      <c r="P7" s="704"/>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46054</v>
      </c>
      <c r="B8" s="76" t="str">
        <f t="shared" ref="B8:B38" ca="1" si="0">IF($R8,VLOOKUP(WEEKDAY($Q8,2),WOTA,2,FALSE),"")</f>
        <v>So</v>
      </c>
      <c r="C8" s="75" t="str">
        <f t="shared" ref="C8:C38" ca="1" si="1">IF($R8," "&amp;IF($S8="",VLOOKUP($Q8,FListe,3,FALSE),$S8),"")</f>
        <v xml:space="preserve"> Wochenende</v>
      </c>
      <c r="D8" s="496"/>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46054</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F</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t="str">
        <f t="shared" ref="AB8:AG23" ca="1" si="16">IF(ISNA(VLOOKUP($B8,GAZ,AB$7,FALSE)),"",VLOOKUP($B8,GAZ,AB$7,FALSE))</f>
        <v/>
      </c>
      <c r="AC8" s="84" t="str">
        <f t="shared" ca="1" si="16"/>
        <v/>
      </c>
      <c r="AD8" s="87" t="str">
        <f t="shared" ref="AD8:AD38" ca="1" si="17">IF(ISNA(VLOOKUP($B8,GAZ,AD$7,FALSE)),"",IF($AC8=$AF8,$G8,VLOOKUP($B8,GAZ,AD$7,FALSE)))</f>
        <v/>
      </c>
      <c r="AE8" s="87" t="str">
        <f t="shared" ref="AE8:AE38" ca="1" si="18">IF(ISNA(VLOOKUP($B8,GAZ,AE$7,FALSE)),"",IF($AC8=$AF8,$H8,VLOOKUP($B8,GAZ,AE$7,FALSE)))</f>
        <v/>
      </c>
      <c r="AF8" s="84" t="str">
        <f t="shared" ca="1" si="16"/>
        <v/>
      </c>
      <c r="AG8" s="81" t="str">
        <f t="shared" ca="1" si="16"/>
        <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t="str">
        <f ca="1">IF($AK8,IF($G8="",$AB8,$G8),"")</f>
        <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46055</v>
      </c>
      <c r="B9" s="76" t="str">
        <f t="shared" ca="1" si="0"/>
        <v>Mo</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46055</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46056</v>
      </c>
      <c r="B10" s="76" t="str">
        <f t="shared" ca="1" si="0"/>
        <v>Di</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46056</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0.58333333333333337</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46057</v>
      </c>
      <c r="B11" s="76" t="str">
        <f t="shared" ca="1" si="0"/>
        <v>Mi</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46057</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0.58333333333333337</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46058</v>
      </c>
      <c r="B12" s="76" t="str">
        <f t="shared" ca="1" si="0"/>
        <v>Do</v>
      </c>
      <c r="C12" s="75" t="str">
        <f t="shared" ca="1" si="1"/>
        <v xml:space="preserve"> </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46058</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46059</v>
      </c>
      <c r="B13" s="76" t="str">
        <f t="shared" ca="1" si="0"/>
        <v>Fr</v>
      </c>
      <c r="C13" s="75" t="str">
        <f t="shared" ca="1" si="1"/>
        <v xml:space="preserve"> </v>
      </c>
      <c r="D13" s="165"/>
      <c r="E13" s="388" t="str">
        <f t="shared" ca="1" si="42"/>
        <v>08:00-16:00</v>
      </c>
      <c r="F13" s="124">
        <f t="shared" ca="1" si="2"/>
        <v>0.33333333333333331</v>
      </c>
      <c r="G13" s="125"/>
      <c r="H13" s="419"/>
      <c r="I13" s="423" t="str">
        <f t="shared" ca="1" si="3"/>
        <v/>
      </c>
      <c r="J13" s="400">
        <f t="shared" ca="1" si="4"/>
        <v>0</v>
      </c>
      <c r="K13" s="408" t="str">
        <f t="shared" ca="1" si="43"/>
        <v/>
      </c>
      <c r="L13" s="497"/>
      <c r="M13" s="498"/>
      <c r="N13" s="425" t="str">
        <f t="shared" ca="1" si="5"/>
        <v/>
      </c>
      <c r="O13" s="403"/>
      <c r="P13" s="180"/>
      <c r="Q13" s="107">
        <f t="shared" ca="1" si="44"/>
        <v>46059</v>
      </c>
      <c r="R13" s="114" t="b">
        <f t="shared" ca="1" si="6"/>
        <v>1</v>
      </c>
      <c r="S13" s="108" t="str">
        <f t="shared" si="7"/>
        <v/>
      </c>
      <c r="T13" s="60" t="str">
        <f t="shared" ca="1" si="8"/>
        <v>A</v>
      </c>
      <c r="U13" s="60" t="str">
        <f t="shared" ca="1" si="9"/>
        <v>A</v>
      </c>
      <c r="V13" s="479">
        <f t="shared" si="10"/>
        <v>0</v>
      </c>
      <c r="W13" s="481">
        <f t="shared" ca="1" si="11"/>
        <v>-0.33333333333333298</v>
      </c>
      <c r="X13" s="159">
        <f t="shared" ca="1" si="12"/>
        <v>0</v>
      </c>
      <c r="Y13" s="114" t="b">
        <f t="shared" ca="1" si="13"/>
        <v>0</v>
      </c>
      <c r="Z13" s="114" t="b">
        <f t="shared" ca="1" si="14"/>
        <v>0</v>
      </c>
      <c r="AA13" s="114" t="b">
        <f t="shared" ca="1" si="15"/>
        <v>1</v>
      </c>
      <c r="AB13" s="77">
        <f t="shared" ca="1" si="16"/>
        <v>0.29166666666666669</v>
      </c>
      <c r="AC13" s="84">
        <f t="shared" ca="1" si="16"/>
        <v>0.33333333333333331</v>
      </c>
      <c r="AD13" s="87">
        <f t="shared" ca="1" si="17"/>
        <v>0.375</v>
      </c>
      <c r="AE13" s="87">
        <f t="shared" ca="1" si="18"/>
        <v>0.5</v>
      </c>
      <c r="AF13" s="84">
        <f t="shared" ca="1" si="16"/>
        <v>0.66666666666666663</v>
      </c>
      <c r="AG13" s="81">
        <f t="shared" ca="1" si="16"/>
        <v>0.75</v>
      </c>
      <c r="AH13" s="114" t="b">
        <f t="shared" si="19"/>
        <v>0</v>
      </c>
      <c r="AI13" s="114" t="b">
        <f t="shared" ca="1" si="45"/>
        <v>1</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46060</v>
      </c>
      <c r="B14" s="76" t="str">
        <f t="shared" ca="1" si="0"/>
        <v>Sa</v>
      </c>
      <c r="C14" s="75" t="str">
        <f t="shared" ca="1" si="1"/>
        <v xml:space="preserve"> Wochenende</v>
      </c>
      <c r="D14" s="496"/>
      <c r="E14" s="388" t="str">
        <f t="shared" ca="1" si="42"/>
        <v/>
      </c>
      <c r="F14" s="124">
        <f t="shared" ca="1" si="2"/>
        <v>0</v>
      </c>
      <c r="G14" s="125"/>
      <c r="H14" s="419"/>
      <c r="I14" s="423" t="str">
        <f t="shared" ca="1" si="3"/>
        <v/>
      </c>
      <c r="J14" s="400">
        <f t="shared" ca="1" si="4"/>
        <v>0</v>
      </c>
      <c r="K14" s="408" t="str">
        <f t="shared" ca="1" si="43"/>
        <v/>
      </c>
      <c r="L14" s="125"/>
      <c r="M14" s="417"/>
      <c r="N14" s="425" t="str">
        <f t="shared" ca="1" si="5"/>
        <v/>
      </c>
      <c r="O14" s="403"/>
      <c r="P14" s="180"/>
      <c r="Q14" s="107">
        <f t="shared" ca="1" si="44"/>
        <v>46060</v>
      </c>
      <c r="R14" s="114" t="b">
        <f t="shared" ca="1" si="6"/>
        <v>1</v>
      </c>
      <c r="S14" s="108" t="str">
        <f t="shared" si="7"/>
        <v/>
      </c>
      <c r="T14" s="60" t="str">
        <f t="shared" ca="1" si="8"/>
        <v>F</v>
      </c>
      <c r="U14" s="60" t="str">
        <f t="shared" ca="1" si="9"/>
        <v>A</v>
      </c>
      <c r="V14" s="479">
        <f t="shared" si="10"/>
        <v>0</v>
      </c>
      <c r="W14" s="481">
        <f t="shared" ca="1" si="11"/>
        <v>0</v>
      </c>
      <c r="X14" s="159">
        <f t="shared" ca="1" si="12"/>
        <v>0</v>
      </c>
      <c r="Y14" s="114" t="b">
        <f t="shared" ca="1" si="13"/>
        <v>1</v>
      </c>
      <c r="Z14" s="114" t="b">
        <f t="shared" ca="1" si="14"/>
        <v>0</v>
      </c>
      <c r="AA14" s="114" t="b">
        <f t="shared" ca="1" si="15"/>
        <v>0</v>
      </c>
      <c r="AB14" s="77" t="str">
        <f t="shared" ca="1" si="16"/>
        <v/>
      </c>
      <c r="AC14" s="84" t="str">
        <f t="shared" ca="1" si="16"/>
        <v/>
      </c>
      <c r="AD14" s="87" t="str">
        <f t="shared" ca="1" si="17"/>
        <v/>
      </c>
      <c r="AE14" s="87" t="str">
        <f t="shared" ca="1" si="18"/>
        <v/>
      </c>
      <c r="AF14" s="84" t="str">
        <f t="shared" ca="1" si="16"/>
        <v/>
      </c>
      <c r="AG14" s="81" t="str">
        <f t="shared" ca="1" si="16"/>
        <v/>
      </c>
      <c r="AH14" s="114" t="b">
        <f t="shared" si="19"/>
        <v>0</v>
      </c>
      <c r="AI14" s="114" t="b">
        <f t="shared" ca="1" si="45"/>
        <v>0</v>
      </c>
      <c r="AJ14" s="114" t="b">
        <f t="shared" ca="1" si="20"/>
        <v>0</v>
      </c>
      <c r="AK14" s="114" t="b">
        <f t="shared" ca="1" si="21"/>
        <v>1</v>
      </c>
      <c r="AL14" s="114" t="b">
        <f t="shared" ca="1" si="46"/>
        <v>1</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f t="shared" ca="1" si="32"/>
        <v>0</v>
      </c>
      <c r="BA14" s="112">
        <f t="shared" ca="1" si="33"/>
        <v>0.99930555555555556</v>
      </c>
      <c r="BB14" s="112">
        <f t="shared" ca="1" si="34"/>
        <v>0</v>
      </c>
      <c r="BC14" s="112">
        <f t="shared" ca="1" si="35"/>
        <v>0.99930555555555556</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46061</v>
      </c>
      <c r="B15" s="76" t="str">
        <f t="shared" ca="1" si="0"/>
        <v>So</v>
      </c>
      <c r="C15" s="75" t="str">
        <f t="shared" ca="1" si="1"/>
        <v xml:space="preserve"> Wochenende</v>
      </c>
      <c r="D15" s="496"/>
      <c r="E15" s="388" t="str">
        <f t="shared" ca="1" si="42"/>
        <v/>
      </c>
      <c r="F15" s="124">
        <f t="shared" ca="1" si="2"/>
        <v>0</v>
      </c>
      <c r="G15" s="125"/>
      <c r="H15" s="419"/>
      <c r="I15" s="423" t="str">
        <f t="shared" ca="1" si="3"/>
        <v/>
      </c>
      <c r="J15" s="400">
        <f t="shared" ca="1" si="4"/>
        <v>0</v>
      </c>
      <c r="K15" s="408" t="str">
        <f t="shared" ca="1" si="43"/>
        <v/>
      </c>
      <c r="L15" s="497"/>
      <c r="M15" s="498"/>
      <c r="N15" s="425" t="str">
        <f t="shared" ca="1" si="5"/>
        <v/>
      </c>
      <c r="O15" s="403"/>
      <c r="P15" s="180"/>
      <c r="Q15" s="107">
        <f t="shared" ca="1" si="44"/>
        <v>46061</v>
      </c>
      <c r="R15" s="114" t="b">
        <f t="shared" ca="1" si="6"/>
        <v>1</v>
      </c>
      <c r="S15" s="108" t="str">
        <f t="shared" si="7"/>
        <v/>
      </c>
      <c r="T15" s="60" t="str">
        <f t="shared" ca="1" si="8"/>
        <v>F</v>
      </c>
      <c r="U15" s="60" t="str">
        <f t="shared" ca="1" si="9"/>
        <v>F</v>
      </c>
      <c r="V15" s="479">
        <f t="shared" si="10"/>
        <v>0</v>
      </c>
      <c r="W15" s="481">
        <f t="shared" ca="1" si="11"/>
        <v>0</v>
      </c>
      <c r="X15" s="159">
        <f t="shared" ca="1" si="12"/>
        <v>0</v>
      </c>
      <c r="Y15" s="114" t="b">
        <f t="shared" ca="1" si="13"/>
        <v>1</v>
      </c>
      <c r="Z15" s="114" t="b">
        <f t="shared" ca="1" si="14"/>
        <v>0</v>
      </c>
      <c r="AA15" s="114" t="b">
        <f t="shared" ca="1" si="15"/>
        <v>0</v>
      </c>
      <c r="AB15" s="77" t="str">
        <f t="shared" ca="1" si="16"/>
        <v/>
      </c>
      <c r="AC15" s="84" t="str">
        <f t="shared" ca="1" si="16"/>
        <v/>
      </c>
      <c r="AD15" s="87" t="str">
        <f t="shared" ca="1" si="17"/>
        <v/>
      </c>
      <c r="AE15" s="87" t="str">
        <f t="shared" ca="1" si="18"/>
        <v/>
      </c>
      <c r="AF15" s="84" t="str">
        <f t="shared" ca="1" si="16"/>
        <v/>
      </c>
      <c r="AG15" s="81" t="str">
        <f t="shared" ca="1" si="16"/>
        <v/>
      </c>
      <c r="AH15" s="114" t="b">
        <f t="shared" si="19"/>
        <v>0</v>
      </c>
      <c r="AI15" s="114" t="b">
        <f t="shared" ca="1" si="45"/>
        <v>0</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46062</v>
      </c>
      <c r="B16" s="76" t="str">
        <f t="shared" ca="1" si="0"/>
        <v>Mo</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46062</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46063</v>
      </c>
      <c r="B17" s="76" t="str">
        <f t="shared" ca="1" si="0"/>
        <v>Di</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46063</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0.58333333333333337</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46064</v>
      </c>
      <c r="B18" s="76" t="str">
        <f t="shared" ca="1" si="0"/>
        <v>Mi</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46064</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0.58333333333333337</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46065</v>
      </c>
      <c r="B19" s="76" t="str">
        <f t="shared" ca="1" si="0"/>
        <v>Do</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46065</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0.58333333333333337</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46066</v>
      </c>
      <c r="B20" s="76" t="str">
        <f t="shared" ca="1" si="0"/>
        <v>Fr</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46066</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46067</v>
      </c>
      <c r="B21" s="76" t="str">
        <f t="shared" ca="1" si="0"/>
        <v>Sa</v>
      </c>
      <c r="C21" s="75" t="str">
        <f t="shared" ca="1" si="1"/>
        <v xml:space="preserve"> Valentinstag</v>
      </c>
      <c r="D21" s="496"/>
      <c r="E21" s="388" t="str">
        <f t="shared" ca="1" si="42"/>
        <v/>
      </c>
      <c r="F21" s="124">
        <f t="shared" ca="1" si="2"/>
        <v>0</v>
      </c>
      <c r="G21" s="125"/>
      <c r="H21" s="419"/>
      <c r="I21" s="423" t="str">
        <f t="shared" ca="1" si="3"/>
        <v/>
      </c>
      <c r="J21" s="400">
        <f t="shared" ca="1" si="4"/>
        <v>0</v>
      </c>
      <c r="K21" s="408" t="str">
        <f t="shared" ca="1" si="43"/>
        <v/>
      </c>
      <c r="L21" s="125"/>
      <c r="M21" s="417"/>
      <c r="N21" s="425" t="str">
        <f t="shared" ca="1" si="5"/>
        <v/>
      </c>
      <c r="O21" s="403"/>
      <c r="P21" s="180"/>
      <c r="Q21" s="107">
        <f t="shared" ca="1" si="44"/>
        <v>46067</v>
      </c>
      <c r="R21" s="114" t="b">
        <f t="shared" ca="1" si="6"/>
        <v>1</v>
      </c>
      <c r="S21" s="108" t="str">
        <f t="shared" si="7"/>
        <v/>
      </c>
      <c r="T21" s="60" t="str">
        <f t="shared" ca="1" si="8"/>
        <v>F</v>
      </c>
      <c r="U21" s="60" t="str">
        <f t="shared" ca="1" si="9"/>
        <v>A</v>
      </c>
      <c r="V21" s="479">
        <f t="shared" si="10"/>
        <v>0</v>
      </c>
      <c r="W21" s="481">
        <f t="shared" ca="1" si="11"/>
        <v>0</v>
      </c>
      <c r="X21" s="159">
        <f t="shared" ca="1" si="12"/>
        <v>0</v>
      </c>
      <c r="Y21" s="114" t="b">
        <f t="shared" ca="1" si="13"/>
        <v>1</v>
      </c>
      <c r="Z21" s="114" t="b">
        <f t="shared" ca="1" si="14"/>
        <v>0</v>
      </c>
      <c r="AA21" s="114" t="b">
        <f t="shared" ca="1" si="15"/>
        <v>0</v>
      </c>
      <c r="AB21" s="77" t="str">
        <f t="shared" ca="1" si="16"/>
        <v/>
      </c>
      <c r="AC21" s="84" t="str">
        <f t="shared" ca="1" si="16"/>
        <v/>
      </c>
      <c r="AD21" s="87" t="str">
        <f t="shared" ca="1" si="17"/>
        <v/>
      </c>
      <c r="AE21" s="87" t="str">
        <f t="shared" ca="1" si="18"/>
        <v/>
      </c>
      <c r="AF21" s="84" t="str">
        <f t="shared" ca="1" si="16"/>
        <v/>
      </c>
      <c r="AG21" s="81" t="str">
        <f t="shared" ca="1" si="16"/>
        <v/>
      </c>
      <c r="AH21" s="114" t="b">
        <f t="shared" si="19"/>
        <v>0</v>
      </c>
      <c r="AI21" s="114" t="b">
        <f t="shared" ca="1" si="45"/>
        <v>0</v>
      </c>
      <c r="AJ21" s="114" t="b">
        <f t="shared" ca="1" si="20"/>
        <v>0</v>
      </c>
      <c r="AK21" s="114" t="b">
        <f t="shared" ca="1" si="21"/>
        <v>1</v>
      </c>
      <c r="AL21" s="114" t="b">
        <f t="shared" ca="1" si="46"/>
        <v>1</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f t="shared" ca="1" si="32"/>
        <v>0</v>
      </c>
      <c r="BA21" s="112">
        <f t="shared" ca="1" si="33"/>
        <v>0.99930555555555556</v>
      </c>
      <c r="BB21" s="112">
        <f t="shared" ca="1" si="34"/>
        <v>0</v>
      </c>
      <c r="BC21" s="112">
        <f t="shared" ca="1" si="35"/>
        <v>0.99930555555555556</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46068</v>
      </c>
      <c r="B22" s="76" t="str">
        <f t="shared" ca="1" si="0"/>
        <v>So</v>
      </c>
      <c r="C22" s="75" t="str">
        <f t="shared" ca="1" si="1"/>
        <v xml:space="preserve"> Wochenende</v>
      </c>
      <c r="D22" s="496"/>
      <c r="E22" s="388" t="str">
        <f t="shared" ca="1" si="42"/>
        <v/>
      </c>
      <c r="F22" s="124">
        <f t="shared" ca="1" si="2"/>
        <v>0</v>
      </c>
      <c r="G22" s="125"/>
      <c r="H22" s="419"/>
      <c r="I22" s="423" t="str">
        <f t="shared" ca="1" si="3"/>
        <v/>
      </c>
      <c r="J22" s="400">
        <f t="shared" ca="1" si="4"/>
        <v>0</v>
      </c>
      <c r="K22" s="408" t="str">
        <f t="shared" ca="1" si="43"/>
        <v/>
      </c>
      <c r="L22" s="497"/>
      <c r="M22" s="498"/>
      <c r="N22" s="425" t="str">
        <f t="shared" ca="1" si="5"/>
        <v/>
      </c>
      <c r="O22" s="403"/>
      <c r="P22" s="180"/>
      <c r="Q22" s="107">
        <f t="shared" ca="1" si="44"/>
        <v>46068</v>
      </c>
      <c r="R22" s="114" t="b">
        <f t="shared" ca="1" si="6"/>
        <v>1</v>
      </c>
      <c r="S22" s="108" t="str">
        <f t="shared" si="7"/>
        <v/>
      </c>
      <c r="T22" s="60" t="str">
        <f t="shared" ca="1" si="8"/>
        <v>F</v>
      </c>
      <c r="U22" s="60" t="str">
        <f t="shared" ca="1" si="9"/>
        <v>F</v>
      </c>
      <c r="V22" s="479">
        <f t="shared" si="10"/>
        <v>0</v>
      </c>
      <c r="W22" s="481">
        <f t="shared" ca="1" si="11"/>
        <v>0</v>
      </c>
      <c r="X22" s="159">
        <f t="shared" ca="1" si="12"/>
        <v>0</v>
      </c>
      <c r="Y22" s="114" t="b">
        <f t="shared" ca="1" si="13"/>
        <v>1</v>
      </c>
      <c r="Z22" s="114" t="b">
        <f t="shared" ca="1" si="14"/>
        <v>0</v>
      </c>
      <c r="AA22" s="114" t="b">
        <f t="shared" ca="1" si="15"/>
        <v>0</v>
      </c>
      <c r="AB22" s="77" t="str">
        <f t="shared" ca="1" si="16"/>
        <v/>
      </c>
      <c r="AC22" s="84" t="str">
        <f t="shared" ca="1" si="16"/>
        <v/>
      </c>
      <c r="AD22" s="87" t="str">
        <f t="shared" ca="1" si="17"/>
        <v/>
      </c>
      <c r="AE22" s="87" t="str">
        <f t="shared" ca="1" si="18"/>
        <v/>
      </c>
      <c r="AF22" s="84" t="str">
        <f t="shared" ca="1" si="16"/>
        <v/>
      </c>
      <c r="AG22" s="81" t="str">
        <f t="shared" ca="1" si="16"/>
        <v/>
      </c>
      <c r="AH22" s="114" t="b">
        <f t="shared" si="19"/>
        <v>0</v>
      </c>
      <c r="AI22" s="114" t="b">
        <f t="shared" ca="1" si="45"/>
        <v>0</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46069</v>
      </c>
      <c r="B23" s="76" t="str">
        <f t="shared" ca="1" si="0"/>
        <v>Mo</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46069</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46070</v>
      </c>
      <c r="B24" s="76" t="str">
        <f t="shared" ca="1" si="0"/>
        <v>Di</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46070</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0.58333333333333337</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46071</v>
      </c>
      <c r="B25" s="76" t="str">
        <f t="shared" ca="1" si="0"/>
        <v>Mi</v>
      </c>
      <c r="C25" s="75" t="str">
        <f t="shared" ca="1" si="1"/>
        <v xml:space="preserve"> Aschermittwoch</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46071</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0.58333333333333337</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46072</v>
      </c>
      <c r="B26" s="76" t="str">
        <f t="shared" ca="1" si="0"/>
        <v>Do</v>
      </c>
      <c r="C26" s="75" t="str">
        <f t="shared" ca="1" si="1"/>
        <v xml:space="preserve"> </v>
      </c>
      <c r="D26" s="165"/>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46072</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0.58333333333333337</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46073</v>
      </c>
      <c r="B27" s="76" t="str">
        <f t="shared" ca="1" si="0"/>
        <v>Fr</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46073</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46074</v>
      </c>
      <c r="B28" s="76" t="str">
        <f t="shared" ca="1" si="0"/>
        <v>Sa</v>
      </c>
      <c r="C28" s="75" t="str">
        <f t="shared" ca="1" si="1"/>
        <v xml:space="preserve"> Wochenende</v>
      </c>
      <c r="D28" s="496"/>
      <c r="E28" s="388" t="str">
        <f t="shared" ca="1" si="42"/>
        <v/>
      </c>
      <c r="F28" s="124">
        <f t="shared" ca="1" si="2"/>
        <v>0</v>
      </c>
      <c r="G28" s="125"/>
      <c r="H28" s="419"/>
      <c r="I28" s="423" t="str">
        <f t="shared" ca="1" si="3"/>
        <v/>
      </c>
      <c r="J28" s="400">
        <f t="shared" ca="1" si="4"/>
        <v>0</v>
      </c>
      <c r="K28" s="408" t="str">
        <f t="shared" ca="1" si="43"/>
        <v/>
      </c>
      <c r="L28" s="125"/>
      <c r="M28" s="417"/>
      <c r="N28" s="425" t="str">
        <f t="shared" ca="1" si="5"/>
        <v/>
      </c>
      <c r="O28" s="403"/>
      <c r="P28" s="180"/>
      <c r="Q28" s="107">
        <f t="shared" ca="1" si="44"/>
        <v>46074</v>
      </c>
      <c r="R28" s="114" t="b">
        <f t="shared" ca="1" si="6"/>
        <v>1</v>
      </c>
      <c r="S28" s="108" t="str">
        <f t="shared" si="7"/>
        <v/>
      </c>
      <c r="T28" s="60" t="str">
        <f t="shared" ca="1" si="8"/>
        <v>F</v>
      </c>
      <c r="U28" s="60" t="str">
        <f t="shared" ca="1" si="9"/>
        <v>A</v>
      </c>
      <c r="V28" s="479">
        <f t="shared" si="10"/>
        <v>0</v>
      </c>
      <c r="W28" s="481">
        <f t="shared" ca="1" si="11"/>
        <v>0</v>
      </c>
      <c r="X28" s="159">
        <f t="shared" ca="1" si="12"/>
        <v>0</v>
      </c>
      <c r="Y28" s="114" t="b">
        <f t="shared" ca="1" si="13"/>
        <v>1</v>
      </c>
      <c r="Z28" s="114" t="b">
        <f t="shared" ca="1" si="14"/>
        <v>0</v>
      </c>
      <c r="AA28" s="114" t="b">
        <f t="shared" ca="1" si="15"/>
        <v>0</v>
      </c>
      <c r="AB28" s="77" t="str">
        <f t="shared" ca="1" si="50"/>
        <v/>
      </c>
      <c r="AC28" s="84" t="str">
        <f t="shared" ca="1" si="50"/>
        <v/>
      </c>
      <c r="AD28" s="87" t="str">
        <f t="shared" ca="1" si="17"/>
        <v/>
      </c>
      <c r="AE28" s="87" t="str">
        <f t="shared" ca="1" si="18"/>
        <v/>
      </c>
      <c r="AF28" s="84" t="str">
        <f t="shared" ca="1" si="50"/>
        <v/>
      </c>
      <c r="AG28" s="81" t="str">
        <f t="shared" ca="1" si="50"/>
        <v/>
      </c>
      <c r="AH28" s="114" t="b">
        <f t="shared" si="19"/>
        <v>0</v>
      </c>
      <c r="AI28" s="114" t="b">
        <f t="shared" ca="1" si="45"/>
        <v>0</v>
      </c>
      <c r="AJ28" s="114" t="b">
        <f t="shared" ca="1" si="20"/>
        <v>0</v>
      </c>
      <c r="AK28" s="114" t="b">
        <f t="shared" ca="1" si="21"/>
        <v>1</v>
      </c>
      <c r="AL28" s="114" t="b">
        <f t="shared" ca="1" si="46"/>
        <v>1</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f t="shared" ca="1" si="32"/>
        <v>0</v>
      </c>
      <c r="BA28" s="112">
        <f t="shared" ca="1" si="33"/>
        <v>0.99930555555555556</v>
      </c>
      <c r="BB28" s="112">
        <f t="shared" ca="1" si="34"/>
        <v>0</v>
      </c>
      <c r="BC28" s="112">
        <f t="shared" ca="1" si="35"/>
        <v>0.99930555555555556</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46075</v>
      </c>
      <c r="B29" s="76" t="str">
        <f t="shared" ca="1" si="0"/>
        <v>So</v>
      </c>
      <c r="C29" s="75" t="str">
        <f t="shared" ca="1" si="1"/>
        <v xml:space="preserve"> Wochenende</v>
      </c>
      <c r="D29" s="496"/>
      <c r="E29" s="388" t="str">
        <f t="shared" ca="1" si="42"/>
        <v/>
      </c>
      <c r="F29" s="124">
        <f t="shared" ca="1" si="2"/>
        <v>0</v>
      </c>
      <c r="G29" s="125"/>
      <c r="H29" s="419"/>
      <c r="I29" s="423" t="str">
        <f t="shared" ca="1" si="3"/>
        <v/>
      </c>
      <c r="J29" s="400">
        <f t="shared" ca="1" si="4"/>
        <v>0</v>
      </c>
      <c r="K29" s="408" t="str">
        <f t="shared" ca="1" si="43"/>
        <v/>
      </c>
      <c r="L29" s="497"/>
      <c r="M29" s="498"/>
      <c r="N29" s="425" t="str">
        <f t="shared" ca="1" si="5"/>
        <v/>
      </c>
      <c r="O29" s="403"/>
      <c r="P29" s="180"/>
      <c r="Q29" s="107">
        <f t="shared" ca="1" si="44"/>
        <v>46075</v>
      </c>
      <c r="R29" s="114" t="b">
        <f t="shared" ca="1" si="6"/>
        <v>1</v>
      </c>
      <c r="S29" s="108" t="str">
        <f t="shared" si="7"/>
        <v/>
      </c>
      <c r="T29" s="60" t="str">
        <f t="shared" ca="1" si="8"/>
        <v>F</v>
      </c>
      <c r="U29" s="60" t="str">
        <f t="shared" ca="1" si="9"/>
        <v>F</v>
      </c>
      <c r="V29" s="479">
        <f t="shared" si="10"/>
        <v>0</v>
      </c>
      <c r="W29" s="481">
        <f t="shared" ca="1" si="11"/>
        <v>0</v>
      </c>
      <c r="X29" s="159">
        <f t="shared" ca="1" si="12"/>
        <v>0</v>
      </c>
      <c r="Y29" s="114" t="b">
        <f t="shared" ca="1" si="13"/>
        <v>1</v>
      </c>
      <c r="Z29" s="114" t="b">
        <f t="shared" ca="1" si="14"/>
        <v>0</v>
      </c>
      <c r="AA29" s="114" t="b">
        <f t="shared" ca="1" si="15"/>
        <v>0</v>
      </c>
      <c r="AB29" s="77" t="str">
        <f t="shared" ca="1" si="50"/>
        <v/>
      </c>
      <c r="AC29" s="84" t="str">
        <f t="shared" ca="1" si="50"/>
        <v/>
      </c>
      <c r="AD29" s="87" t="str">
        <f t="shared" ca="1" si="17"/>
        <v/>
      </c>
      <c r="AE29" s="87" t="str">
        <f t="shared" ca="1" si="18"/>
        <v/>
      </c>
      <c r="AF29" s="84" t="str">
        <f t="shared" ca="1" si="50"/>
        <v/>
      </c>
      <c r="AG29" s="81" t="str">
        <f t="shared" ca="1" si="50"/>
        <v/>
      </c>
      <c r="AH29" s="114" t="b">
        <f t="shared" si="19"/>
        <v>0</v>
      </c>
      <c r="AI29" s="114" t="b">
        <f t="shared" ca="1" si="45"/>
        <v>0</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46076</v>
      </c>
      <c r="B30" s="76" t="str">
        <f t="shared" ca="1" si="0"/>
        <v>Mo</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46076</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46077</v>
      </c>
      <c r="B31" s="76" t="str">
        <f t="shared" ca="1" si="0"/>
        <v>Di</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46077</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0.58333333333333337</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46078</v>
      </c>
      <c r="B32" s="76" t="str">
        <f t="shared" ca="1" si="0"/>
        <v>Mi</v>
      </c>
      <c r="C32" s="75" t="str">
        <f t="shared" ca="1" si="1"/>
        <v xml:space="preserve"> </v>
      </c>
      <c r="D32" s="165"/>
      <c r="E32" s="388" t="str">
        <f t="shared" ca="1" si="42"/>
        <v>08:00-16:00</v>
      </c>
      <c r="F32" s="124">
        <f t="shared" ca="1" si="2"/>
        <v>0.33333333333333331</v>
      </c>
      <c r="G32" s="125"/>
      <c r="H32" s="419"/>
      <c r="I32" s="423" t="str">
        <f t="shared" ca="1" si="3"/>
        <v/>
      </c>
      <c r="J32" s="400">
        <f t="shared" ca="1" si="4"/>
        <v>0</v>
      </c>
      <c r="K32" s="408" t="str">
        <f t="shared" ca="1" si="43"/>
        <v/>
      </c>
      <c r="L32" s="497"/>
      <c r="M32" s="498"/>
      <c r="N32" s="425" t="str">
        <f t="shared" ca="1" si="5"/>
        <v/>
      </c>
      <c r="O32" s="403"/>
      <c r="P32" s="180"/>
      <c r="Q32" s="107">
        <f t="shared" ca="1" si="44"/>
        <v>46078</v>
      </c>
      <c r="R32" s="114" t="b">
        <f t="shared" ca="1" si="6"/>
        <v>1</v>
      </c>
      <c r="S32" s="108" t="str">
        <f t="shared" si="7"/>
        <v/>
      </c>
      <c r="T32" s="60" t="str">
        <f t="shared" ca="1" si="8"/>
        <v>A</v>
      </c>
      <c r="U32" s="60" t="str">
        <f t="shared" ca="1" si="9"/>
        <v>A</v>
      </c>
      <c r="V32" s="479">
        <f t="shared" si="10"/>
        <v>0</v>
      </c>
      <c r="W32" s="481">
        <f t="shared" ca="1" si="11"/>
        <v>-0.33333333333333298</v>
      </c>
      <c r="X32" s="159">
        <f t="shared" ca="1" si="12"/>
        <v>0</v>
      </c>
      <c r="Y32" s="114" t="b">
        <f t="shared" ca="1" si="13"/>
        <v>0</v>
      </c>
      <c r="Z32" s="114" t="b">
        <f t="shared" ca="1" si="14"/>
        <v>0</v>
      </c>
      <c r="AA32" s="114" t="b">
        <f t="shared" ca="1" si="15"/>
        <v>1</v>
      </c>
      <c r="AB32" s="77">
        <f t="shared" ca="1" si="50"/>
        <v>0.29166666666666669</v>
      </c>
      <c r="AC32" s="84">
        <f t="shared" ca="1" si="50"/>
        <v>0.33333333333333331</v>
      </c>
      <c r="AD32" s="87">
        <f t="shared" ca="1" si="17"/>
        <v>0.375</v>
      </c>
      <c r="AE32" s="87">
        <f t="shared" ca="1" si="18"/>
        <v>0.58333333333333337</v>
      </c>
      <c r="AF32" s="84">
        <f t="shared" ca="1" si="50"/>
        <v>0.66666666666666663</v>
      </c>
      <c r="AG32" s="81">
        <f t="shared" ca="1" si="50"/>
        <v>0.75</v>
      </c>
      <c r="AH32" s="114" t="b">
        <f t="shared" si="19"/>
        <v>0</v>
      </c>
      <c r="AI32" s="114" t="b">
        <f t="shared" ca="1" si="45"/>
        <v>1</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46079</v>
      </c>
      <c r="B33" s="76" t="str">
        <f t="shared" ca="1" si="0"/>
        <v>Do</v>
      </c>
      <c r="C33" s="75" t="str">
        <f t="shared" ca="1" si="1"/>
        <v xml:space="preserve"> </v>
      </c>
      <c r="D33" s="165"/>
      <c r="E33" s="388" t="str">
        <f t="shared" ca="1" si="42"/>
        <v>08:00-16:00</v>
      </c>
      <c r="F33" s="124">
        <f t="shared" ca="1" si="2"/>
        <v>0.33333333333333331</v>
      </c>
      <c r="G33" s="125"/>
      <c r="H33" s="419"/>
      <c r="I33" s="423" t="str">
        <f t="shared" ca="1" si="3"/>
        <v/>
      </c>
      <c r="J33" s="400">
        <f t="shared" ca="1" si="4"/>
        <v>0</v>
      </c>
      <c r="K33" s="408" t="str">
        <f t="shared" ca="1" si="43"/>
        <v/>
      </c>
      <c r="L33" s="497"/>
      <c r="M33" s="498"/>
      <c r="N33" s="425" t="str">
        <f t="shared" ca="1" si="5"/>
        <v/>
      </c>
      <c r="O33" s="403"/>
      <c r="P33" s="180"/>
      <c r="Q33" s="107">
        <f t="shared" ca="1" si="44"/>
        <v>46079</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0"/>
        <v>0.29166666666666669</v>
      </c>
      <c r="AC33" s="84">
        <f t="shared" ca="1" si="50"/>
        <v>0.33333333333333331</v>
      </c>
      <c r="AD33" s="87">
        <f t="shared" ca="1" si="17"/>
        <v>0.375</v>
      </c>
      <c r="AE33" s="87">
        <f t="shared" ca="1" si="18"/>
        <v>0.58333333333333337</v>
      </c>
      <c r="AF33" s="84">
        <f t="shared" ca="1" si="50"/>
        <v>0.66666666666666663</v>
      </c>
      <c r="AG33" s="81">
        <f t="shared" ca="1" si="50"/>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46080</v>
      </c>
      <c r="B34" s="76" t="str">
        <f t="shared" ca="1" si="0"/>
        <v>Fr</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46080</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46081</v>
      </c>
      <c r="B35" s="76" t="str">
        <f t="shared" ca="1" si="0"/>
        <v>Sa</v>
      </c>
      <c r="C35" s="75" t="str">
        <f t="shared" ca="1" si="1"/>
        <v xml:space="preserve"> Wochenende</v>
      </c>
      <c r="D35" s="496"/>
      <c r="E35" s="388" t="str">
        <f t="shared" ca="1" si="42"/>
        <v/>
      </c>
      <c r="F35" s="124">
        <f t="shared" ca="1" si="2"/>
        <v>0</v>
      </c>
      <c r="G35" s="125"/>
      <c r="H35" s="419"/>
      <c r="I35" s="423" t="str">
        <f t="shared" ca="1" si="3"/>
        <v/>
      </c>
      <c r="J35" s="400">
        <f t="shared" ca="1" si="4"/>
        <v>0</v>
      </c>
      <c r="K35" s="408" t="str">
        <f t="shared" ca="1" si="43"/>
        <v/>
      </c>
      <c r="L35" s="125"/>
      <c r="M35" s="417"/>
      <c r="N35" s="425" t="str">
        <f t="shared" ca="1" si="5"/>
        <v/>
      </c>
      <c r="O35" s="403"/>
      <c r="P35" s="180"/>
      <c r="Q35" s="107">
        <f t="shared" ca="1" si="44"/>
        <v>46081</v>
      </c>
      <c r="R35" s="114" t="b">
        <f t="shared" ca="1" si="6"/>
        <v>1</v>
      </c>
      <c r="S35" s="108" t="str">
        <f t="shared" si="7"/>
        <v/>
      </c>
      <c r="T35" s="60" t="str">
        <f t="shared" ca="1" si="8"/>
        <v>F</v>
      </c>
      <c r="U35" s="60" t="str">
        <f t="shared" ca="1" si="9"/>
        <v>A</v>
      </c>
      <c r="V35" s="479">
        <f t="shared" si="10"/>
        <v>0</v>
      </c>
      <c r="W35" s="481">
        <f t="shared" ca="1" si="11"/>
        <v>0</v>
      </c>
      <c r="X35" s="159">
        <f t="shared" ca="1" si="12"/>
        <v>0</v>
      </c>
      <c r="Y35" s="114" t="b">
        <f t="shared" ca="1" si="13"/>
        <v>1</v>
      </c>
      <c r="Z35" s="114" t="b">
        <f t="shared" ca="1" si="14"/>
        <v>0</v>
      </c>
      <c r="AA35" s="114" t="b">
        <f t="shared" ca="1" si="15"/>
        <v>0</v>
      </c>
      <c r="AB35" s="77" t="str">
        <f t="shared" ca="1" si="50"/>
        <v/>
      </c>
      <c r="AC35" s="84" t="str">
        <f t="shared" ca="1" si="50"/>
        <v/>
      </c>
      <c r="AD35" s="87" t="str">
        <f t="shared" ca="1" si="17"/>
        <v/>
      </c>
      <c r="AE35" s="87" t="str">
        <f t="shared" ca="1" si="18"/>
        <v/>
      </c>
      <c r="AF35" s="84" t="str">
        <f t="shared" ca="1" si="50"/>
        <v/>
      </c>
      <c r="AG35" s="81" t="str">
        <f t="shared" ca="1" si="50"/>
        <v/>
      </c>
      <c r="AH35" s="114" t="b">
        <f t="shared" si="19"/>
        <v>0</v>
      </c>
      <c r="AI35" s="114" t="b">
        <f t="shared" ca="1" si="45"/>
        <v>0</v>
      </c>
      <c r="AJ35" s="114" t="b">
        <f t="shared" ca="1" si="20"/>
        <v>0</v>
      </c>
      <c r="AK35" s="114" t="b">
        <f t="shared" ca="1" si="21"/>
        <v>1</v>
      </c>
      <c r="AL35" s="114" t="b">
        <f t="shared" ca="1" si="46"/>
        <v>1</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f t="shared" ca="1" si="32"/>
        <v>0</v>
      </c>
      <c r="BA35" s="112">
        <f t="shared" ca="1" si="33"/>
        <v>0.99930555555555556</v>
      </c>
      <c r="BB35" s="112">
        <f t="shared" ca="1" si="34"/>
        <v>0</v>
      </c>
      <c r="BC35" s="112">
        <f t="shared" ca="1" si="35"/>
        <v>0.99930555555555556</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t="str">
        <f t="shared" ca="1" si="41"/>
        <v/>
      </c>
      <c r="B36" s="76" t="str">
        <f t="shared" ca="1" si="0"/>
        <v/>
      </c>
      <c r="C36" s="75" t="str">
        <f t="shared" ca="1" si="1"/>
        <v/>
      </c>
      <c r="D36" s="496"/>
      <c r="E36" s="388" t="str">
        <f t="shared" ca="1" si="42"/>
        <v/>
      </c>
      <c r="F36" s="124" t="str">
        <f t="shared" ca="1" si="2"/>
        <v/>
      </c>
      <c r="G36" s="497"/>
      <c r="H36" s="503"/>
      <c r="I36" s="423" t="str">
        <f t="shared" ca="1" si="3"/>
        <v/>
      </c>
      <c r="J36" s="400" t="str">
        <f t="shared" ca="1" si="4"/>
        <v/>
      </c>
      <c r="K36" s="408" t="str">
        <f t="shared" ca="1" si="43"/>
        <v/>
      </c>
      <c r="L36" s="497"/>
      <c r="M36" s="498"/>
      <c r="N36" s="425" t="str">
        <f t="shared" ca="1" si="5"/>
        <v/>
      </c>
      <c r="O36" s="403"/>
      <c r="P36" s="504"/>
      <c r="Q36" s="107">
        <f t="shared" ca="1" si="44"/>
        <v>46082</v>
      </c>
      <c r="R36" s="114" t="b">
        <f t="shared" ca="1" si="6"/>
        <v>0</v>
      </c>
      <c r="S36" s="108" t="str">
        <f t="shared" si="7"/>
        <v/>
      </c>
      <c r="T36" s="60" t="str">
        <f t="shared" ca="1" si="8"/>
        <v/>
      </c>
      <c r="U36" s="60" t="str">
        <f t="shared" ca="1" si="9"/>
        <v/>
      </c>
      <c r="V36" s="479">
        <f t="shared" si="10"/>
        <v>0</v>
      </c>
      <c r="W36" s="481" t="str">
        <f t="shared" ca="1" si="11"/>
        <v/>
      </c>
      <c r="X36" s="159">
        <f t="shared" ca="1" si="12"/>
        <v>0</v>
      </c>
      <c r="Y36" s="114" t="b">
        <f t="shared" ca="1" si="13"/>
        <v>0</v>
      </c>
      <c r="Z36" s="114" t="b">
        <f t="shared" ca="1" si="14"/>
        <v>1</v>
      </c>
      <c r="AA36" s="114" t="b">
        <f t="shared" ca="1" si="15"/>
        <v>0</v>
      </c>
      <c r="AB36" s="77" t="str">
        <f t="shared" ca="1" si="50"/>
        <v/>
      </c>
      <c r="AC36" s="84" t="str">
        <f t="shared" ca="1" si="50"/>
        <v/>
      </c>
      <c r="AD36" s="87" t="str">
        <f t="shared" ca="1" si="17"/>
        <v/>
      </c>
      <c r="AE36" s="87" t="str">
        <f t="shared" ca="1" si="18"/>
        <v/>
      </c>
      <c r="AF36" s="84" t="str">
        <f t="shared" ca="1" si="50"/>
        <v/>
      </c>
      <c r="AG36" s="81" t="str">
        <f t="shared" ca="1" si="50"/>
        <v/>
      </c>
      <c r="AH36" s="114" t="b">
        <f t="shared" si="19"/>
        <v>0</v>
      </c>
      <c r="AI36" s="114" t="b">
        <f t="shared" ca="1" si="45"/>
        <v>0</v>
      </c>
      <c r="AJ36" s="114" t="b">
        <f t="shared" ca="1" si="20"/>
        <v>0</v>
      </c>
      <c r="AK36" s="114" t="b">
        <f t="shared" ca="1" si="21"/>
        <v>0</v>
      </c>
      <c r="AL36" s="114" t="b">
        <f t="shared" ca="1" si="46"/>
        <v>0</v>
      </c>
      <c r="AM36" s="114" t="b">
        <f t="shared" si="22"/>
        <v>0</v>
      </c>
      <c r="AN36" s="114" t="b">
        <f t="shared" ca="1" si="47"/>
        <v>0</v>
      </c>
      <c r="AO36" s="112" t="str">
        <f t="shared" ca="1" si="23"/>
        <v/>
      </c>
      <c r="AP36" s="112" t="str">
        <f t="shared" ca="1" si="24"/>
        <v/>
      </c>
      <c r="AQ36" s="112" t="str">
        <f t="shared" ca="1" si="48"/>
        <v/>
      </c>
      <c r="AR36" s="112" t="str">
        <f t="shared" ca="1" si="25"/>
        <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t="str">
        <f t="shared" ca="1" si="41"/>
        <v/>
      </c>
      <c r="B37" s="76" t="str">
        <f t="shared" ca="1" si="0"/>
        <v/>
      </c>
      <c r="C37" s="75" t="str">
        <f t="shared" ca="1" si="1"/>
        <v/>
      </c>
      <c r="D37" s="496"/>
      <c r="E37" s="388" t="str">
        <f t="shared" ca="1" si="42"/>
        <v/>
      </c>
      <c r="F37" s="124" t="str">
        <f t="shared" ca="1" si="2"/>
        <v/>
      </c>
      <c r="G37" s="497"/>
      <c r="H37" s="503"/>
      <c r="I37" s="423" t="str">
        <f t="shared" ca="1" si="3"/>
        <v/>
      </c>
      <c r="J37" s="400" t="str">
        <f t="shared" ca="1" si="4"/>
        <v/>
      </c>
      <c r="K37" s="408" t="str">
        <f t="shared" ca="1" si="43"/>
        <v/>
      </c>
      <c r="L37" s="497"/>
      <c r="M37" s="498"/>
      <c r="N37" s="425" t="str">
        <f t="shared" ca="1" si="5"/>
        <v/>
      </c>
      <c r="O37" s="403"/>
      <c r="P37" s="504"/>
      <c r="Q37" s="107">
        <f t="shared" ca="1" si="44"/>
        <v>46083</v>
      </c>
      <c r="R37" s="114" t="b">
        <f t="shared" ca="1" si="6"/>
        <v>0</v>
      </c>
      <c r="S37" s="108" t="str">
        <f t="shared" si="7"/>
        <v/>
      </c>
      <c r="T37" s="60" t="str">
        <f t="shared" ca="1" si="8"/>
        <v/>
      </c>
      <c r="U37" s="60" t="str">
        <f t="shared" ca="1" si="9"/>
        <v/>
      </c>
      <c r="V37" s="479">
        <f t="shared" si="10"/>
        <v>0</v>
      </c>
      <c r="W37" s="481" t="str">
        <f t="shared" ca="1" si="11"/>
        <v/>
      </c>
      <c r="X37" s="159">
        <f t="shared" ca="1" si="12"/>
        <v>0</v>
      </c>
      <c r="Y37" s="114" t="b">
        <f t="shared" ca="1" si="13"/>
        <v>0</v>
      </c>
      <c r="Z37" s="114" t="b">
        <f t="shared" ca="1" si="14"/>
        <v>1</v>
      </c>
      <c r="AA37" s="114" t="b">
        <f t="shared" ca="1" si="15"/>
        <v>0</v>
      </c>
      <c r="AB37" s="77" t="str">
        <f t="shared" ca="1" si="50"/>
        <v/>
      </c>
      <c r="AC37" s="84" t="str">
        <f t="shared" ca="1" si="50"/>
        <v/>
      </c>
      <c r="AD37" s="87" t="str">
        <f t="shared" ca="1" si="17"/>
        <v/>
      </c>
      <c r="AE37" s="87" t="str">
        <f t="shared" ca="1" si="18"/>
        <v/>
      </c>
      <c r="AF37" s="84" t="str">
        <f t="shared" ca="1" si="50"/>
        <v/>
      </c>
      <c r="AG37" s="81" t="str">
        <f t="shared" ca="1" si="50"/>
        <v/>
      </c>
      <c r="AH37" s="114" t="b">
        <f t="shared" si="19"/>
        <v>0</v>
      </c>
      <c r="AI37" s="114" t="b">
        <f t="shared" ca="1" si="45"/>
        <v>0</v>
      </c>
      <c r="AJ37" s="114" t="b">
        <f t="shared" ca="1" si="20"/>
        <v>0</v>
      </c>
      <c r="AK37" s="114" t="b">
        <f t="shared" ca="1" si="21"/>
        <v>0</v>
      </c>
      <c r="AL37" s="114" t="b">
        <f t="shared" ca="1" si="46"/>
        <v>0</v>
      </c>
      <c r="AM37" s="114" t="b">
        <f t="shared" si="22"/>
        <v>0</v>
      </c>
      <c r="AN37" s="114" t="b">
        <f t="shared" ca="1" si="47"/>
        <v>0</v>
      </c>
      <c r="AO37" s="112" t="str">
        <f t="shared" ca="1" si="23"/>
        <v/>
      </c>
      <c r="AP37" s="112" t="str">
        <f t="shared" ca="1" si="24"/>
        <v/>
      </c>
      <c r="AQ37" s="112" t="str">
        <f t="shared" ca="1" si="48"/>
        <v/>
      </c>
      <c r="AR37" s="112" t="str">
        <f t="shared" ca="1" si="25"/>
        <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t="str">
        <f t="shared" ca="1" si="41"/>
        <v/>
      </c>
      <c r="B38" s="76" t="str">
        <f t="shared" ca="1" si="0"/>
        <v/>
      </c>
      <c r="C38" s="75" t="str">
        <f t="shared" ca="1" si="1"/>
        <v/>
      </c>
      <c r="D38" s="496"/>
      <c r="E38" s="388" t="str">
        <f t="shared" ca="1" si="42"/>
        <v/>
      </c>
      <c r="F38" s="126" t="str">
        <f t="shared" ca="1" si="2"/>
        <v/>
      </c>
      <c r="G38" s="499"/>
      <c r="H38" s="500"/>
      <c r="I38" s="424" t="str">
        <f t="shared" ca="1" si="3"/>
        <v/>
      </c>
      <c r="J38" s="401" t="str">
        <f ca="1">IF($R38,$X38,"")</f>
        <v/>
      </c>
      <c r="K38" s="409" t="str">
        <f t="shared" ca="1" si="43"/>
        <v/>
      </c>
      <c r="L38" s="497"/>
      <c r="M38" s="501"/>
      <c r="N38" s="426" t="str">
        <f t="shared" ca="1" si="5"/>
        <v/>
      </c>
      <c r="O38" s="403"/>
      <c r="P38" s="502"/>
      <c r="Q38" s="109">
        <f t="shared" ca="1" si="44"/>
        <v>46084</v>
      </c>
      <c r="R38" s="114" t="b">
        <f t="shared" ca="1" si="6"/>
        <v>0</v>
      </c>
      <c r="S38" s="110" t="str">
        <f t="shared" si="7"/>
        <v/>
      </c>
      <c r="T38" s="61" t="str">
        <f t="shared" ca="1" si="8"/>
        <v/>
      </c>
      <c r="U38" s="61" t="str">
        <f t="shared" ca="1" si="9"/>
        <v/>
      </c>
      <c r="V38" s="480">
        <f t="shared" si="10"/>
        <v>0</v>
      </c>
      <c r="W38" s="482" t="str">
        <f t="shared" ca="1" si="11"/>
        <v/>
      </c>
      <c r="X38" s="160">
        <f t="shared" ca="1" si="12"/>
        <v>0</v>
      </c>
      <c r="Y38" s="115" t="b">
        <f t="shared" ca="1" si="13"/>
        <v>0</v>
      </c>
      <c r="Z38" s="115" t="b">
        <f t="shared" ca="1" si="14"/>
        <v>1</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0</v>
      </c>
      <c r="AL38" s="115" t="b">
        <f t="shared" ca="1" si="46"/>
        <v>0</v>
      </c>
      <c r="AM38" s="115" t="b">
        <f t="shared" si="22"/>
        <v>0</v>
      </c>
      <c r="AN38" s="115" t="b">
        <f t="shared" ca="1" si="47"/>
        <v>0</v>
      </c>
      <c r="AO38" s="113" t="str">
        <f t="shared" ca="1" si="23"/>
        <v/>
      </c>
      <c r="AP38" s="113" t="str">
        <f t="shared" ca="1" si="24"/>
        <v/>
      </c>
      <c r="AQ38" s="113" t="str">
        <f t="shared" ca="1" si="48"/>
        <v/>
      </c>
      <c r="AR38" s="113" t="str">
        <f t="shared" ca="1" si="25"/>
        <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20</v>
      </c>
      <c r="C39" s="637"/>
      <c r="D39" s="638"/>
      <c r="E39" s="643" t="str">
        <f>"Saldo Monat (~15min) &gt; "</f>
        <v xml:space="preserve">Saldo Monat (~15min) &gt; </v>
      </c>
      <c r="F39" s="644"/>
      <c r="G39" s="644"/>
      <c r="H39" s="644"/>
      <c r="I39" s="450">
        <f ca="1">ROUND(SUM(I8:I38)*4,0)/4</f>
        <v>0</v>
      </c>
      <c r="J39" s="431"/>
      <c r="K39" s="434">
        <f ca="1">SUM(K8:K38)</f>
        <v>0</v>
      </c>
      <c r="L39" s="645" t="s">
        <v>269</v>
      </c>
      <c r="M39" s="645"/>
      <c r="N39" s="435">
        <f ca="1">SUM(N8:N38)</f>
        <v>0</v>
      </c>
      <c r="O39" s="646" t="str">
        <f>IF(Zeitmodell="Vollzeit"," &lt; ÜS1:1,5 "," &lt; ÜS1:1,25 ")&amp;Zeitmodell</f>
        <v xml:space="preserve"> &lt; ÜS1:1,5 Vollzeit</v>
      </c>
      <c r="P39" s="647"/>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8</v>
      </c>
      <c r="C40" s="639"/>
      <c r="D40" s="640"/>
      <c r="E40" s="648" t="str">
        <f>"Saldo "&amp;IF(Zeitmodell="Vollzeit","1:1,5","1:1,25")&amp; " (~15min) &gt; "</f>
        <v xml:space="preserve">Saldo 1:1,5 (~15min) &gt; </v>
      </c>
      <c r="F40" s="649"/>
      <c r="G40" s="649"/>
      <c r="H40" s="649"/>
      <c r="I40" s="439">
        <f ca="1">ROUND($N40*4,0)/4</f>
        <v>0</v>
      </c>
      <c r="J40" s="441"/>
      <c r="K40" s="439"/>
      <c r="L40" s="442"/>
      <c r="M40" s="442"/>
      <c r="N40" s="443">
        <f ca="1">IF(Zeitmodell="Vollzeit",$N39*1.5,$N39*1.25)</f>
        <v>0</v>
      </c>
      <c r="O40" s="650" t="str">
        <f>IF(Zeitmodell="Vollzeit"," &lt; 1:1,5 "," &lt; 1:1,25 ")&amp;$Q40</f>
        <v xml:space="preserve"> &lt; 1:1,5 Stunden berechnen</v>
      </c>
      <c r="P40" s="651"/>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39"/>
      <c r="D41" s="640"/>
      <c r="E41" s="652" t="s">
        <v>272</v>
      </c>
      <c r="F41" s="653"/>
      <c r="G41" s="653"/>
      <c r="H41" s="653"/>
      <c r="I41" s="439">
        <f ca="1">ROUND($N41*4,0)/4</f>
        <v>0</v>
      </c>
      <c r="J41" s="441"/>
      <c r="K41" s="439"/>
      <c r="L41" s="442"/>
      <c r="M41" s="442"/>
      <c r="N41" s="449">
        <f ca="1">K39*2</f>
        <v>0</v>
      </c>
      <c r="O41" s="654" t="s">
        <v>274</v>
      </c>
      <c r="P41" s="655"/>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39"/>
      <c r="D42" s="640"/>
      <c r="E42" s="656" t="s">
        <v>271</v>
      </c>
      <c r="F42" s="657"/>
      <c r="G42" s="657"/>
      <c r="H42" s="657"/>
      <c r="I42" s="445">
        <f ca="1">$J5</f>
        <v>0</v>
      </c>
      <c r="J42" s="446"/>
      <c r="K42" s="658"/>
      <c r="L42" s="658"/>
      <c r="M42" s="658"/>
      <c r="N42" s="658"/>
      <c r="O42" s="658"/>
      <c r="P42" s="659"/>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39"/>
      <c r="D43" s="640"/>
      <c r="E43" s="629" t="s">
        <v>270</v>
      </c>
      <c r="F43" s="630"/>
      <c r="G43" s="630"/>
      <c r="H43" s="630"/>
      <c r="I43" s="440">
        <f ca="1">SUM(I39:I42)</f>
        <v>0</v>
      </c>
      <c r="J43" s="505"/>
      <c r="K43" s="631" t="str">
        <f ca="1">IF($I$43&gt;=$R$2,"&lt; Hier ausbezahlte Std. eingeben. (Die Eingabe ist hier erst ab   &lt; einem Saldo von "&amp;TEXT($R$2,"#.##0,00")&amp;" Std., und nur in 0,25-Schritten möglich.)","")</f>
        <v/>
      </c>
      <c r="L43" s="631"/>
      <c r="M43" s="631"/>
      <c r="N43" s="631"/>
      <c r="O43" s="631"/>
      <c r="P43" s="632"/>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41"/>
      <c r="D44" s="642"/>
      <c r="E44" s="633" t="s">
        <v>273</v>
      </c>
      <c r="F44" s="634"/>
      <c r="G44" s="634"/>
      <c r="H44" s="634"/>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35"/>
      <c r="F45" s="635"/>
      <c r="G45" s="635"/>
      <c r="H45" s="635"/>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36"/>
      <c r="F46" s="636"/>
      <c r="G46" s="636"/>
      <c r="H46" s="636"/>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36"/>
      <c r="F47" s="636"/>
      <c r="G47" s="636"/>
      <c r="H47" s="636"/>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28" t="str">
        <f>"Unterschrift von "&amp;Vorgesetzter</f>
        <v>Unterschrift von Vorname Nachname</v>
      </c>
      <c r="B48" s="628"/>
      <c r="C48" s="628"/>
      <c r="D48" s="628"/>
      <c r="E48" s="55"/>
      <c r="F48" s="55"/>
      <c r="G48" s="55"/>
      <c r="H48" s="9"/>
      <c r="I48" s="5"/>
      <c r="J48" s="5"/>
      <c r="K48" s="55"/>
      <c r="L48" s="628" t="str">
        <f>"Unterschrift von "&amp;Name</f>
        <v>Unterschrift von Vorname Nachname</v>
      </c>
      <c r="M48" s="628"/>
      <c r="N48" s="628"/>
      <c r="O48" s="628"/>
      <c r="P48" s="628"/>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571" priority="18" stopIfTrue="1">
      <formula>NOT($R8)</formula>
    </cfRule>
  </conditionalFormatting>
  <conditionalFormatting sqref="I8:I38">
    <cfRule type="cellIs" dxfId="570" priority="20" stopIfTrue="1" operator="greaterThan">
      <formula>0</formula>
    </cfRule>
  </conditionalFormatting>
  <conditionalFormatting sqref="I45 I47">
    <cfRule type="expression" dxfId="569" priority="21" stopIfTrue="1">
      <formula>OR($I45&lt;=NormalUG,$I45&gt;=NormalOG)</formula>
    </cfRule>
    <cfRule type="cellIs" dxfId="568" priority="22" stopIfTrue="1" operator="greaterThan">
      <formula>0</formula>
    </cfRule>
  </conditionalFormatting>
  <conditionalFormatting sqref="I2 E5 L5 N6 N8:N40 O39:P40 E40">
    <cfRule type="expression" dxfId="567" priority="24" stopIfTrue="1">
      <formula>Zeitmodell="Teilzeit"</formula>
    </cfRule>
  </conditionalFormatting>
  <conditionalFormatting sqref="A8:B38">
    <cfRule type="expression" dxfId="566" priority="26" stopIfTrue="1">
      <formula>$T8="F"</formula>
    </cfRule>
  </conditionalFormatting>
  <conditionalFormatting sqref="O8:O38">
    <cfRule type="expression" dxfId="565" priority="28" stopIfTrue="1">
      <formula>AND(NOT($AN8),$N8="")</formula>
    </cfRule>
  </conditionalFormatting>
  <conditionalFormatting sqref="AS8:AY38 Y8:AA38 R8:R38 AH8:AN38 BD8:BG38">
    <cfRule type="cellIs" dxfId="564" priority="29" stopIfTrue="1" operator="equal">
      <formula>FALSE</formula>
    </cfRule>
  </conditionalFormatting>
  <conditionalFormatting sqref="V39">
    <cfRule type="cellIs" dxfId="563" priority="30" stopIfTrue="1" operator="equal">
      <formula>0</formula>
    </cfRule>
  </conditionalFormatting>
  <conditionalFormatting sqref="T8:U38">
    <cfRule type="cellIs" dxfId="562" priority="31" stopIfTrue="1" operator="equal">
      <formula>"F"</formula>
    </cfRule>
  </conditionalFormatting>
  <conditionalFormatting sqref="F8:F38">
    <cfRule type="cellIs" dxfId="561" priority="33" stopIfTrue="1" operator="equal">
      <formula>0</formula>
    </cfRule>
  </conditionalFormatting>
  <conditionalFormatting sqref="BH8:BH38">
    <cfRule type="cellIs" dxfId="560" priority="34" stopIfTrue="1" operator="equal">
      <formula>1</formula>
    </cfRule>
  </conditionalFormatting>
  <conditionalFormatting sqref="S2:S3">
    <cfRule type="cellIs" dxfId="559" priority="35" stopIfTrue="1" operator="greaterThan">
      <formula>0</formula>
    </cfRule>
  </conditionalFormatting>
  <conditionalFormatting sqref="E8:E38">
    <cfRule type="expression" dxfId="558" priority="37" stopIfTrue="1">
      <formula>AND($AC8=$AF8,$AM8)</formula>
    </cfRule>
    <cfRule type="expression" dxfId="557" priority="38" stopIfTrue="1">
      <formula>AND($AC8=$AF8,NOT($AM8))</formula>
    </cfRule>
  </conditionalFormatting>
  <conditionalFormatting sqref="K8:K37">
    <cfRule type="expression" dxfId="556" priority="17" stopIfTrue="1">
      <formula>NOT($R8)</formula>
    </cfRule>
  </conditionalFormatting>
  <conditionalFormatting sqref="C8:C38">
    <cfRule type="expression" dxfId="555" priority="40" stopIfTrue="1">
      <formula>OR($T8="F",$D8="U",$D8="Z",$D8="K")</formula>
    </cfRule>
    <cfRule type="expression" dxfId="554" priority="41" stopIfTrue="1">
      <formula>$C8&lt;&gt;""</formula>
    </cfRule>
  </conditionalFormatting>
  <conditionalFormatting sqref="J43">
    <cfRule type="expression" dxfId="553" priority="42">
      <formula>$I$43&lt;$R$2</formula>
    </cfRule>
  </conditionalFormatting>
  <conditionalFormatting sqref="J8:J38">
    <cfRule type="expression" dxfId="552" priority="44" stopIfTrue="1">
      <formula>OR($J8&lt;=$R$3,$J8&gt;=$R$2)</formula>
    </cfRule>
    <cfRule type="cellIs" dxfId="551" priority="45" stopIfTrue="1" operator="equal">
      <formula>0</formula>
    </cfRule>
  </conditionalFormatting>
  <conditionalFormatting sqref="I40:I41">
    <cfRule type="expression" dxfId="550" priority="46" stopIfTrue="1">
      <formula>OR($I40&lt;=$R$3,$I40&gt;=$R$2)</formula>
    </cfRule>
    <cfRule type="expression" dxfId="549" priority="47" stopIfTrue="1">
      <formula>AND(N40&gt;0,Zeitmodell="Vollzeit")</formula>
    </cfRule>
    <cfRule type="expression" dxfId="548" priority="48" stopIfTrue="1">
      <formula>AND(N40&gt;0,Zeitmodell="Teilzeit")</formula>
    </cfRule>
  </conditionalFormatting>
  <conditionalFormatting sqref="I42:I44 I39">
    <cfRule type="expression" dxfId="547" priority="49" stopIfTrue="1">
      <formula>OR($I39&lt;=$R$3,$I39&gt;=$R$2)</formula>
    </cfRule>
    <cfRule type="cellIs" dxfId="546" priority="50" stopIfTrue="1" operator="greaterThan">
      <formula>0</formula>
    </cfRule>
  </conditionalFormatting>
  <conditionalFormatting sqref="J5">
    <cfRule type="expression" dxfId="545" priority="51" stopIfTrue="1">
      <formula>OR($J5&lt;=$R$3,$J5&gt;=$R$2)</formula>
    </cfRule>
    <cfRule type="cellIs" dxfId="544" priority="52" stopIfTrue="1" operator="greaterThan">
      <formula>0</formula>
    </cfRule>
  </conditionalFormatting>
  <conditionalFormatting sqref="A8:B37">
    <cfRule type="cellIs" dxfId="543" priority="25" stopIfTrue="1" operator="equal">
      <formula>""</formula>
    </cfRule>
  </conditionalFormatting>
  <conditionalFormatting sqref="C8:C37">
    <cfRule type="cellIs" dxfId="542" priority="39" stopIfTrue="1" operator="equal">
      <formula>""</formula>
    </cfRule>
  </conditionalFormatting>
  <conditionalFormatting sqref="I46">
    <cfRule type="expression" dxfId="541" priority="15" stopIfTrue="1">
      <formula>OR($I46&lt;=NormalUG,$I46&gt;=NormalOG)</formula>
    </cfRule>
    <cfRule type="cellIs" dxfId="540" priority="16" stopIfTrue="1" operator="greaterThan">
      <formula>0</formula>
    </cfRule>
  </conditionalFormatting>
  <conditionalFormatting sqref="E8:E37">
    <cfRule type="expression" dxfId="539" priority="36" stopIfTrue="1">
      <formula>NOT($R8)</formula>
    </cfRule>
  </conditionalFormatting>
  <conditionalFormatting sqref="F8:F37">
    <cfRule type="cellIs" dxfId="538" priority="32" stopIfTrue="1" operator="equal">
      <formula>""</formula>
    </cfRule>
  </conditionalFormatting>
  <conditionalFormatting sqref="I8:I37">
    <cfRule type="expression" dxfId="537" priority="19" stopIfTrue="1">
      <formula>NOT($R8)</formula>
    </cfRule>
  </conditionalFormatting>
  <conditionalFormatting sqref="J8:J37">
    <cfRule type="expression" dxfId="536" priority="43" stopIfTrue="1">
      <formula>NOT($R8)</formula>
    </cfRule>
  </conditionalFormatting>
  <conditionalFormatting sqref="N8:N37">
    <cfRule type="expression" dxfId="535" priority="23" stopIfTrue="1">
      <formula>NOT($R8)</formula>
    </cfRule>
  </conditionalFormatting>
  <conditionalFormatting sqref="O8:O37">
    <cfRule type="expression" dxfId="534" priority="27" stopIfTrue="1">
      <formula>NOT($R8)</formula>
    </cfRule>
  </conditionalFormatting>
  <conditionalFormatting sqref="D8:D38">
    <cfRule type="expression" dxfId="533" priority="13" stopIfTrue="1">
      <formula>$AI8</formula>
    </cfRule>
    <cfRule type="cellIs" dxfId="532" priority="14" stopIfTrue="1" operator="equal">
      <formula>"ZK"</formula>
    </cfRule>
  </conditionalFormatting>
  <conditionalFormatting sqref="D8:D37">
    <cfRule type="expression" dxfId="531" priority="12" stopIfTrue="1">
      <formula>NOT($R8)</formula>
    </cfRule>
  </conditionalFormatting>
  <conditionalFormatting sqref="G8:H37">
    <cfRule type="expression" dxfId="530" priority="9" stopIfTrue="1">
      <formula>NOT($R8)</formula>
    </cfRule>
  </conditionalFormatting>
  <conditionalFormatting sqref="G8:H38">
    <cfRule type="expression" dxfId="529" priority="10" stopIfTrue="1">
      <formula>$U8="F"</formula>
    </cfRule>
    <cfRule type="expression" dxfId="528" priority="11" stopIfTrue="1">
      <formula>$AK8</formula>
    </cfRule>
  </conditionalFormatting>
  <conditionalFormatting sqref="L8:L38">
    <cfRule type="expression" dxfId="527" priority="4" stopIfTrue="1">
      <formula>$AL8</formula>
    </cfRule>
    <cfRule type="expression" dxfId="526" priority="5" stopIfTrue="1">
      <formula>AND(NOT($AL8),$L8&lt;&gt;"")</formula>
    </cfRule>
  </conditionalFormatting>
  <conditionalFormatting sqref="M8:M38">
    <cfRule type="expression" dxfId="525" priority="7" stopIfTrue="1">
      <formula>$AL8</formula>
    </cfRule>
    <cfRule type="expression" dxfId="524" priority="8" stopIfTrue="1">
      <formula>AND(NOT($AL8),$M8&lt;&gt;"")</formula>
    </cfRule>
  </conditionalFormatting>
  <conditionalFormatting sqref="L8:L37">
    <cfRule type="expression" dxfId="523" priority="3" stopIfTrue="1">
      <formula>NOT($R8)</formula>
    </cfRule>
  </conditionalFormatting>
  <conditionalFormatting sqref="M8:M37">
    <cfRule type="expression" dxfId="522" priority="6" stopIfTrue="1">
      <formula>NOT($R8)</formula>
    </cfRule>
  </conditionalFormatting>
  <conditionalFormatting sqref="P38">
    <cfRule type="expression" dxfId="521" priority="2" stopIfTrue="1">
      <formula>NOT($R38)</formula>
    </cfRule>
  </conditionalFormatting>
  <conditionalFormatting sqref="J38">
    <cfRule type="expression" dxfId="520"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36BA43FF-2345-4DA7-B1E9-5AC1402363D4}">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43C12E5A-06F2-4D7B-A33A-E6294CD07DA8}">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B50B7BA0-613D-4F04-98DD-A7F9FAD919C4}">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B05EAA3B-714C-4A90-AAF8-11546E976418}">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6B790EC0-6067-4724-A78F-C3F462A0782B}">
      <formula1>$AJ8</formula1>
    </dataValidation>
    <dataValidation allowBlank="1" showInputMessage="1" showErrorMessage="1" errorTitle="Fehler in Eingabe" error="Dezimalwert (z.B. 1,0), der nicht grösser sein darf, wie die vorhandenen Überstunden (der Wert in der Zelle darüber)" sqref="N40:O41 K40:K41" xr:uid="{2BA27E2F-FB17-4FB1-8832-7AC523C24F4F}"/>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BCD241E9-CE7E-469E-B847-86A3B3535791}">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0971B0AF-8442-4309-A722-25E09EFFD4C7}"/>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7A5C3-5F01-4880-AD34-4E008B447C45}">
  <sheetPr codeName="Tabelle20"/>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83"/>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86" t="s">
        <v>58</v>
      </c>
      <c r="G2" s="686"/>
      <c r="H2" s="686"/>
      <c r="I2" s="430" t="str">
        <f>" "&amp;Zeitmodell</f>
        <v xml:space="preserve"> Vollzeit</v>
      </c>
      <c r="J2" s="511" t="s">
        <v>291</v>
      </c>
      <c r="K2" s="303" t="str">
        <f>" "&amp;Zeitmodus</f>
        <v xml:space="preserve"> Gleitzeit</v>
      </c>
      <c r="L2" s="303"/>
      <c r="M2" s="303"/>
      <c r="N2" s="303"/>
      <c r="O2" s="304"/>
      <c r="P2" s="684"/>
      <c r="Q2" s="150">
        <f ca="1">IF(ISNA($Q$4),1,$Q$4)</f>
        <v>3</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87" t="s">
        <v>264</v>
      </c>
      <c r="G3" s="687"/>
      <c r="H3" s="687"/>
      <c r="I3" s="307" t="str">
        <f>" "&amp;Vorgesetzter</f>
        <v xml:space="preserve"> Vorname Nachname</v>
      </c>
      <c r="J3" s="307"/>
      <c r="K3" s="307"/>
      <c r="L3" s="307"/>
      <c r="M3" s="307"/>
      <c r="N3" s="307"/>
      <c r="O3" s="308"/>
      <c r="P3" s="685"/>
      <c r="Q3" s="155" t="str" cm="1">
        <f t="array" aca="1" ref="Q3" ca="1">RIGHT(CELL("filename",A1),LEN(CELL("filename",A1))-SEARCH("]",CELL("filename",A1),1))</f>
        <v>März</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88" t="str">
        <f ca="1" xml:space="preserve"> " Monat: "&amp;$Q$3&amp;" "&amp;Jahr</f>
        <v xml:space="preserve"> Monat: März 2026</v>
      </c>
      <c r="B4" s="689"/>
      <c r="C4" s="689"/>
      <c r="D4" s="690"/>
      <c r="E4" s="691" t="s">
        <v>131</v>
      </c>
      <c r="F4" s="692"/>
      <c r="G4" s="693" t="s">
        <v>267</v>
      </c>
      <c r="H4" s="694"/>
      <c r="I4" s="695"/>
      <c r="J4" s="398" t="s">
        <v>135</v>
      </c>
      <c r="K4" s="402" t="s">
        <v>257</v>
      </c>
      <c r="L4" s="396"/>
      <c r="M4" s="397"/>
      <c r="N4" s="405"/>
      <c r="O4" s="699" t="s">
        <v>144</v>
      </c>
      <c r="P4" s="702" t="s">
        <v>145</v>
      </c>
      <c r="Q4" s="157">
        <f ca="1">IF(ISNA(VLOOKUP($Q$3,MTab,2,FALSE)),1,VLOOKUP($Q$3,MTab,2,FALSE))</f>
        <v>3</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705" t="s">
        <v>49</v>
      </c>
      <c r="B5" s="708" t="s">
        <v>123</v>
      </c>
      <c r="C5" s="673" t="s">
        <v>265</v>
      </c>
      <c r="D5" s="674"/>
      <c r="E5" s="675" t="str">
        <f>"Wochen-AZ"&amp;" "&amp;TEXT(WAZ,"[hh]:mm")</f>
        <v>Wochen-AZ 40:00</v>
      </c>
      <c r="F5" s="676"/>
      <c r="G5" s="696"/>
      <c r="H5" s="697"/>
      <c r="I5" s="698"/>
      <c r="J5" s="399" cm="1">
        <f t="array" aca="1" ref="J5" ca="1">IF(ISNA($Q$5),Übertrag,INDIRECT($Q$5))</f>
        <v>0</v>
      </c>
      <c r="K5" s="407" t="s">
        <v>258</v>
      </c>
      <c r="L5" s="427" t="str">
        <f>IF(Zeitmodell="Vollzeit"," Überstunden1:1,5"," Überstunden1:1,25")</f>
        <v xml:space="preserve"> Überstunden1:1,5</v>
      </c>
      <c r="M5" s="412"/>
      <c r="N5" s="404"/>
      <c r="O5" s="700"/>
      <c r="P5" s="703"/>
      <c r="Q5" s="156" t="str">
        <f ca="1">IF(ISNA(VLOOKUP($Q$3,MTab,3,FALSE)),"Übertrag",VLOOKUP($Q$3,MTab,3,FALSE))</f>
        <v>Februar!$I$44</v>
      </c>
      <c r="R5" s="134"/>
      <c r="S5" s="156" t="str">
        <f ca="1">IF(ISNA(VLOOKUP($Q$3,MTab,4,FALSE)),$Q$3&amp;"!$S$2",VLOOKUP($Q$3,MTab,4,FALSE))</f>
        <v>Februar!$S$3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706"/>
      <c r="B6" s="709"/>
      <c r="C6" s="677" t="s">
        <v>134</v>
      </c>
      <c r="D6" s="679" t="s">
        <v>170</v>
      </c>
      <c r="E6" s="311" t="s">
        <v>133</v>
      </c>
      <c r="F6" s="681" t="s">
        <v>0</v>
      </c>
      <c r="G6" s="664" t="s">
        <v>1</v>
      </c>
      <c r="H6" s="660" t="s">
        <v>2</v>
      </c>
      <c r="I6" s="421" t="s">
        <v>3</v>
      </c>
      <c r="J6" s="312" t="s">
        <v>129</v>
      </c>
      <c r="K6" s="662" t="s">
        <v>3</v>
      </c>
      <c r="L6" s="664" t="s">
        <v>1</v>
      </c>
      <c r="M6" s="666" t="s">
        <v>2</v>
      </c>
      <c r="N6" s="668" t="s">
        <v>3</v>
      </c>
      <c r="O6" s="700"/>
      <c r="P6" s="703"/>
      <c r="Q6" s="120" t="s">
        <v>13</v>
      </c>
      <c r="R6" s="121"/>
      <c r="S6" s="121"/>
      <c r="T6" s="121"/>
      <c r="U6" s="121"/>
      <c r="V6" s="121"/>
      <c r="W6" s="121"/>
      <c r="X6" s="161" t="s">
        <v>163</v>
      </c>
      <c r="Y6" s="121"/>
      <c r="Z6" s="121"/>
      <c r="AA6" s="121"/>
      <c r="AB6" s="670" t="s">
        <v>97</v>
      </c>
      <c r="AC6" s="671"/>
      <c r="AD6" s="671"/>
      <c r="AE6" s="671"/>
      <c r="AF6" s="671"/>
      <c r="AG6" s="672"/>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707"/>
      <c r="B7" s="710"/>
      <c r="C7" s="678"/>
      <c r="D7" s="680"/>
      <c r="E7" s="313" t="s">
        <v>124</v>
      </c>
      <c r="F7" s="682"/>
      <c r="G7" s="665"/>
      <c r="H7" s="661"/>
      <c r="I7" s="422" t="s">
        <v>4</v>
      </c>
      <c r="J7" s="314" t="s">
        <v>130</v>
      </c>
      <c r="K7" s="663"/>
      <c r="L7" s="665"/>
      <c r="M7" s="667"/>
      <c r="N7" s="669"/>
      <c r="O7" s="701"/>
      <c r="P7" s="704"/>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46082</v>
      </c>
      <c r="B8" s="76" t="str">
        <f t="shared" ref="B8:B38" ca="1" si="0">IF($R8,VLOOKUP(WEEKDAY($Q8,2),WOTA,2,FALSE),"")</f>
        <v>So</v>
      </c>
      <c r="C8" s="75" t="str">
        <f t="shared" ref="C8:C38" ca="1" si="1">IF($R8," "&amp;IF($S8="",VLOOKUP($Q8,FListe,3,FALSE),$S8),"")</f>
        <v xml:space="preserve"> Wochenende</v>
      </c>
      <c r="D8" s="496"/>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46082</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F</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t="str">
        <f t="shared" ref="AB8:AG23" ca="1" si="16">IF(ISNA(VLOOKUP($B8,GAZ,AB$7,FALSE)),"",VLOOKUP($B8,GAZ,AB$7,FALSE))</f>
        <v/>
      </c>
      <c r="AC8" s="84" t="str">
        <f t="shared" ca="1" si="16"/>
        <v/>
      </c>
      <c r="AD8" s="87" t="str">
        <f t="shared" ref="AD8:AD38" ca="1" si="17">IF(ISNA(VLOOKUP($B8,GAZ,AD$7,FALSE)),"",IF($AC8=$AF8,$G8,VLOOKUP($B8,GAZ,AD$7,FALSE)))</f>
        <v/>
      </c>
      <c r="AE8" s="87" t="str">
        <f t="shared" ref="AE8:AE38" ca="1" si="18">IF(ISNA(VLOOKUP($B8,GAZ,AE$7,FALSE)),"",IF($AC8=$AF8,$H8,VLOOKUP($B8,GAZ,AE$7,FALSE)))</f>
        <v/>
      </c>
      <c r="AF8" s="84" t="str">
        <f t="shared" ca="1" si="16"/>
        <v/>
      </c>
      <c r="AG8" s="81" t="str">
        <f t="shared" ca="1" si="16"/>
        <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t="str">
        <f ca="1">IF($AK8,IF($G8="",$AB8,$G8),"")</f>
        <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46083</v>
      </c>
      <c r="B9" s="76" t="str">
        <f t="shared" ca="1" si="0"/>
        <v>Mo</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46083</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46084</v>
      </c>
      <c r="B10" s="76" t="str">
        <f t="shared" ca="1" si="0"/>
        <v>Di</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46084</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0.58333333333333337</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46085</v>
      </c>
      <c r="B11" s="76" t="str">
        <f t="shared" ca="1" si="0"/>
        <v>Mi</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46085</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0.58333333333333337</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46086</v>
      </c>
      <c r="B12" s="76" t="str">
        <f t="shared" ca="1" si="0"/>
        <v>Do</v>
      </c>
      <c r="C12" s="75" t="str">
        <f t="shared" ca="1" si="1"/>
        <v xml:space="preserve"> </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46086</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46087</v>
      </c>
      <c r="B13" s="76" t="str">
        <f t="shared" ca="1" si="0"/>
        <v>Fr</v>
      </c>
      <c r="C13" s="75" t="str">
        <f t="shared" ca="1" si="1"/>
        <v xml:space="preserve"> </v>
      </c>
      <c r="D13" s="165"/>
      <c r="E13" s="388" t="str">
        <f t="shared" ca="1" si="42"/>
        <v>08:00-16:00</v>
      </c>
      <c r="F13" s="124">
        <f t="shared" ca="1" si="2"/>
        <v>0.33333333333333331</v>
      </c>
      <c r="G13" s="125"/>
      <c r="H13" s="419"/>
      <c r="I13" s="423" t="str">
        <f t="shared" ca="1" si="3"/>
        <v/>
      </c>
      <c r="J13" s="400">
        <f t="shared" ca="1" si="4"/>
        <v>0</v>
      </c>
      <c r="K13" s="408" t="str">
        <f t="shared" ca="1" si="43"/>
        <v/>
      </c>
      <c r="L13" s="497"/>
      <c r="M13" s="498"/>
      <c r="N13" s="425" t="str">
        <f t="shared" ca="1" si="5"/>
        <v/>
      </c>
      <c r="O13" s="403"/>
      <c r="P13" s="180"/>
      <c r="Q13" s="107">
        <f t="shared" ca="1" si="44"/>
        <v>46087</v>
      </c>
      <c r="R13" s="114" t="b">
        <f t="shared" ca="1" si="6"/>
        <v>1</v>
      </c>
      <c r="S13" s="108" t="str">
        <f t="shared" si="7"/>
        <v/>
      </c>
      <c r="T13" s="60" t="str">
        <f t="shared" ca="1" si="8"/>
        <v>A</v>
      </c>
      <c r="U13" s="60" t="str">
        <f t="shared" ca="1" si="9"/>
        <v>A</v>
      </c>
      <c r="V13" s="479">
        <f t="shared" si="10"/>
        <v>0</v>
      </c>
      <c r="W13" s="481">
        <f t="shared" ca="1" si="11"/>
        <v>-0.33333333333333298</v>
      </c>
      <c r="X13" s="159">
        <f t="shared" ca="1" si="12"/>
        <v>0</v>
      </c>
      <c r="Y13" s="114" t="b">
        <f t="shared" ca="1" si="13"/>
        <v>0</v>
      </c>
      <c r="Z13" s="114" t="b">
        <f t="shared" ca="1" si="14"/>
        <v>0</v>
      </c>
      <c r="AA13" s="114" t="b">
        <f t="shared" ca="1" si="15"/>
        <v>1</v>
      </c>
      <c r="AB13" s="77">
        <f t="shared" ca="1" si="16"/>
        <v>0.29166666666666669</v>
      </c>
      <c r="AC13" s="84">
        <f t="shared" ca="1" si="16"/>
        <v>0.33333333333333331</v>
      </c>
      <c r="AD13" s="87">
        <f t="shared" ca="1" si="17"/>
        <v>0.375</v>
      </c>
      <c r="AE13" s="87">
        <f t="shared" ca="1" si="18"/>
        <v>0.5</v>
      </c>
      <c r="AF13" s="84">
        <f t="shared" ca="1" si="16"/>
        <v>0.66666666666666663</v>
      </c>
      <c r="AG13" s="81">
        <f t="shared" ca="1" si="16"/>
        <v>0.75</v>
      </c>
      <c r="AH13" s="114" t="b">
        <f t="shared" si="19"/>
        <v>0</v>
      </c>
      <c r="AI13" s="114" t="b">
        <f t="shared" ca="1" si="45"/>
        <v>1</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46088</v>
      </c>
      <c r="B14" s="76" t="str">
        <f t="shared" ca="1" si="0"/>
        <v>Sa</v>
      </c>
      <c r="C14" s="75" t="str">
        <f t="shared" ca="1" si="1"/>
        <v xml:space="preserve"> Wochenende</v>
      </c>
      <c r="D14" s="496"/>
      <c r="E14" s="388" t="str">
        <f t="shared" ca="1" si="42"/>
        <v/>
      </c>
      <c r="F14" s="124">
        <f t="shared" ca="1" si="2"/>
        <v>0</v>
      </c>
      <c r="G14" s="125"/>
      <c r="H14" s="419"/>
      <c r="I14" s="423" t="str">
        <f t="shared" ca="1" si="3"/>
        <v/>
      </c>
      <c r="J14" s="400">
        <f t="shared" ca="1" si="4"/>
        <v>0</v>
      </c>
      <c r="K14" s="408" t="str">
        <f t="shared" ca="1" si="43"/>
        <v/>
      </c>
      <c r="L14" s="125"/>
      <c r="M14" s="417"/>
      <c r="N14" s="425" t="str">
        <f t="shared" ca="1" si="5"/>
        <v/>
      </c>
      <c r="O14" s="403"/>
      <c r="P14" s="180"/>
      <c r="Q14" s="107">
        <f t="shared" ca="1" si="44"/>
        <v>46088</v>
      </c>
      <c r="R14" s="114" t="b">
        <f t="shared" ca="1" si="6"/>
        <v>1</v>
      </c>
      <c r="S14" s="108" t="str">
        <f t="shared" si="7"/>
        <v/>
      </c>
      <c r="T14" s="60" t="str">
        <f t="shared" ca="1" si="8"/>
        <v>F</v>
      </c>
      <c r="U14" s="60" t="str">
        <f t="shared" ca="1" si="9"/>
        <v>A</v>
      </c>
      <c r="V14" s="479">
        <f t="shared" si="10"/>
        <v>0</v>
      </c>
      <c r="W14" s="481">
        <f t="shared" ca="1" si="11"/>
        <v>0</v>
      </c>
      <c r="X14" s="159">
        <f t="shared" ca="1" si="12"/>
        <v>0</v>
      </c>
      <c r="Y14" s="114" t="b">
        <f t="shared" ca="1" si="13"/>
        <v>1</v>
      </c>
      <c r="Z14" s="114" t="b">
        <f t="shared" ca="1" si="14"/>
        <v>0</v>
      </c>
      <c r="AA14" s="114" t="b">
        <f t="shared" ca="1" si="15"/>
        <v>0</v>
      </c>
      <c r="AB14" s="77" t="str">
        <f t="shared" ca="1" si="16"/>
        <v/>
      </c>
      <c r="AC14" s="84" t="str">
        <f t="shared" ca="1" si="16"/>
        <v/>
      </c>
      <c r="AD14" s="87" t="str">
        <f t="shared" ca="1" si="17"/>
        <v/>
      </c>
      <c r="AE14" s="87" t="str">
        <f t="shared" ca="1" si="18"/>
        <v/>
      </c>
      <c r="AF14" s="84" t="str">
        <f t="shared" ca="1" si="16"/>
        <v/>
      </c>
      <c r="AG14" s="81" t="str">
        <f t="shared" ca="1" si="16"/>
        <v/>
      </c>
      <c r="AH14" s="114" t="b">
        <f t="shared" si="19"/>
        <v>0</v>
      </c>
      <c r="AI14" s="114" t="b">
        <f t="shared" ca="1" si="45"/>
        <v>0</v>
      </c>
      <c r="AJ14" s="114" t="b">
        <f t="shared" ca="1" si="20"/>
        <v>0</v>
      </c>
      <c r="AK14" s="114" t="b">
        <f t="shared" ca="1" si="21"/>
        <v>1</v>
      </c>
      <c r="AL14" s="114" t="b">
        <f t="shared" ca="1" si="46"/>
        <v>1</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f t="shared" ca="1" si="32"/>
        <v>0</v>
      </c>
      <c r="BA14" s="112">
        <f t="shared" ca="1" si="33"/>
        <v>0.99930555555555556</v>
      </c>
      <c r="BB14" s="112">
        <f t="shared" ca="1" si="34"/>
        <v>0</v>
      </c>
      <c r="BC14" s="112">
        <f t="shared" ca="1" si="35"/>
        <v>0.99930555555555556</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46089</v>
      </c>
      <c r="B15" s="76" t="str">
        <f t="shared" ca="1" si="0"/>
        <v>So</v>
      </c>
      <c r="C15" s="75" t="str">
        <f t="shared" ca="1" si="1"/>
        <v xml:space="preserve"> Wochenende</v>
      </c>
      <c r="D15" s="496"/>
      <c r="E15" s="388" t="str">
        <f t="shared" ca="1" si="42"/>
        <v/>
      </c>
      <c r="F15" s="124">
        <f t="shared" ca="1" si="2"/>
        <v>0</v>
      </c>
      <c r="G15" s="125"/>
      <c r="H15" s="419"/>
      <c r="I15" s="423" t="str">
        <f t="shared" ca="1" si="3"/>
        <v/>
      </c>
      <c r="J15" s="400">
        <f t="shared" ca="1" si="4"/>
        <v>0</v>
      </c>
      <c r="K15" s="408" t="str">
        <f t="shared" ca="1" si="43"/>
        <v/>
      </c>
      <c r="L15" s="497"/>
      <c r="M15" s="498"/>
      <c r="N15" s="425" t="str">
        <f t="shared" ca="1" si="5"/>
        <v/>
      </c>
      <c r="O15" s="403"/>
      <c r="P15" s="180"/>
      <c r="Q15" s="107">
        <f t="shared" ca="1" si="44"/>
        <v>46089</v>
      </c>
      <c r="R15" s="114" t="b">
        <f t="shared" ca="1" si="6"/>
        <v>1</v>
      </c>
      <c r="S15" s="108" t="str">
        <f t="shared" si="7"/>
        <v/>
      </c>
      <c r="T15" s="60" t="str">
        <f t="shared" ca="1" si="8"/>
        <v>F</v>
      </c>
      <c r="U15" s="60" t="str">
        <f t="shared" ca="1" si="9"/>
        <v>F</v>
      </c>
      <c r="V15" s="479">
        <f t="shared" si="10"/>
        <v>0</v>
      </c>
      <c r="W15" s="481">
        <f t="shared" ca="1" si="11"/>
        <v>0</v>
      </c>
      <c r="X15" s="159">
        <f t="shared" ca="1" si="12"/>
        <v>0</v>
      </c>
      <c r="Y15" s="114" t="b">
        <f t="shared" ca="1" si="13"/>
        <v>1</v>
      </c>
      <c r="Z15" s="114" t="b">
        <f t="shared" ca="1" si="14"/>
        <v>0</v>
      </c>
      <c r="AA15" s="114" t="b">
        <f t="shared" ca="1" si="15"/>
        <v>0</v>
      </c>
      <c r="AB15" s="77" t="str">
        <f t="shared" ca="1" si="16"/>
        <v/>
      </c>
      <c r="AC15" s="84" t="str">
        <f t="shared" ca="1" si="16"/>
        <v/>
      </c>
      <c r="AD15" s="87" t="str">
        <f t="shared" ca="1" si="17"/>
        <v/>
      </c>
      <c r="AE15" s="87" t="str">
        <f t="shared" ca="1" si="18"/>
        <v/>
      </c>
      <c r="AF15" s="84" t="str">
        <f t="shared" ca="1" si="16"/>
        <v/>
      </c>
      <c r="AG15" s="81" t="str">
        <f t="shared" ca="1" si="16"/>
        <v/>
      </c>
      <c r="AH15" s="114" t="b">
        <f t="shared" si="19"/>
        <v>0</v>
      </c>
      <c r="AI15" s="114" t="b">
        <f t="shared" ca="1" si="45"/>
        <v>0</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46090</v>
      </c>
      <c r="B16" s="76" t="str">
        <f t="shared" ca="1" si="0"/>
        <v>Mo</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46090</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46091</v>
      </c>
      <c r="B17" s="76" t="str">
        <f t="shared" ca="1" si="0"/>
        <v>Di</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46091</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0.58333333333333337</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46092</v>
      </c>
      <c r="B18" s="76" t="str">
        <f t="shared" ca="1" si="0"/>
        <v>Mi</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46092</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0.58333333333333337</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46093</v>
      </c>
      <c r="B19" s="76" t="str">
        <f t="shared" ca="1" si="0"/>
        <v>Do</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46093</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0.58333333333333337</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46094</v>
      </c>
      <c r="B20" s="76" t="str">
        <f t="shared" ca="1" si="0"/>
        <v>Fr</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46094</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46095</v>
      </c>
      <c r="B21" s="76" t="str">
        <f t="shared" ca="1" si="0"/>
        <v>Sa</v>
      </c>
      <c r="C21" s="75" t="str">
        <f t="shared" ca="1" si="1"/>
        <v xml:space="preserve"> Wochenende</v>
      </c>
      <c r="D21" s="496"/>
      <c r="E21" s="388" t="str">
        <f t="shared" ca="1" si="42"/>
        <v/>
      </c>
      <c r="F21" s="124">
        <f t="shared" ca="1" si="2"/>
        <v>0</v>
      </c>
      <c r="G21" s="125"/>
      <c r="H21" s="419"/>
      <c r="I21" s="423" t="str">
        <f t="shared" ca="1" si="3"/>
        <v/>
      </c>
      <c r="J21" s="400">
        <f t="shared" ca="1" si="4"/>
        <v>0</v>
      </c>
      <c r="K21" s="408" t="str">
        <f t="shared" ca="1" si="43"/>
        <v/>
      </c>
      <c r="L21" s="125"/>
      <c r="M21" s="417"/>
      <c r="N21" s="425" t="str">
        <f t="shared" ca="1" si="5"/>
        <v/>
      </c>
      <c r="O21" s="403"/>
      <c r="P21" s="180"/>
      <c r="Q21" s="107">
        <f t="shared" ca="1" si="44"/>
        <v>46095</v>
      </c>
      <c r="R21" s="114" t="b">
        <f t="shared" ca="1" si="6"/>
        <v>1</v>
      </c>
      <c r="S21" s="108" t="str">
        <f t="shared" si="7"/>
        <v/>
      </c>
      <c r="T21" s="60" t="str">
        <f t="shared" ca="1" si="8"/>
        <v>F</v>
      </c>
      <c r="U21" s="60" t="str">
        <f t="shared" ca="1" si="9"/>
        <v>A</v>
      </c>
      <c r="V21" s="479">
        <f t="shared" si="10"/>
        <v>0</v>
      </c>
      <c r="W21" s="481">
        <f t="shared" ca="1" si="11"/>
        <v>0</v>
      </c>
      <c r="X21" s="159">
        <f t="shared" ca="1" si="12"/>
        <v>0</v>
      </c>
      <c r="Y21" s="114" t="b">
        <f t="shared" ca="1" si="13"/>
        <v>1</v>
      </c>
      <c r="Z21" s="114" t="b">
        <f t="shared" ca="1" si="14"/>
        <v>0</v>
      </c>
      <c r="AA21" s="114" t="b">
        <f t="shared" ca="1" si="15"/>
        <v>0</v>
      </c>
      <c r="AB21" s="77" t="str">
        <f t="shared" ca="1" si="16"/>
        <v/>
      </c>
      <c r="AC21" s="84" t="str">
        <f t="shared" ca="1" si="16"/>
        <v/>
      </c>
      <c r="AD21" s="87" t="str">
        <f t="shared" ca="1" si="17"/>
        <v/>
      </c>
      <c r="AE21" s="87" t="str">
        <f t="shared" ca="1" si="18"/>
        <v/>
      </c>
      <c r="AF21" s="84" t="str">
        <f t="shared" ca="1" si="16"/>
        <v/>
      </c>
      <c r="AG21" s="81" t="str">
        <f t="shared" ca="1" si="16"/>
        <v/>
      </c>
      <c r="AH21" s="114" t="b">
        <f t="shared" si="19"/>
        <v>0</v>
      </c>
      <c r="AI21" s="114" t="b">
        <f t="shared" ca="1" si="45"/>
        <v>0</v>
      </c>
      <c r="AJ21" s="114" t="b">
        <f t="shared" ca="1" si="20"/>
        <v>0</v>
      </c>
      <c r="AK21" s="114" t="b">
        <f t="shared" ca="1" si="21"/>
        <v>1</v>
      </c>
      <c r="AL21" s="114" t="b">
        <f t="shared" ca="1" si="46"/>
        <v>1</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f t="shared" ca="1" si="32"/>
        <v>0</v>
      </c>
      <c r="BA21" s="112">
        <f t="shared" ca="1" si="33"/>
        <v>0.99930555555555556</v>
      </c>
      <c r="BB21" s="112">
        <f t="shared" ca="1" si="34"/>
        <v>0</v>
      </c>
      <c r="BC21" s="112">
        <f t="shared" ca="1" si="35"/>
        <v>0.99930555555555556</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46096</v>
      </c>
      <c r="B22" s="76" t="str">
        <f t="shared" ca="1" si="0"/>
        <v>So</v>
      </c>
      <c r="C22" s="75" t="str">
        <f t="shared" ca="1" si="1"/>
        <v xml:space="preserve"> Wochenende</v>
      </c>
      <c r="D22" s="496"/>
      <c r="E22" s="388" t="str">
        <f t="shared" ca="1" si="42"/>
        <v/>
      </c>
      <c r="F22" s="124">
        <f t="shared" ca="1" si="2"/>
        <v>0</v>
      </c>
      <c r="G22" s="125"/>
      <c r="H22" s="419"/>
      <c r="I22" s="423" t="str">
        <f t="shared" ca="1" si="3"/>
        <v/>
      </c>
      <c r="J22" s="400">
        <f t="shared" ca="1" si="4"/>
        <v>0</v>
      </c>
      <c r="K22" s="408" t="str">
        <f t="shared" ca="1" si="43"/>
        <v/>
      </c>
      <c r="L22" s="497"/>
      <c r="M22" s="498"/>
      <c r="N22" s="425" t="str">
        <f t="shared" ca="1" si="5"/>
        <v/>
      </c>
      <c r="O22" s="403"/>
      <c r="P22" s="180"/>
      <c r="Q22" s="107">
        <f t="shared" ca="1" si="44"/>
        <v>46096</v>
      </c>
      <c r="R22" s="114" t="b">
        <f t="shared" ca="1" si="6"/>
        <v>1</v>
      </c>
      <c r="S22" s="108" t="str">
        <f t="shared" si="7"/>
        <v/>
      </c>
      <c r="T22" s="60" t="str">
        <f t="shared" ca="1" si="8"/>
        <v>F</v>
      </c>
      <c r="U22" s="60" t="str">
        <f t="shared" ca="1" si="9"/>
        <v>F</v>
      </c>
      <c r="V22" s="479">
        <f t="shared" si="10"/>
        <v>0</v>
      </c>
      <c r="W22" s="481">
        <f t="shared" ca="1" si="11"/>
        <v>0</v>
      </c>
      <c r="X22" s="159">
        <f t="shared" ca="1" si="12"/>
        <v>0</v>
      </c>
      <c r="Y22" s="114" t="b">
        <f t="shared" ca="1" si="13"/>
        <v>1</v>
      </c>
      <c r="Z22" s="114" t="b">
        <f t="shared" ca="1" si="14"/>
        <v>0</v>
      </c>
      <c r="AA22" s="114" t="b">
        <f t="shared" ca="1" si="15"/>
        <v>0</v>
      </c>
      <c r="AB22" s="77" t="str">
        <f t="shared" ca="1" si="16"/>
        <v/>
      </c>
      <c r="AC22" s="84" t="str">
        <f t="shared" ca="1" si="16"/>
        <v/>
      </c>
      <c r="AD22" s="87" t="str">
        <f t="shared" ca="1" si="17"/>
        <v/>
      </c>
      <c r="AE22" s="87" t="str">
        <f t="shared" ca="1" si="18"/>
        <v/>
      </c>
      <c r="AF22" s="84" t="str">
        <f t="shared" ca="1" si="16"/>
        <v/>
      </c>
      <c r="AG22" s="81" t="str">
        <f t="shared" ca="1" si="16"/>
        <v/>
      </c>
      <c r="AH22" s="114" t="b">
        <f t="shared" si="19"/>
        <v>0</v>
      </c>
      <c r="AI22" s="114" t="b">
        <f t="shared" ca="1" si="45"/>
        <v>0</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46097</v>
      </c>
      <c r="B23" s="76" t="str">
        <f t="shared" ca="1" si="0"/>
        <v>Mo</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46097</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46098</v>
      </c>
      <c r="B24" s="76" t="str">
        <f t="shared" ca="1" si="0"/>
        <v>Di</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46098</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0.58333333333333337</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46099</v>
      </c>
      <c r="B25" s="76" t="str">
        <f t="shared" ca="1" si="0"/>
        <v>Mi</v>
      </c>
      <c r="C25" s="75" t="str">
        <f t="shared" ca="1" si="1"/>
        <v xml:space="preserve"> </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46099</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0.58333333333333337</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46100</v>
      </c>
      <c r="B26" s="76" t="str">
        <f t="shared" ca="1" si="0"/>
        <v>Do</v>
      </c>
      <c r="C26" s="75" t="str">
        <f t="shared" ca="1" si="1"/>
        <v xml:space="preserve"> </v>
      </c>
      <c r="D26" s="165"/>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46100</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0.58333333333333337</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46101</v>
      </c>
      <c r="B27" s="76" t="str">
        <f t="shared" ca="1" si="0"/>
        <v>Fr</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46101</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46102</v>
      </c>
      <c r="B28" s="76" t="str">
        <f t="shared" ca="1" si="0"/>
        <v>Sa</v>
      </c>
      <c r="C28" s="75" t="str">
        <f t="shared" ca="1" si="1"/>
        <v xml:space="preserve"> Wochenende</v>
      </c>
      <c r="D28" s="496"/>
      <c r="E28" s="388" t="str">
        <f t="shared" ca="1" si="42"/>
        <v/>
      </c>
      <c r="F28" s="124">
        <f t="shared" ca="1" si="2"/>
        <v>0</v>
      </c>
      <c r="G28" s="125"/>
      <c r="H28" s="419"/>
      <c r="I28" s="423" t="str">
        <f t="shared" ca="1" si="3"/>
        <v/>
      </c>
      <c r="J28" s="400">
        <f t="shared" ca="1" si="4"/>
        <v>0</v>
      </c>
      <c r="K28" s="408" t="str">
        <f t="shared" ca="1" si="43"/>
        <v/>
      </c>
      <c r="L28" s="125"/>
      <c r="M28" s="417"/>
      <c r="N28" s="425" t="str">
        <f t="shared" ca="1" si="5"/>
        <v/>
      </c>
      <c r="O28" s="403"/>
      <c r="P28" s="180"/>
      <c r="Q28" s="107">
        <f t="shared" ca="1" si="44"/>
        <v>46102</v>
      </c>
      <c r="R28" s="114" t="b">
        <f t="shared" ca="1" si="6"/>
        <v>1</v>
      </c>
      <c r="S28" s="108" t="str">
        <f t="shared" si="7"/>
        <v/>
      </c>
      <c r="T28" s="60" t="str">
        <f t="shared" ca="1" si="8"/>
        <v>F</v>
      </c>
      <c r="U28" s="60" t="str">
        <f t="shared" ca="1" si="9"/>
        <v>A</v>
      </c>
      <c r="V28" s="479">
        <f t="shared" si="10"/>
        <v>0</v>
      </c>
      <c r="W28" s="481">
        <f t="shared" ca="1" si="11"/>
        <v>0</v>
      </c>
      <c r="X28" s="159">
        <f t="shared" ca="1" si="12"/>
        <v>0</v>
      </c>
      <c r="Y28" s="114" t="b">
        <f t="shared" ca="1" si="13"/>
        <v>1</v>
      </c>
      <c r="Z28" s="114" t="b">
        <f t="shared" ca="1" si="14"/>
        <v>0</v>
      </c>
      <c r="AA28" s="114" t="b">
        <f t="shared" ca="1" si="15"/>
        <v>0</v>
      </c>
      <c r="AB28" s="77" t="str">
        <f t="shared" ca="1" si="50"/>
        <v/>
      </c>
      <c r="AC28" s="84" t="str">
        <f t="shared" ca="1" si="50"/>
        <v/>
      </c>
      <c r="AD28" s="87" t="str">
        <f t="shared" ca="1" si="17"/>
        <v/>
      </c>
      <c r="AE28" s="87" t="str">
        <f t="shared" ca="1" si="18"/>
        <v/>
      </c>
      <c r="AF28" s="84" t="str">
        <f t="shared" ca="1" si="50"/>
        <v/>
      </c>
      <c r="AG28" s="81" t="str">
        <f t="shared" ca="1" si="50"/>
        <v/>
      </c>
      <c r="AH28" s="114" t="b">
        <f t="shared" si="19"/>
        <v>0</v>
      </c>
      <c r="AI28" s="114" t="b">
        <f t="shared" ca="1" si="45"/>
        <v>0</v>
      </c>
      <c r="AJ28" s="114" t="b">
        <f t="shared" ca="1" si="20"/>
        <v>0</v>
      </c>
      <c r="AK28" s="114" t="b">
        <f t="shared" ca="1" si="21"/>
        <v>1</v>
      </c>
      <c r="AL28" s="114" t="b">
        <f t="shared" ca="1" si="46"/>
        <v>1</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f t="shared" ca="1" si="32"/>
        <v>0</v>
      </c>
      <c r="BA28" s="112">
        <f t="shared" ca="1" si="33"/>
        <v>0.99930555555555556</v>
      </c>
      <c r="BB28" s="112">
        <f t="shared" ca="1" si="34"/>
        <v>0</v>
      </c>
      <c r="BC28" s="112">
        <f t="shared" ca="1" si="35"/>
        <v>0.99930555555555556</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46103</v>
      </c>
      <c r="B29" s="76" t="str">
        <f t="shared" ca="1" si="0"/>
        <v>So</v>
      </c>
      <c r="C29" s="75" t="str">
        <f t="shared" ca="1" si="1"/>
        <v xml:space="preserve"> Wochenende</v>
      </c>
      <c r="D29" s="496"/>
      <c r="E29" s="388" t="str">
        <f t="shared" ca="1" si="42"/>
        <v/>
      </c>
      <c r="F29" s="124">
        <f t="shared" ca="1" si="2"/>
        <v>0</v>
      </c>
      <c r="G29" s="125"/>
      <c r="H29" s="419"/>
      <c r="I29" s="423" t="str">
        <f t="shared" ca="1" si="3"/>
        <v/>
      </c>
      <c r="J29" s="400">
        <f t="shared" ca="1" si="4"/>
        <v>0</v>
      </c>
      <c r="K29" s="408" t="str">
        <f t="shared" ca="1" si="43"/>
        <v/>
      </c>
      <c r="L29" s="497"/>
      <c r="M29" s="498"/>
      <c r="N29" s="425" t="str">
        <f t="shared" ca="1" si="5"/>
        <v/>
      </c>
      <c r="O29" s="403"/>
      <c r="P29" s="180"/>
      <c r="Q29" s="107">
        <f t="shared" ca="1" si="44"/>
        <v>46103</v>
      </c>
      <c r="R29" s="114" t="b">
        <f t="shared" ca="1" si="6"/>
        <v>1</v>
      </c>
      <c r="S29" s="108" t="str">
        <f t="shared" si="7"/>
        <v/>
      </c>
      <c r="T29" s="60" t="str">
        <f t="shared" ca="1" si="8"/>
        <v>F</v>
      </c>
      <c r="U29" s="60" t="str">
        <f t="shared" ca="1" si="9"/>
        <v>F</v>
      </c>
      <c r="V29" s="479">
        <f t="shared" si="10"/>
        <v>0</v>
      </c>
      <c r="W29" s="481">
        <f t="shared" ca="1" si="11"/>
        <v>0</v>
      </c>
      <c r="X29" s="159">
        <f t="shared" ca="1" si="12"/>
        <v>0</v>
      </c>
      <c r="Y29" s="114" t="b">
        <f t="shared" ca="1" si="13"/>
        <v>1</v>
      </c>
      <c r="Z29" s="114" t="b">
        <f t="shared" ca="1" si="14"/>
        <v>0</v>
      </c>
      <c r="AA29" s="114" t="b">
        <f t="shared" ca="1" si="15"/>
        <v>0</v>
      </c>
      <c r="AB29" s="77" t="str">
        <f t="shared" ca="1" si="50"/>
        <v/>
      </c>
      <c r="AC29" s="84" t="str">
        <f t="shared" ca="1" si="50"/>
        <v/>
      </c>
      <c r="AD29" s="87" t="str">
        <f t="shared" ca="1" si="17"/>
        <v/>
      </c>
      <c r="AE29" s="87" t="str">
        <f t="shared" ca="1" si="18"/>
        <v/>
      </c>
      <c r="AF29" s="84" t="str">
        <f t="shared" ca="1" si="50"/>
        <v/>
      </c>
      <c r="AG29" s="81" t="str">
        <f t="shared" ca="1" si="50"/>
        <v/>
      </c>
      <c r="AH29" s="114" t="b">
        <f t="shared" si="19"/>
        <v>0</v>
      </c>
      <c r="AI29" s="114" t="b">
        <f t="shared" ca="1" si="45"/>
        <v>0</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46104</v>
      </c>
      <c r="B30" s="76" t="str">
        <f t="shared" ca="1" si="0"/>
        <v>Mo</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46104</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46105</v>
      </c>
      <c r="B31" s="76" t="str">
        <f t="shared" ca="1" si="0"/>
        <v>Di</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46105</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0.58333333333333337</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46106</v>
      </c>
      <c r="B32" s="76" t="str">
        <f t="shared" ca="1" si="0"/>
        <v>Mi</v>
      </c>
      <c r="C32" s="75" t="str">
        <f t="shared" ca="1" si="1"/>
        <v xml:space="preserve"> </v>
      </c>
      <c r="D32" s="165"/>
      <c r="E32" s="388" t="str">
        <f t="shared" ca="1" si="42"/>
        <v>08:00-16:00</v>
      </c>
      <c r="F32" s="124">
        <f t="shared" ca="1" si="2"/>
        <v>0.33333333333333331</v>
      </c>
      <c r="G32" s="125"/>
      <c r="H32" s="419"/>
      <c r="I32" s="423" t="str">
        <f t="shared" ca="1" si="3"/>
        <v/>
      </c>
      <c r="J32" s="400">
        <f t="shared" ca="1" si="4"/>
        <v>0</v>
      </c>
      <c r="K32" s="408" t="str">
        <f t="shared" ca="1" si="43"/>
        <v/>
      </c>
      <c r="L32" s="497"/>
      <c r="M32" s="498"/>
      <c r="N32" s="425" t="str">
        <f t="shared" ca="1" si="5"/>
        <v/>
      </c>
      <c r="O32" s="403"/>
      <c r="P32" s="180"/>
      <c r="Q32" s="107">
        <f t="shared" ca="1" si="44"/>
        <v>46106</v>
      </c>
      <c r="R32" s="114" t="b">
        <f t="shared" ca="1" si="6"/>
        <v>1</v>
      </c>
      <c r="S32" s="108" t="str">
        <f t="shared" si="7"/>
        <v/>
      </c>
      <c r="T32" s="60" t="str">
        <f t="shared" ca="1" si="8"/>
        <v>A</v>
      </c>
      <c r="U32" s="60" t="str">
        <f t="shared" ca="1" si="9"/>
        <v>A</v>
      </c>
      <c r="V32" s="479">
        <f t="shared" si="10"/>
        <v>0</v>
      </c>
      <c r="W32" s="481">
        <f t="shared" ca="1" si="11"/>
        <v>-0.33333333333333298</v>
      </c>
      <c r="X32" s="159">
        <f t="shared" ca="1" si="12"/>
        <v>0</v>
      </c>
      <c r="Y32" s="114" t="b">
        <f t="shared" ca="1" si="13"/>
        <v>0</v>
      </c>
      <c r="Z32" s="114" t="b">
        <f t="shared" ca="1" si="14"/>
        <v>0</v>
      </c>
      <c r="AA32" s="114" t="b">
        <f t="shared" ca="1" si="15"/>
        <v>1</v>
      </c>
      <c r="AB32" s="77">
        <f t="shared" ca="1" si="50"/>
        <v>0.29166666666666669</v>
      </c>
      <c r="AC32" s="84">
        <f t="shared" ca="1" si="50"/>
        <v>0.33333333333333331</v>
      </c>
      <c r="AD32" s="87">
        <f t="shared" ca="1" si="17"/>
        <v>0.375</v>
      </c>
      <c r="AE32" s="87">
        <f t="shared" ca="1" si="18"/>
        <v>0.58333333333333337</v>
      </c>
      <c r="AF32" s="84">
        <f t="shared" ca="1" si="50"/>
        <v>0.66666666666666663</v>
      </c>
      <c r="AG32" s="81">
        <f t="shared" ca="1" si="50"/>
        <v>0.75</v>
      </c>
      <c r="AH32" s="114" t="b">
        <f t="shared" si="19"/>
        <v>0</v>
      </c>
      <c r="AI32" s="114" t="b">
        <f t="shared" ca="1" si="45"/>
        <v>1</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46107</v>
      </c>
      <c r="B33" s="76" t="str">
        <f t="shared" ca="1" si="0"/>
        <v>Do</v>
      </c>
      <c r="C33" s="75" t="str">
        <f t="shared" ca="1" si="1"/>
        <v xml:space="preserve"> </v>
      </c>
      <c r="D33" s="165"/>
      <c r="E33" s="388" t="str">
        <f t="shared" ca="1" si="42"/>
        <v>08:00-16:00</v>
      </c>
      <c r="F33" s="124">
        <f t="shared" ca="1" si="2"/>
        <v>0.33333333333333331</v>
      </c>
      <c r="G33" s="125"/>
      <c r="H33" s="419"/>
      <c r="I33" s="423" t="str">
        <f t="shared" ca="1" si="3"/>
        <v/>
      </c>
      <c r="J33" s="400">
        <f t="shared" ca="1" si="4"/>
        <v>0</v>
      </c>
      <c r="K33" s="408" t="str">
        <f t="shared" ca="1" si="43"/>
        <v/>
      </c>
      <c r="L33" s="497"/>
      <c r="M33" s="498"/>
      <c r="N33" s="425" t="str">
        <f t="shared" ca="1" si="5"/>
        <v/>
      </c>
      <c r="O33" s="403"/>
      <c r="P33" s="180"/>
      <c r="Q33" s="107">
        <f t="shared" ca="1" si="44"/>
        <v>46107</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0"/>
        <v>0.29166666666666669</v>
      </c>
      <c r="AC33" s="84">
        <f t="shared" ca="1" si="50"/>
        <v>0.33333333333333331</v>
      </c>
      <c r="AD33" s="87">
        <f t="shared" ca="1" si="17"/>
        <v>0.375</v>
      </c>
      <c r="AE33" s="87">
        <f t="shared" ca="1" si="18"/>
        <v>0.58333333333333337</v>
      </c>
      <c r="AF33" s="84">
        <f t="shared" ca="1" si="50"/>
        <v>0.66666666666666663</v>
      </c>
      <c r="AG33" s="81">
        <f t="shared" ca="1" si="50"/>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46108</v>
      </c>
      <c r="B34" s="76" t="str">
        <f t="shared" ca="1" si="0"/>
        <v>Fr</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46108</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46109</v>
      </c>
      <c r="B35" s="76" t="str">
        <f t="shared" ca="1" si="0"/>
        <v>Sa</v>
      </c>
      <c r="C35" s="75" t="str">
        <f t="shared" ca="1" si="1"/>
        <v xml:space="preserve"> Wochenende</v>
      </c>
      <c r="D35" s="496"/>
      <c r="E35" s="388" t="str">
        <f t="shared" ca="1" si="42"/>
        <v/>
      </c>
      <c r="F35" s="124">
        <f t="shared" ca="1" si="2"/>
        <v>0</v>
      </c>
      <c r="G35" s="125"/>
      <c r="H35" s="419"/>
      <c r="I35" s="423" t="str">
        <f t="shared" ca="1" si="3"/>
        <v/>
      </c>
      <c r="J35" s="400">
        <f t="shared" ca="1" si="4"/>
        <v>0</v>
      </c>
      <c r="K35" s="408" t="str">
        <f t="shared" ca="1" si="43"/>
        <v/>
      </c>
      <c r="L35" s="125"/>
      <c r="M35" s="417"/>
      <c r="N35" s="425" t="str">
        <f t="shared" ca="1" si="5"/>
        <v/>
      </c>
      <c r="O35" s="403"/>
      <c r="P35" s="180"/>
      <c r="Q35" s="107">
        <f t="shared" ca="1" si="44"/>
        <v>46109</v>
      </c>
      <c r="R35" s="114" t="b">
        <f t="shared" ca="1" si="6"/>
        <v>1</v>
      </c>
      <c r="S35" s="108" t="str">
        <f t="shared" si="7"/>
        <v/>
      </c>
      <c r="T35" s="60" t="str">
        <f t="shared" ca="1" si="8"/>
        <v>F</v>
      </c>
      <c r="U35" s="60" t="str">
        <f t="shared" ca="1" si="9"/>
        <v>A</v>
      </c>
      <c r="V35" s="479">
        <f t="shared" si="10"/>
        <v>0</v>
      </c>
      <c r="W35" s="481">
        <f t="shared" ca="1" si="11"/>
        <v>0</v>
      </c>
      <c r="X35" s="159">
        <f t="shared" ca="1" si="12"/>
        <v>0</v>
      </c>
      <c r="Y35" s="114" t="b">
        <f t="shared" ca="1" si="13"/>
        <v>1</v>
      </c>
      <c r="Z35" s="114" t="b">
        <f t="shared" ca="1" si="14"/>
        <v>0</v>
      </c>
      <c r="AA35" s="114" t="b">
        <f t="shared" ca="1" si="15"/>
        <v>0</v>
      </c>
      <c r="AB35" s="77" t="str">
        <f t="shared" ca="1" si="50"/>
        <v/>
      </c>
      <c r="AC35" s="84" t="str">
        <f t="shared" ca="1" si="50"/>
        <v/>
      </c>
      <c r="AD35" s="87" t="str">
        <f t="shared" ca="1" si="17"/>
        <v/>
      </c>
      <c r="AE35" s="87" t="str">
        <f t="shared" ca="1" si="18"/>
        <v/>
      </c>
      <c r="AF35" s="84" t="str">
        <f t="shared" ca="1" si="50"/>
        <v/>
      </c>
      <c r="AG35" s="81" t="str">
        <f t="shared" ca="1" si="50"/>
        <v/>
      </c>
      <c r="AH35" s="114" t="b">
        <f t="shared" si="19"/>
        <v>0</v>
      </c>
      <c r="AI35" s="114" t="b">
        <f t="shared" ca="1" si="45"/>
        <v>0</v>
      </c>
      <c r="AJ35" s="114" t="b">
        <f t="shared" ca="1" si="20"/>
        <v>0</v>
      </c>
      <c r="AK35" s="114" t="b">
        <f t="shared" ca="1" si="21"/>
        <v>1</v>
      </c>
      <c r="AL35" s="114" t="b">
        <f t="shared" ca="1" si="46"/>
        <v>1</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f t="shared" ca="1" si="32"/>
        <v>0</v>
      </c>
      <c r="BA35" s="112">
        <f t="shared" ca="1" si="33"/>
        <v>0.99930555555555556</v>
      </c>
      <c r="BB35" s="112">
        <f t="shared" ca="1" si="34"/>
        <v>0</v>
      </c>
      <c r="BC35" s="112">
        <f t="shared" ca="1" si="35"/>
        <v>0.99930555555555556</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46110</v>
      </c>
      <c r="B36" s="76" t="str">
        <f t="shared" ca="1" si="0"/>
        <v>So</v>
      </c>
      <c r="C36" s="75" t="str">
        <f t="shared" ca="1" si="1"/>
        <v xml:space="preserve"> Palmsonntag</v>
      </c>
      <c r="D36" s="496"/>
      <c r="E36" s="388" t="str">
        <f t="shared" ca="1" si="42"/>
        <v/>
      </c>
      <c r="F36" s="124">
        <f t="shared" ca="1" si="2"/>
        <v>0</v>
      </c>
      <c r="G36" s="125"/>
      <c r="H36" s="419"/>
      <c r="I36" s="423" t="str">
        <f t="shared" ca="1" si="3"/>
        <v/>
      </c>
      <c r="J36" s="400">
        <f t="shared" ca="1" si="4"/>
        <v>0</v>
      </c>
      <c r="K36" s="408" t="str">
        <f t="shared" ca="1" si="43"/>
        <v/>
      </c>
      <c r="L36" s="497"/>
      <c r="M36" s="498"/>
      <c r="N36" s="425" t="str">
        <f t="shared" ca="1" si="5"/>
        <v/>
      </c>
      <c r="O36" s="403"/>
      <c r="P36" s="180"/>
      <c r="Q36" s="107">
        <f t="shared" ca="1" si="44"/>
        <v>46110</v>
      </c>
      <c r="R36" s="114" t="b">
        <f t="shared" ca="1" si="6"/>
        <v>1</v>
      </c>
      <c r="S36" s="108" t="str">
        <f t="shared" si="7"/>
        <v/>
      </c>
      <c r="T36" s="60" t="str">
        <f t="shared" ca="1" si="8"/>
        <v>F</v>
      </c>
      <c r="U36" s="60" t="str">
        <f t="shared" ca="1" si="9"/>
        <v>F</v>
      </c>
      <c r="V36" s="479">
        <f t="shared" si="10"/>
        <v>0</v>
      </c>
      <c r="W36" s="481">
        <f t="shared" ca="1" si="11"/>
        <v>0</v>
      </c>
      <c r="X36" s="159">
        <f t="shared" ca="1" si="12"/>
        <v>0</v>
      </c>
      <c r="Y36" s="114" t="b">
        <f t="shared" ca="1" si="13"/>
        <v>1</v>
      </c>
      <c r="Z36" s="114" t="b">
        <f t="shared" ca="1" si="14"/>
        <v>0</v>
      </c>
      <c r="AA36" s="114" t="b">
        <f t="shared" ca="1" si="15"/>
        <v>0</v>
      </c>
      <c r="AB36" s="77" t="str">
        <f t="shared" ca="1" si="50"/>
        <v/>
      </c>
      <c r="AC36" s="84" t="str">
        <f t="shared" ca="1" si="50"/>
        <v/>
      </c>
      <c r="AD36" s="87" t="str">
        <f t="shared" ca="1" si="17"/>
        <v/>
      </c>
      <c r="AE36" s="87" t="str">
        <f t="shared" ca="1" si="18"/>
        <v/>
      </c>
      <c r="AF36" s="84" t="str">
        <f t="shared" ca="1" si="50"/>
        <v/>
      </c>
      <c r="AG36" s="81" t="str">
        <f t="shared" ca="1" si="50"/>
        <v/>
      </c>
      <c r="AH36" s="114" t="b">
        <f t="shared" si="19"/>
        <v>0</v>
      </c>
      <c r="AI36" s="114" t="b">
        <f t="shared" ca="1" si="45"/>
        <v>0</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46111</v>
      </c>
      <c r="B37" s="76" t="str">
        <f t="shared" ca="1" si="0"/>
        <v>Mo</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46111</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0.58333333333333337</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46112</v>
      </c>
      <c r="B38" s="76" t="str">
        <f t="shared" ca="1" si="0"/>
        <v>Di</v>
      </c>
      <c r="C38" s="75" t="str">
        <f t="shared" ca="1" si="1"/>
        <v xml:space="preserve"> </v>
      </c>
      <c r="D38" s="165"/>
      <c r="E38" s="388" t="str">
        <f t="shared" ca="1" si="42"/>
        <v>08:00-16:00</v>
      </c>
      <c r="F38" s="126">
        <f t="shared" ca="1" si="2"/>
        <v>0.33333333333333331</v>
      </c>
      <c r="G38" s="187"/>
      <c r="H38" s="420"/>
      <c r="I38" s="424" t="str">
        <f t="shared" ca="1" si="3"/>
        <v/>
      </c>
      <c r="J38" s="401">
        <f ca="1">IF($R38,$X38,"")</f>
        <v>0</v>
      </c>
      <c r="K38" s="409" t="str">
        <f t="shared" ca="1" si="43"/>
        <v/>
      </c>
      <c r="L38" s="497"/>
      <c r="M38" s="501"/>
      <c r="N38" s="426" t="str">
        <f t="shared" ca="1" si="5"/>
        <v/>
      </c>
      <c r="O38" s="403"/>
      <c r="P38" s="483"/>
      <c r="Q38" s="109">
        <f t="shared" ca="1" si="44"/>
        <v>46112</v>
      </c>
      <c r="R38" s="114" t="b">
        <f t="shared" ca="1" si="6"/>
        <v>1</v>
      </c>
      <c r="S38" s="110" t="str">
        <f t="shared" si="7"/>
        <v/>
      </c>
      <c r="T38" s="61" t="str">
        <f t="shared" ca="1" si="8"/>
        <v>A</v>
      </c>
      <c r="U38" s="61" t="str">
        <f t="shared" ca="1" si="9"/>
        <v>A</v>
      </c>
      <c r="V38" s="480">
        <f t="shared" si="10"/>
        <v>0</v>
      </c>
      <c r="W38" s="482">
        <f t="shared" ca="1" si="11"/>
        <v>-0.33333333333333298</v>
      </c>
      <c r="X38" s="160">
        <f t="shared" ca="1" si="12"/>
        <v>0</v>
      </c>
      <c r="Y38" s="115" t="b">
        <f t="shared" ca="1" si="13"/>
        <v>0</v>
      </c>
      <c r="Z38" s="115" t="b">
        <f t="shared" ca="1" si="14"/>
        <v>0</v>
      </c>
      <c r="AA38" s="115" t="b">
        <f t="shared" ca="1" si="15"/>
        <v>1</v>
      </c>
      <c r="AB38" s="78">
        <f t="shared" ca="1" si="50"/>
        <v>0.29166666666666669</v>
      </c>
      <c r="AC38" s="85">
        <f t="shared" ca="1" si="50"/>
        <v>0.33333333333333331</v>
      </c>
      <c r="AD38" s="88">
        <f t="shared" ca="1" si="17"/>
        <v>0.375</v>
      </c>
      <c r="AE38" s="88">
        <f t="shared" ca="1" si="18"/>
        <v>0.58333333333333337</v>
      </c>
      <c r="AF38" s="85">
        <f t="shared" ca="1" si="50"/>
        <v>0.66666666666666663</v>
      </c>
      <c r="AG38" s="82">
        <f t="shared" ca="1" si="50"/>
        <v>0.75</v>
      </c>
      <c r="AH38" s="115" t="b">
        <f t="shared" si="19"/>
        <v>0</v>
      </c>
      <c r="AI38" s="115" t="b">
        <f t="shared" ca="1" si="45"/>
        <v>1</v>
      </c>
      <c r="AJ38" s="115" t="b">
        <f t="shared" ca="1" si="20"/>
        <v>0</v>
      </c>
      <c r="AK38" s="115" t="b">
        <f t="shared" ca="1" si="21"/>
        <v>1</v>
      </c>
      <c r="AL38" s="115" t="b">
        <f t="shared" ca="1" si="46"/>
        <v>0</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22</v>
      </c>
      <c r="C39" s="637"/>
      <c r="D39" s="638"/>
      <c r="E39" s="643" t="str">
        <f>"Saldo Monat (~15min) &gt; "</f>
        <v xml:space="preserve">Saldo Monat (~15min) &gt; </v>
      </c>
      <c r="F39" s="644"/>
      <c r="G39" s="644"/>
      <c r="H39" s="644"/>
      <c r="I39" s="450">
        <f ca="1">ROUND(SUM(I8:I38)*4,0)/4</f>
        <v>0</v>
      </c>
      <c r="J39" s="431"/>
      <c r="K39" s="434">
        <f ca="1">SUM(K8:K38)</f>
        <v>0</v>
      </c>
      <c r="L39" s="645" t="s">
        <v>269</v>
      </c>
      <c r="M39" s="645"/>
      <c r="N39" s="435">
        <f ca="1">SUM(N8:N38)</f>
        <v>0</v>
      </c>
      <c r="O39" s="646" t="str">
        <f>IF(Zeitmodell="Vollzeit"," &lt; ÜS1:1,5 "," &lt; ÜS1:1,25 ")&amp;Zeitmodell</f>
        <v xml:space="preserve"> &lt; ÜS1:1,5 Vollzeit</v>
      </c>
      <c r="P39" s="647"/>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9</v>
      </c>
      <c r="C40" s="639"/>
      <c r="D40" s="640"/>
      <c r="E40" s="648" t="str">
        <f>"Saldo "&amp;IF(Zeitmodell="Vollzeit","1:1,5","1:1,25")&amp; " (~15min) &gt; "</f>
        <v xml:space="preserve">Saldo 1:1,5 (~15min) &gt; </v>
      </c>
      <c r="F40" s="649"/>
      <c r="G40" s="649"/>
      <c r="H40" s="649"/>
      <c r="I40" s="439">
        <f ca="1">ROUND($N40*4,0)/4</f>
        <v>0</v>
      </c>
      <c r="J40" s="441"/>
      <c r="K40" s="439"/>
      <c r="L40" s="442"/>
      <c r="M40" s="442"/>
      <c r="N40" s="443">
        <f ca="1">IF(Zeitmodell="Vollzeit",$N39*1.5,$N39*1.25)</f>
        <v>0</v>
      </c>
      <c r="O40" s="650" t="str">
        <f>IF(Zeitmodell="Vollzeit"," &lt; 1:1,5 "," &lt; 1:1,25 ")&amp;$Q40</f>
        <v xml:space="preserve"> &lt; 1:1,5 Stunden berechnen</v>
      </c>
      <c r="P40" s="651"/>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39"/>
      <c r="D41" s="640"/>
      <c r="E41" s="652" t="s">
        <v>272</v>
      </c>
      <c r="F41" s="653"/>
      <c r="G41" s="653"/>
      <c r="H41" s="653"/>
      <c r="I41" s="439">
        <f ca="1">ROUND($N41*4,0)/4</f>
        <v>0</v>
      </c>
      <c r="J41" s="441"/>
      <c r="K41" s="439"/>
      <c r="L41" s="442"/>
      <c r="M41" s="442"/>
      <c r="N41" s="449">
        <f ca="1">K39*2</f>
        <v>0</v>
      </c>
      <c r="O41" s="654" t="s">
        <v>274</v>
      </c>
      <c r="P41" s="655"/>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39"/>
      <c r="D42" s="640"/>
      <c r="E42" s="656" t="s">
        <v>271</v>
      </c>
      <c r="F42" s="657"/>
      <c r="G42" s="657"/>
      <c r="H42" s="657"/>
      <c r="I42" s="445">
        <f ca="1">$J5</f>
        <v>0</v>
      </c>
      <c r="J42" s="446"/>
      <c r="K42" s="658"/>
      <c r="L42" s="658"/>
      <c r="M42" s="658"/>
      <c r="N42" s="658"/>
      <c r="O42" s="658"/>
      <c r="P42" s="659"/>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39"/>
      <c r="D43" s="640"/>
      <c r="E43" s="629" t="s">
        <v>270</v>
      </c>
      <c r="F43" s="630"/>
      <c r="G43" s="630"/>
      <c r="H43" s="630"/>
      <c r="I43" s="440">
        <f ca="1">SUM(I39:I42)</f>
        <v>0</v>
      </c>
      <c r="J43" s="505"/>
      <c r="K43" s="631" t="str">
        <f ca="1">IF($I$43&gt;=$R$2,"&lt; Hier ausbezahlte Std. eingeben. (Die Eingabe ist hier erst ab   &lt; einem Saldo von "&amp;TEXT($R$2,"#.##0,00")&amp;" Std., und nur in 0,25-Schritten möglich.)","")</f>
        <v/>
      </c>
      <c r="L43" s="631"/>
      <c r="M43" s="631"/>
      <c r="N43" s="631"/>
      <c r="O43" s="631"/>
      <c r="P43" s="632"/>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41"/>
      <c r="D44" s="642"/>
      <c r="E44" s="633" t="s">
        <v>273</v>
      </c>
      <c r="F44" s="634"/>
      <c r="G44" s="634"/>
      <c r="H44" s="634"/>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35"/>
      <c r="F45" s="635"/>
      <c r="G45" s="635"/>
      <c r="H45" s="635"/>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36"/>
      <c r="F46" s="636"/>
      <c r="G46" s="636"/>
      <c r="H46" s="636"/>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36"/>
      <c r="F47" s="636"/>
      <c r="G47" s="636"/>
      <c r="H47" s="636"/>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28" t="str">
        <f>"Unterschrift von "&amp;Vorgesetzter</f>
        <v>Unterschrift von Vorname Nachname</v>
      </c>
      <c r="B48" s="628"/>
      <c r="C48" s="628"/>
      <c r="D48" s="628"/>
      <c r="E48" s="55"/>
      <c r="F48" s="55"/>
      <c r="G48" s="55"/>
      <c r="H48" s="9"/>
      <c r="I48" s="5"/>
      <c r="J48" s="5"/>
      <c r="K48" s="55"/>
      <c r="L48" s="628" t="str">
        <f>"Unterschrift von "&amp;Name</f>
        <v>Unterschrift von Vorname Nachname</v>
      </c>
      <c r="M48" s="628"/>
      <c r="N48" s="628"/>
      <c r="O48" s="628"/>
      <c r="P48" s="628"/>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519" priority="18" stopIfTrue="1">
      <formula>NOT($R8)</formula>
    </cfRule>
  </conditionalFormatting>
  <conditionalFormatting sqref="I8:I38">
    <cfRule type="cellIs" dxfId="518" priority="20" stopIfTrue="1" operator="greaterThan">
      <formula>0</formula>
    </cfRule>
  </conditionalFormatting>
  <conditionalFormatting sqref="I45 I47">
    <cfRule type="expression" dxfId="517" priority="21" stopIfTrue="1">
      <formula>OR($I45&lt;=NormalUG,$I45&gt;=NormalOG)</formula>
    </cfRule>
    <cfRule type="cellIs" dxfId="516" priority="22" stopIfTrue="1" operator="greaterThan">
      <formula>0</formula>
    </cfRule>
  </conditionalFormatting>
  <conditionalFormatting sqref="I2 E5 L5 N6 N8:N40 O39:P40 E40">
    <cfRule type="expression" dxfId="515" priority="24" stopIfTrue="1">
      <formula>Zeitmodell="Teilzeit"</formula>
    </cfRule>
  </conditionalFormatting>
  <conditionalFormatting sqref="A8:B38">
    <cfRule type="expression" dxfId="514" priority="26" stopIfTrue="1">
      <formula>$T8="F"</formula>
    </cfRule>
  </conditionalFormatting>
  <conditionalFormatting sqref="O8:O38">
    <cfRule type="expression" dxfId="513" priority="28" stopIfTrue="1">
      <formula>AND(NOT($AN8),$N8="")</formula>
    </cfRule>
  </conditionalFormatting>
  <conditionalFormatting sqref="AS8:AY38 Y8:AA38 R8:R38 AH8:AN38 BD8:BG38">
    <cfRule type="cellIs" dxfId="512" priority="29" stopIfTrue="1" operator="equal">
      <formula>FALSE</formula>
    </cfRule>
  </conditionalFormatting>
  <conditionalFormatting sqref="V39">
    <cfRule type="cellIs" dxfId="511" priority="30" stopIfTrue="1" operator="equal">
      <formula>0</formula>
    </cfRule>
  </conditionalFormatting>
  <conditionalFormatting sqref="T8:U38">
    <cfRule type="cellIs" dxfId="510" priority="31" stopIfTrue="1" operator="equal">
      <formula>"F"</formula>
    </cfRule>
  </conditionalFormatting>
  <conditionalFormatting sqref="F8:F38">
    <cfRule type="cellIs" dxfId="509" priority="33" stopIfTrue="1" operator="equal">
      <formula>0</formula>
    </cfRule>
  </conditionalFormatting>
  <conditionalFormatting sqref="BH8:BH38">
    <cfRule type="cellIs" dxfId="508" priority="34" stopIfTrue="1" operator="equal">
      <formula>1</formula>
    </cfRule>
  </conditionalFormatting>
  <conditionalFormatting sqref="S2:S3">
    <cfRule type="cellIs" dxfId="507" priority="35" stopIfTrue="1" operator="greaterThan">
      <formula>0</formula>
    </cfRule>
  </conditionalFormatting>
  <conditionalFormatting sqref="E8:E38">
    <cfRule type="expression" dxfId="506" priority="37" stopIfTrue="1">
      <formula>AND($AC8=$AF8,$AM8)</formula>
    </cfRule>
    <cfRule type="expression" dxfId="505" priority="38" stopIfTrue="1">
      <formula>AND($AC8=$AF8,NOT($AM8))</formula>
    </cfRule>
  </conditionalFormatting>
  <conditionalFormatting sqref="K8:K37">
    <cfRule type="expression" dxfId="504" priority="17" stopIfTrue="1">
      <formula>NOT($R8)</formula>
    </cfRule>
  </conditionalFormatting>
  <conditionalFormatting sqref="C8:C38">
    <cfRule type="expression" dxfId="503" priority="40" stopIfTrue="1">
      <formula>OR($T8="F",$D8="U",$D8="Z",$D8="K")</formula>
    </cfRule>
    <cfRule type="expression" dxfId="502" priority="41" stopIfTrue="1">
      <formula>$C8&lt;&gt;""</formula>
    </cfRule>
  </conditionalFormatting>
  <conditionalFormatting sqref="J43">
    <cfRule type="expression" dxfId="501" priority="42">
      <formula>$I$43&lt;$R$2</formula>
    </cfRule>
  </conditionalFormatting>
  <conditionalFormatting sqref="J8:J38">
    <cfRule type="expression" dxfId="500" priority="44" stopIfTrue="1">
      <formula>OR($J8&lt;=$R$3,$J8&gt;=$R$2)</formula>
    </cfRule>
    <cfRule type="cellIs" dxfId="499" priority="45" stopIfTrue="1" operator="equal">
      <formula>0</formula>
    </cfRule>
  </conditionalFormatting>
  <conditionalFormatting sqref="I40:I41">
    <cfRule type="expression" dxfId="498" priority="46" stopIfTrue="1">
      <formula>OR($I40&lt;=$R$3,$I40&gt;=$R$2)</formula>
    </cfRule>
    <cfRule type="expression" dxfId="497" priority="47" stopIfTrue="1">
      <formula>AND(N40&gt;0,Zeitmodell="Vollzeit")</formula>
    </cfRule>
    <cfRule type="expression" dxfId="496" priority="48" stopIfTrue="1">
      <formula>AND(N40&gt;0,Zeitmodell="Teilzeit")</formula>
    </cfRule>
  </conditionalFormatting>
  <conditionalFormatting sqref="I42:I44 I39">
    <cfRule type="expression" dxfId="495" priority="49" stopIfTrue="1">
      <formula>OR($I39&lt;=$R$3,$I39&gt;=$R$2)</formula>
    </cfRule>
    <cfRule type="cellIs" dxfId="494" priority="50" stopIfTrue="1" operator="greaterThan">
      <formula>0</formula>
    </cfRule>
  </conditionalFormatting>
  <conditionalFormatting sqref="J5">
    <cfRule type="expression" dxfId="493" priority="51" stopIfTrue="1">
      <formula>OR($J5&lt;=$R$3,$J5&gt;=$R$2)</formula>
    </cfRule>
    <cfRule type="cellIs" dxfId="492" priority="52" stopIfTrue="1" operator="greaterThan">
      <formula>0</formula>
    </cfRule>
  </conditionalFormatting>
  <conditionalFormatting sqref="A8:B37">
    <cfRule type="cellIs" dxfId="491" priority="25" stopIfTrue="1" operator="equal">
      <formula>""</formula>
    </cfRule>
  </conditionalFormatting>
  <conditionalFormatting sqref="C8:C37">
    <cfRule type="cellIs" dxfId="490" priority="39" stopIfTrue="1" operator="equal">
      <formula>""</formula>
    </cfRule>
  </conditionalFormatting>
  <conditionalFormatting sqref="I46">
    <cfRule type="expression" dxfId="489" priority="15" stopIfTrue="1">
      <formula>OR($I46&lt;=NormalUG,$I46&gt;=NormalOG)</formula>
    </cfRule>
    <cfRule type="cellIs" dxfId="488" priority="16" stopIfTrue="1" operator="greaterThan">
      <formula>0</formula>
    </cfRule>
  </conditionalFormatting>
  <conditionalFormatting sqref="E8:E37">
    <cfRule type="expression" dxfId="487" priority="36" stopIfTrue="1">
      <formula>NOT($R8)</formula>
    </cfRule>
  </conditionalFormatting>
  <conditionalFormatting sqref="F8:F37">
    <cfRule type="cellIs" dxfId="486" priority="32" stopIfTrue="1" operator="equal">
      <formula>""</formula>
    </cfRule>
  </conditionalFormatting>
  <conditionalFormatting sqref="I8:I37">
    <cfRule type="expression" dxfId="485" priority="19" stopIfTrue="1">
      <formula>NOT($R8)</formula>
    </cfRule>
  </conditionalFormatting>
  <conditionalFormatting sqref="J8:J37">
    <cfRule type="expression" dxfId="484" priority="43" stopIfTrue="1">
      <formula>NOT($R8)</formula>
    </cfRule>
  </conditionalFormatting>
  <conditionalFormatting sqref="N8:N37">
    <cfRule type="expression" dxfId="483" priority="23" stopIfTrue="1">
      <formula>NOT($R8)</formula>
    </cfRule>
  </conditionalFormatting>
  <conditionalFormatting sqref="O8:O37">
    <cfRule type="expression" dxfId="482" priority="27" stopIfTrue="1">
      <formula>NOT($R8)</formula>
    </cfRule>
  </conditionalFormatting>
  <conditionalFormatting sqref="D8:D38">
    <cfRule type="expression" dxfId="481" priority="13" stopIfTrue="1">
      <formula>$AI8</formula>
    </cfRule>
    <cfRule type="cellIs" dxfId="480" priority="14" stopIfTrue="1" operator="equal">
      <formula>"ZK"</formula>
    </cfRule>
  </conditionalFormatting>
  <conditionalFormatting sqref="D8:D37">
    <cfRule type="expression" dxfId="479" priority="12" stopIfTrue="1">
      <formula>NOT($R8)</formula>
    </cfRule>
  </conditionalFormatting>
  <conditionalFormatting sqref="G8:H37">
    <cfRule type="expression" dxfId="478" priority="9" stopIfTrue="1">
      <formula>NOT($R8)</formula>
    </cfRule>
  </conditionalFormatting>
  <conditionalFormatting sqref="G8:H38">
    <cfRule type="expression" dxfId="477" priority="10" stopIfTrue="1">
      <formula>$U8="F"</formula>
    </cfRule>
    <cfRule type="expression" dxfId="476" priority="11" stopIfTrue="1">
      <formula>$AK8</formula>
    </cfRule>
  </conditionalFormatting>
  <conditionalFormatting sqref="L8:L38">
    <cfRule type="expression" dxfId="475" priority="4" stopIfTrue="1">
      <formula>$AL8</formula>
    </cfRule>
    <cfRule type="expression" dxfId="474" priority="5" stopIfTrue="1">
      <formula>AND(NOT($AL8),$L8&lt;&gt;"")</formula>
    </cfRule>
  </conditionalFormatting>
  <conditionalFormatting sqref="M8:M38">
    <cfRule type="expression" dxfId="473" priority="7" stopIfTrue="1">
      <formula>$AL8</formula>
    </cfRule>
    <cfRule type="expression" dxfId="472" priority="8" stopIfTrue="1">
      <formula>AND(NOT($AL8),$M8&lt;&gt;"")</formula>
    </cfRule>
  </conditionalFormatting>
  <conditionalFormatting sqref="L8:L37">
    <cfRule type="expression" dxfId="471" priority="3" stopIfTrue="1">
      <formula>NOT($R8)</formula>
    </cfRule>
  </conditionalFormatting>
  <conditionalFormatting sqref="M8:M37">
    <cfRule type="expression" dxfId="470" priority="6" stopIfTrue="1">
      <formula>NOT($R8)</formula>
    </cfRule>
  </conditionalFormatting>
  <conditionalFormatting sqref="P38">
    <cfRule type="expression" dxfId="469" priority="2" stopIfTrue="1">
      <formula>NOT($R38)</formula>
    </cfRule>
  </conditionalFormatting>
  <conditionalFormatting sqref="J38">
    <cfRule type="expression" dxfId="468"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60D9B75B-8995-4B67-883A-FCBE8CA7DB76}">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EE634953-FCC1-4699-8F00-81CFA22FF811}">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DEA57C76-5A3A-4A82-9070-389E5F203A28}">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2510F6E2-4626-4FC6-AA5D-5C5666D33FF5}">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1B9749D1-0D03-4699-9BD1-2E6B6DECD3AD}">
      <formula1>$AJ8</formula1>
    </dataValidation>
    <dataValidation allowBlank="1" showInputMessage="1" showErrorMessage="1" errorTitle="Fehler in Eingabe" error="Dezimalwert (z.B. 1,0), der nicht grösser sein darf, wie die vorhandenen Überstunden (der Wert in der Zelle darüber)" sqref="N40:O41 K40:K41" xr:uid="{33740254-B75A-48B4-BDFE-F7BAA95C8AFC}"/>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8932A6D5-5C40-4DA2-A736-FDCE40BBBF33}">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2985D423-450A-4CFB-9C0F-640F3F88E7F3}"/>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0114A-7EDB-40BF-9E1E-BF12297F4D26}">
  <sheetPr codeName="Tabelle21"/>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83"/>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86" t="s">
        <v>58</v>
      </c>
      <c r="G2" s="686"/>
      <c r="H2" s="686"/>
      <c r="I2" s="430" t="str">
        <f>" "&amp;Zeitmodell</f>
        <v xml:space="preserve"> Vollzeit</v>
      </c>
      <c r="J2" s="511" t="s">
        <v>291</v>
      </c>
      <c r="K2" s="303" t="str">
        <f>" "&amp;Zeitmodus</f>
        <v xml:space="preserve"> Gleitzeit</v>
      </c>
      <c r="L2" s="303"/>
      <c r="M2" s="303"/>
      <c r="N2" s="303"/>
      <c r="O2" s="304"/>
      <c r="P2" s="684"/>
      <c r="Q2" s="150">
        <f ca="1">IF(ISNA($Q$4),1,$Q$4)</f>
        <v>4</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87" t="s">
        <v>264</v>
      </c>
      <c r="G3" s="687"/>
      <c r="H3" s="687"/>
      <c r="I3" s="307" t="str">
        <f>" "&amp;Vorgesetzter</f>
        <v xml:space="preserve"> Vorname Nachname</v>
      </c>
      <c r="J3" s="307"/>
      <c r="K3" s="307"/>
      <c r="L3" s="307"/>
      <c r="M3" s="307"/>
      <c r="N3" s="307"/>
      <c r="O3" s="308"/>
      <c r="P3" s="685"/>
      <c r="Q3" s="155" t="str" cm="1">
        <f t="array" aca="1" ref="Q3" ca="1">RIGHT(CELL("filename",A1),LEN(CELL("filename",A1))-SEARCH("]",CELL("filename",A1),1))</f>
        <v>April</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88" t="str">
        <f ca="1" xml:space="preserve"> " Monat: "&amp;$Q$3&amp;" "&amp;Jahr</f>
        <v xml:space="preserve"> Monat: April 2026</v>
      </c>
      <c r="B4" s="689"/>
      <c r="C4" s="689"/>
      <c r="D4" s="690"/>
      <c r="E4" s="691" t="s">
        <v>131</v>
      </c>
      <c r="F4" s="692"/>
      <c r="G4" s="693" t="s">
        <v>267</v>
      </c>
      <c r="H4" s="694"/>
      <c r="I4" s="695"/>
      <c r="J4" s="398" t="s">
        <v>135</v>
      </c>
      <c r="K4" s="402" t="s">
        <v>257</v>
      </c>
      <c r="L4" s="396"/>
      <c r="M4" s="397"/>
      <c r="N4" s="405"/>
      <c r="O4" s="699" t="s">
        <v>144</v>
      </c>
      <c r="P4" s="702" t="s">
        <v>145</v>
      </c>
      <c r="Q4" s="157">
        <f ca="1">IF(ISNA(VLOOKUP($Q$3,MTab,2,FALSE)),1,VLOOKUP($Q$3,MTab,2,FALSE))</f>
        <v>4</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705" t="s">
        <v>49</v>
      </c>
      <c r="B5" s="708" t="s">
        <v>123</v>
      </c>
      <c r="C5" s="673" t="s">
        <v>265</v>
      </c>
      <c r="D5" s="674"/>
      <c r="E5" s="675" t="str">
        <f>"Wochen-AZ"&amp;" "&amp;TEXT(WAZ,"[hh]:mm")</f>
        <v>Wochen-AZ 40:00</v>
      </c>
      <c r="F5" s="676"/>
      <c r="G5" s="696"/>
      <c r="H5" s="697"/>
      <c r="I5" s="698"/>
      <c r="J5" s="399" cm="1">
        <f t="array" aca="1" ref="J5" ca="1">IF(ISNA($Q$5),Übertrag,INDIRECT($Q$5))</f>
        <v>0</v>
      </c>
      <c r="K5" s="407" t="s">
        <v>258</v>
      </c>
      <c r="L5" s="427" t="str">
        <f>IF(Zeitmodell="Vollzeit"," Überstunden1:1,5"," Überstunden1:1,25")</f>
        <v xml:space="preserve"> Überstunden1:1,5</v>
      </c>
      <c r="M5" s="412"/>
      <c r="N5" s="404"/>
      <c r="O5" s="700"/>
      <c r="P5" s="703"/>
      <c r="Q5" s="156" t="str">
        <f ca="1">IF(ISNA(VLOOKUP($Q$3,MTab,3,FALSE)),"Übertrag",VLOOKUP($Q$3,MTab,3,FALSE))</f>
        <v>März!$I$44</v>
      </c>
      <c r="R5" s="134"/>
      <c r="S5" s="156" t="str">
        <f ca="1">IF(ISNA(VLOOKUP($Q$3,MTab,4,FALSE)),$Q$3&amp;"!$S$2",VLOOKUP($Q$3,MTab,4,FALSE))</f>
        <v>März!$S$3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706"/>
      <c r="B6" s="709"/>
      <c r="C6" s="677" t="s">
        <v>134</v>
      </c>
      <c r="D6" s="679" t="s">
        <v>170</v>
      </c>
      <c r="E6" s="311" t="s">
        <v>133</v>
      </c>
      <c r="F6" s="681" t="s">
        <v>0</v>
      </c>
      <c r="G6" s="664" t="s">
        <v>1</v>
      </c>
      <c r="H6" s="660" t="s">
        <v>2</v>
      </c>
      <c r="I6" s="421" t="s">
        <v>3</v>
      </c>
      <c r="J6" s="312" t="s">
        <v>129</v>
      </c>
      <c r="K6" s="662" t="s">
        <v>3</v>
      </c>
      <c r="L6" s="664" t="s">
        <v>1</v>
      </c>
      <c r="M6" s="666" t="s">
        <v>2</v>
      </c>
      <c r="N6" s="668" t="s">
        <v>3</v>
      </c>
      <c r="O6" s="700"/>
      <c r="P6" s="703"/>
      <c r="Q6" s="120" t="s">
        <v>13</v>
      </c>
      <c r="R6" s="121"/>
      <c r="S6" s="121"/>
      <c r="T6" s="121"/>
      <c r="U6" s="121"/>
      <c r="V6" s="121"/>
      <c r="W6" s="121"/>
      <c r="X6" s="161" t="s">
        <v>163</v>
      </c>
      <c r="Y6" s="121"/>
      <c r="Z6" s="121"/>
      <c r="AA6" s="121"/>
      <c r="AB6" s="670" t="s">
        <v>97</v>
      </c>
      <c r="AC6" s="671"/>
      <c r="AD6" s="671"/>
      <c r="AE6" s="671"/>
      <c r="AF6" s="671"/>
      <c r="AG6" s="672"/>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707"/>
      <c r="B7" s="710"/>
      <c r="C7" s="678"/>
      <c r="D7" s="680"/>
      <c r="E7" s="313" t="s">
        <v>124</v>
      </c>
      <c r="F7" s="682"/>
      <c r="G7" s="665"/>
      <c r="H7" s="661"/>
      <c r="I7" s="422" t="s">
        <v>4</v>
      </c>
      <c r="J7" s="314" t="s">
        <v>130</v>
      </c>
      <c r="K7" s="663"/>
      <c r="L7" s="665"/>
      <c r="M7" s="667"/>
      <c r="N7" s="669"/>
      <c r="O7" s="701"/>
      <c r="P7" s="704"/>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46113</v>
      </c>
      <c r="B8" s="76" t="str">
        <f t="shared" ref="B8:B38" ca="1" si="0">IF($R8,VLOOKUP(WEEKDAY($Q8,2),WOTA,2,FALSE),"")</f>
        <v>Mi</v>
      </c>
      <c r="C8" s="75" t="str">
        <f t="shared" ref="C8:C38" ca="1" si="1">IF($R8," "&amp;IF($S8="",VLOOKUP($Q8,FListe,3,FALSE),$S8),"")</f>
        <v xml:space="preserve"> </v>
      </c>
      <c r="D8" s="165"/>
      <c r="E8" s="388" t="str">
        <f ca="1">IF(AND($R8,$T8&lt;&gt;"F"),IF($AC8=$AF8,"keine NAZ",TEXT($AC8,"hh:mm")&amp;"-"&amp;TEXT($AF8,"hh:mm")),"")</f>
        <v>08:00-16:00</v>
      </c>
      <c r="F8" s="124">
        <f t="shared" ref="F8:F38" ca="1" si="2">IF($R8,IF($T8="F",0,VLOOKUP($B8,GAZ,I_GAZNAZ,FALSE)),"")</f>
        <v>0.33333333333333331</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46113</v>
      </c>
      <c r="R8" s="114" t="b">
        <f t="shared" ref="R8:R38" ca="1" si="6">$Q$2=MONTH($Q8)</f>
        <v>1</v>
      </c>
      <c r="S8" s="108" t="str">
        <f t="shared" ref="S8:S38" si="7">IF(OR($D8="U",$D8="Z",$D8="ZK",$D8="K"),VLOOKUP($D8,UZK,2,FALSE),"")</f>
        <v/>
      </c>
      <c r="T8" s="60" t="str">
        <f t="shared" ref="T8:T38" ca="1" si="8">IF($R8,VLOOKUP($Q8,FListe,4,FALSE),"")</f>
        <v>A</v>
      </c>
      <c r="U8" s="60" t="str">
        <f t="shared" ref="U8:U38" ca="1" si="9">IF($R8,VLOOKUP($Q8,FListe,5,FALSE),"")</f>
        <v>A</v>
      </c>
      <c r="V8" s="479">
        <f t="shared" ref="V8:V38" si="10">$H8-$G8</f>
        <v>0</v>
      </c>
      <c r="W8" s="481">
        <f t="shared" ref="W8:W38" ca="1" si="11">IF($R8,ROUND($V8-$F8,15),"")</f>
        <v>-0.33333333333333298</v>
      </c>
      <c r="X8" s="159">
        <f t="shared" ref="X8:X38" ca="1" si="12">IF($I8&lt;&gt;"",$X7+$I8,$X7)</f>
        <v>0</v>
      </c>
      <c r="Y8" s="114" t="b">
        <f t="shared" ref="Y8:Y38" ca="1" si="13">($W8=0)</f>
        <v>0</v>
      </c>
      <c r="Z8" s="114" t="b">
        <f t="shared" ref="Z8:Z38" ca="1" si="14">($W8&gt;0)</f>
        <v>0</v>
      </c>
      <c r="AA8" s="114" t="b">
        <f t="shared" ref="AA8:AA38" ca="1" si="15">($W8&lt;0)</f>
        <v>1</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1</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46114</v>
      </c>
      <c r="B9" s="76" t="str">
        <f t="shared" ca="1" si="0"/>
        <v>Do</v>
      </c>
      <c r="C9" s="75" t="str">
        <f t="shared" ca="1" si="1"/>
        <v xml:space="preserve"> Gründonnerstag</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46114</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46115</v>
      </c>
      <c r="B10" s="76" t="str">
        <f t="shared" ca="1" si="0"/>
        <v>Fr</v>
      </c>
      <c r="C10" s="75" t="str">
        <f t="shared" ca="1" si="1"/>
        <v xml:space="preserve"> Karfreitag</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46115</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46116</v>
      </c>
      <c r="B11" s="76" t="str">
        <f t="shared" ca="1" si="0"/>
        <v>Sa</v>
      </c>
      <c r="C11" s="75" t="str">
        <f t="shared" ca="1" si="1"/>
        <v xml:space="preserve"> Wochenende</v>
      </c>
      <c r="D11" s="496"/>
      <c r="E11" s="388" t="str">
        <f t="shared" ca="1" si="42"/>
        <v/>
      </c>
      <c r="F11" s="124">
        <f t="shared" ca="1" si="2"/>
        <v>0</v>
      </c>
      <c r="G11" s="125"/>
      <c r="H11" s="419"/>
      <c r="I11" s="423" t="str">
        <f t="shared" ca="1" si="3"/>
        <v/>
      </c>
      <c r="J11" s="400">
        <f t="shared" ca="1" si="4"/>
        <v>0</v>
      </c>
      <c r="K11" s="408" t="str">
        <f t="shared" ca="1" si="43"/>
        <v/>
      </c>
      <c r="L11" s="125"/>
      <c r="M11" s="417"/>
      <c r="N11" s="425" t="str">
        <f t="shared" ca="1" si="5"/>
        <v/>
      </c>
      <c r="O11" s="403"/>
      <c r="P11" s="180"/>
      <c r="Q11" s="107">
        <f t="shared" ca="1" si="44"/>
        <v>46116</v>
      </c>
      <c r="R11" s="114" t="b">
        <f t="shared" ca="1" si="6"/>
        <v>1</v>
      </c>
      <c r="S11" s="108" t="str">
        <f t="shared" si="7"/>
        <v/>
      </c>
      <c r="T11" s="60" t="str">
        <f t="shared" ca="1" si="8"/>
        <v>F</v>
      </c>
      <c r="U11" s="60" t="str">
        <f t="shared" ca="1" si="9"/>
        <v>A</v>
      </c>
      <c r="V11" s="479">
        <f t="shared" si="10"/>
        <v>0</v>
      </c>
      <c r="W11" s="481">
        <f t="shared" ca="1" si="11"/>
        <v>0</v>
      </c>
      <c r="X11" s="159">
        <f t="shared" ca="1" si="12"/>
        <v>0</v>
      </c>
      <c r="Y11" s="114" t="b">
        <f t="shared" ca="1" si="13"/>
        <v>1</v>
      </c>
      <c r="Z11" s="114" t="b">
        <f t="shared" ca="1" si="14"/>
        <v>0</v>
      </c>
      <c r="AA11" s="114" t="b">
        <f t="shared" ca="1" si="15"/>
        <v>0</v>
      </c>
      <c r="AB11" s="77" t="str">
        <f t="shared" ca="1" si="16"/>
        <v/>
      </c>
      <c r="AC11" s="84" t="str">
        <f t="shared" ca="1" si="16"/>
        <v/>
      </c>
      <c r="AD11" s="87" t="str">
        <f t="shared" ca="1" si="17"/>
        <v/>
      </c>
      <c r="AE11" s="87" t="str">
        <f t="shared" ca="1" si="18"/>
        <v/>
      </c>
      <c r="AF11" s="84" t="str">
        <f t="shared" ca="1" si="16"/>
        <v/>
      </c>
      <c r="AG11" s="81" t="str">
        <f t="shared" ca="1" si="16"/>
        <v/>
      </c>
      <c r="AH11" s="114" t="b">
        <f t="shared" si="19"/>
        <v>0</v>
      </c>
      <c r="AI11" s="114" t="b">
        <f t="shared" ca="1" si="45"/>
        <v>0</v>
      </c>
      <c r="AJ11" s="114" t="b">
        <f t="shared" ca="1" si="20"/>
        <v>0</v>
      </c>
      <c r="AK11" s="114" t="b">
        <f t="shared" ca="1" si="21"/>
        <v>1</v>
      </c>
      <c r="AL11" s="114" t="b">
        <f t="shared" ca="1" si="46"/>
        <v>1</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f t="shared" ca="1" si="32"/>
        <v>0</v>
      </c>
      <c r="BA11" s="112">
        <f t="shared" ca="1" si="33"/>
        <v>0.99930555555555556</v>
      </c>
      <c r="BB11" s="112">
        <f t="shared" ca="1" si="34"/>
        <v>0</v>
      </c>
      <c r="BC11" s="112">
        <f t="shared" ca="1" si="35"/>
        <v>0.99930555555555556</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46117</v>
      </c>
      <c r="B12" s="76" t="str">
        <f t="shared" ca="1" si="0"/>
        <v>So</v>
      </c>
      <c r="C12" s="75" t="str">
        <f t="shared" ca="1" si="1"/>
        <v xml:space="preserve"> Ostersonntag</v>
      </c>
      <c r="D12" s="496"/>
      <c r="E12" s="388" t="str">
        <f t="shared" ca="1" si="42"/>
        <v/>
      </c>
      <c r="F12" s="124">
        <f t="shared" ca="1" si="2"/>
        <v>0</v>
      </c>
      <c r="G12" s="125"/>
      <c r="H12" s="419"/>
      <c r="I12" s="423" t="str">
        <f t="shared" ca="1" si="3"/>
        <v/>
      </c>
      <c r="J12" s="400">
        <f t="shared" ca="1" si="4"/>
        <v>0</v>
      </c>
      <c r="K12" s="408" t="str">
        <f t="shared" ca="1" si="43"/>
        <v/>
      </c>
      <c r="L12" s="497"/>
      <c r="M12" s="498"/>
      <c r="N12" s="425" t="str">
        <f t="shared" ca="1" si="5"/>
        <v/>
      </c>
      <c r="O12" s="403"/>
      <c r="P12" s="180"/>
      <c r="Q12" s="107">
        <f t="shared" ca="1" si="44"/>
        <v>46117</v>
      </c>
      <c r="R12" s="114" t="b">
        <f t="shared" ca="1" si="6"/>
        <v>1</v>
      </c>
      <c r="S12" s="108" t="str">
        <f t="shared" si="7"/>
        <v/>
      </c>
      <c r="T12" s="60" t="str">
        <f t="shared" ca="1" si="8"/>
        <v>F</v>
      </c>
      <c r="U12" s="60" t="str">
        <f t="shared" ca="1" si="9"/>
        <v>F</v>
      </c>
      <c r="V12" s="479">
        <f t="shared" si="10"/>
        <v>0</v>
      </c>
      <c r="W12" s="481">
        <f t="shared" ca="1" si="11"/>
        <v>0</v>
      </c>
      <c r="X12" s="159">
        <f t="shared" ca="1" si="12"/>
        <v>0</v>
      </c>
      <c r="Y12" s="114" t="b">
        <f t="shared" ca="1" si="13"/>
        <v>1</v>
      </c>
      <c r="Z12" s="114" t="b">
        <f t="shared" ca="1" si="14"/>
        <v>0</v>
      </c>
      <c r="AA12" s="114" t="b">
        <f t="shared" ca="1" si="15"/>
        <v>0</v>
      </c>
      <c r="AB12" s="77" t="str">
        <f t="shared" ca="1" si="16"/>
        <v/>
      </c>
      <c r="AC12" s="84" t="str">
        <f t="shared" ca="1" si="16"/>
        <v/>
      </c>
      <c r="AD12" s="87" t="str">
        <f t="shared" ca="1" si="17"/>
        <v/>
      </c>
      <c r="AE12" s="87" t="str">
        <f t="shared" ca="1" si="18"/>
        <v/>
      </c>
      <c r="AF12" s="84" t="str">
        <f t="shared" ca="1" si="16"/>
        <v/>
      </c>
      <c r="AG12" s="81" t="str">
        <f t="shared" ca="1" si="16"/>
        <v/>
      </c>
      <c r="AH12" s="114" t="b">
        <f t="shared" si="19"/>
        <v>0</v>
      </c>
      <c r="AI12" s="114" t="b">
        <f t="shared" ca="1" si="45"/>
        <v>0</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46118</v>
      </c>
      <c r="B13" s="76" t="str">
        <f t="shared" ca="1" si="0"/>
        <v>Mo</v>
      </c>
      <c r="C13" s="75" t="str">
        <f t="shared" ca="1" si="1"/>
        <v xml:space="preserve"> Ostermontag</v>
      </c>
      <c r="D13" s="496"/>
      <c r="E13" s="388" t="str">
        <f t="shared" ca="1" si="42"/>
        <v/>
      </c>
      <c r="F13" s="124">
        <f t="shared" ca="1" si="2"/>
        <v>0</v>
      </c>
      <c r="G13" s="125"/>
      <c r="H13" s="419"/>
      <c r="I13" s="423" t="str">
        <f t="shared" ca="1" si="3"/>
        <v/>
      </c>
      <c r="J13" s="400">
        <f t="shared" ca="1" si="4"/>
        <v>0</v>
      </c>
      <c r="K13" s="408" t="str">
        <f t="shared" ca="1" si="43"/>
        <v/>
      </c>
      <c r="L13" s="497"/>
      <c r="M13" s="498"/>
      <c r="N13" s="425" t="str">
        <f t="shared" ca="1" si="5"/>
        <v/>
      </c>
      <c r="O13" s="403"/>
      <c r="P13" s="180"/>
      <c r="Q13" s="107">
        <f t="shared" ca="1" si="44"/>
        <v>46118</v>
      </c>
      <c r="R13" s="114" t="b">
        <f t="shared" ca="1" si="6"/>
        <v>1</v>
      </c>
      <c r="S13" s="108" t="str">
        <f t="shared" si="7"/>
        <v/>
      </c>
      <c r="T13" s="60" t="str">
        <f t="shared" ca="1" si="8"/>
        <v>F</v>
      </c>
      <c r="U13" s="60" t="str">
        <f t="shared" ca="1" si="9"/>
        <v>F</v>
      </c>
      <c r="V13" s="479">
        <f t="shared" si="10"/>
        <v>0</v>
      </c>
      <c r="W13" s="481">
        <f t="shared" ca="1" si="11"/>
        <v>0</v>
      </c>
      <c r="X13" s="159">
        <f t="shared" ca="1" si="12"/>
        <v>0</v>
      </c>
      <c r="Y13" s="114" t="b">
        <f t="shared" ca="1" si="13"/>
        <v>1</v>
      </c>
      <c r="Z13" s="114" t="b">
        <f t="shared" ca="1" si="14"/>
        <v>0</v>
      </c>
      <c r="AA13" s="114" t="b">
        <f t="shared" ca="1" si="15"/>
        <v>0</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0</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46119</v>
      </c>
      <c r="B14" s="76" t="str">
        <f t="shared" ca="1" si="0"/>
        <v>Di</v>
      </c>
      <c r="C14" s="75" t="str">
        <f t="shared" ca="1" si="1"/>
        <v xml:space="preserve"> Osterdienstag</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46119</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46120</v>
      </c>
      <c r="B15" s="76" t="str">
        <f t="shared" ca="1" si="0"/>
        <v>Mi</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46120</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46121</v>
      </c>
      <c r="B16" s="76" t="str">
        <f t="shared" ca="1" si="0"/>
        <v>Do</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46121</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46122</v>
      </c>
      <c r="B17" s="76" t="str">
        <f t="shared" ca="1" si="0"/>
        <v>Fr</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46122</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46123</v>
      </c>
      <c r="B18" s="76" t="str">
        <f t="shared" ca="1" si="0"/>
        <v>Sa</v>
      </c>
      <c r="C18" s="75" t="str">
        <f t="shared" ca="1" si="1"/>
        <v xml:space="preserve"> Wochenende</v>
      </c>
      <c r="D18" s="496"/>
      <c r="E18" s="388" t="str">
        <f t="shared" ca="1" si="42"/>
        <v/>
      </c>
      <c r="F18" s="124">
        <f t="shared" ca="1" si="2"/>
        <v>0</v>
      </c>
      <c r="G18" s="125"/>
      <c r="H18" s="419"/>
      <c r="I18" s="423" t="str">
        <f t="shared" ca="1" si="3"/>
        <v/>
      </c>
      <c r="J18" s="400">
        <f t="shared" ca="1" si="4"/>
        <v>0</v>
      </c>
      <c r="K18" s="408" t="str">
        <f t="shared" ca="1" si="43"/>
        <v/>
      </c>
      <c r="L18" s="125"/>
      <c r="M18" s="417"/>
      <c r="N18" s="425" t="str">
        <f t="shared" ca="1" si="5"/>
        <v/>
      </c>
      <c r="O18" s="403"/>
      <c r="P18" s="180"/>
      <c r="Q18" s="107">
        <f t="shared" ca="1" si="44"/>
        <v>46123</v>
      </c>
      <c r="R18" s="114" t="b">
        <f t="shared" ca="1" si="6"/>
        <v>1</v>
      </c>
      <c r="S18" s="108" t="str">
        <f t="shared" si="7"/>
        <v/>
      </c>
      <c r="T18" s="60" t="str">
        <f t="shared" ca="1" si="8"/>
        <v>F</v>
      </c>
      <c r="U18" s="60" t="str">
        <f t="shared" ca="1" si="9"/>
        <v>A</v>
      </c>
      <c r="V18" s="479">
        <f t="shared" si="10"/>
        <v>0</v>
      </c>
      <c r="W18" s="481">
        <f t="shared" ca="1" si="11"/>
        <v>0</v>
      </c>
      <c r="X18" s="159">
        <f t="shared" ca="1" si="12"/>
        <v>0</v>
      </c>
      <c r="Y18" s="114" t="b">
        <f t="shared" ca="1" si="13"/>
        <v>1</v>
      </c>
      <c r="Z18" s="114" t="b">
        <f t="shared" ca="1" si="14"/>
        <v>0</v>
      </c>
      <c r="AA18" s="114" t="b">
        <f t="shared" ca="1" si="15"/>
        <v>0</v>
      </c>
      <c r="AB18" s="77" t="str">
        <f t="shared" ca="1" si="16"/>
        <v/>
      </c>
      <c r="AC18" s="84" t="str">
        <f t="shared" ca="1" si="16"/>
        <v/>
      </c>
      <c r="AD18" s="87" t="str">
        <f t="shared" ca="1" si="17"/>
        <v/>
      </c>
      <c r="AE18" s="87" t="str">
        <f t="shared" ca="1" si="18"/>
        <v/>
      </c>
      <c r="AF18" s="84" t="str">
        <f t="shared" ca="1" si="16"/>
        <v/>
      </c>
      <c r="AG18" s="81" t="str">
        <f t="shared" ca="1" si="16"/>
        <v/>
      </c>
      <c r="AH18" s="114" t="b">
        <f t="shared" si="19"/>
        <v>0</v>
      </c>
      <c r="AI18" s="114" t="b">
        <f t="shared" ca="1" si="45"/>
        <v>0</v>
      </c>
      <c r="AJ18" s="114" t="b">
        <f t="shared" ca="1" si="20"/>
        <v>0</v>
      </c>
      <c r="AK18" s="114" t="b">
        <f t="shared" ca="1" si="21"/>
        <v>1</v>
      </c>
      <c r="AL18" s="114" t="b">
        <f t="shared" ca="1" si="46"/>
        <v>1</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f t="shared" ca="1" si="32"/>
        <v>0</v>
      </c>
      <c r="BA18" s="112">
        <f t="shared" ca="1" si="33"/>
        <v>0.99930555555555556</v>
      </c>
      <c r="BB18" s="112">
        <f t="shared" ca="1" si="34"/>
        <v>0</v>
      </c>
      <c r="BC18" s="112">
        <f t="shared" ca="1" si="35"/>
        <v>0.99930555555555556</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46124</v>
      </c>
      <c r="B19" s="76" t="str">
        <f t="shared" ca="1" si="0"/>
        <v>So</v>
      </c>
      <c r="C19" s="75" t="str">
        <f t="shared" ca="1" si="1"/>
        <v xml:space="preserve"> Wochenende</v>
      </c>
      <c r="D19" s="496"/>
      <c r="E19" s="388" t="str">
        <f t="shared" ca="1" si="42"/>
        <v/>
      </c>
      <c r="F19" s="124">
        <f t="shared" ca="1" si="2"/>
        <v>0</v>
      </c>
      <c r="G19" s="125"/>
      <c r="H19" s="419"/>
      <c r="I19" s="423" t="str">
        <f t="shared" ca="1" si="3"/>
        <v/>
      </c>
      <c r="J19" s="400">
        <f t="shared" ca="1" si="4"/>
        <v>0</v>
      </c>
      <c r="K19" s="408" t="str">
        <f t="shared" ca="1" si="43"/>
        <v/>
      </c>
      <c r="L19" s="497"/>
      <c r="M19" s="498"/>
      <c r="N19" s="425" t="str">
        <f t="shared" ca="1" si="5"/>
        <v/>
      </c>
      <c r="O19" s="403"/>
      <c r="P19" s="180"/>
      <c r="Q19" s="107">
        <f t="shared" ca="1" si="44"/>
        <v>46124</v>
      </c>
      <c r="R19" s="114" t="b">
        <f t="shared" ca="1" si="6"/>
        <v>1</v>
      </c>
      <c r="S19" s="108" t="str">
        <f t="shared" si="7"/>
        <v/>
      </c>
      <c r="T19" s="60" t="str">
        <f t="shared" ca="1" si="8"/>
        <v>F</v>
      </c>
      <c r="U19" s="60" t="str">
        <f t="shared" ca="1" si="9"/>
        <v>F</v>
      </c>
      <c r="V19" s="479">
        <f t="shared" si="10"/>
        <v>0</v>
      </c>
      <c r="W19" s="481">
        <f t="shared" ca="1" si="11"/>
        <v>0</v>
      </c>
      <c r="X19" s="159">
        <f t="shared" ca="1" si="12"/>
        <v>0</v>
      </c>
      <c r="Y19" s="114" t="b">
        <f t="shared" ca="1" si="13"/>
        <v>1</v>
      </c>
      <c r="Z19" s="114" t="b">
        <f t="shared" ca="1" si="14"/>
        <v>0</v>
      </c>
      <c r="AA19" s="114" t="b">
        <f t="shared" ca="1" si="15"/>
        <v>0</v>
      </c>
      <c r="AB19" s="77" t="str">
        <f t="shared" ca="1" si="16"/>
        <v/>
      </c>
      <c r="AC19" s="84" t="str">
        <f t="shared" ca="1" si="16"/>
        <v/>
      </c>
      <c r="AD19" s="87" t="str">
        <f t="shared" ca="1" si="17"/>
        <v/>
      </c>
      <c r="AE19" s="87" t="str">
        <f t="shared" ca="1" si="18"/>
        <v/>
      </c>
      <c r="AF19" s="84" t="str">
        <f t="shared" ca="1" si="16"/>
        <v/>
      </c>
      <c r="AG19" s="81" t="str">
        <f t="shared" ca="1" si="16"/>
        <v/>
      </c>
      <c r="AH19" s="114" t="b">
        <f t="shared" si="19"/>
        <v>0</v>
      </c>
      <c r="AI19" s="114" t="b">
        <f t="shared" ca="1" si="45"/>
        <v>0</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46125</v>
      </c>
      <c r="B20" s="76" t="str">
        <f t="shared" ca="1" si="0"/>
        <v>Mo</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46125</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46126</v>
      </c>
      <c r="B21" s="76" t="str">
        <f t="shared" ca="1" si="0"/>
        <v>Di</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46126</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46127</v>
      </c>
      <c r="B22" s="76" t="str">
        <f t="shared" ca="1" si="0"/>
        <v>Mi</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46127</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46128</v>
      </c>
      <c r="B23" s="76" t="str">
        <f t="shared" ca="1" si="0"/>
        <v>Do</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46128</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46129</v>
      </c>
      <c r="B24" s="76" t="str">
        <f t="shared" ca="1" si="0"/>
        <v>Fr</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46129</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46130</v>
      </c>
      <c r="B25" s="76" t="str">
        <f t="shared" ca="1" si="0"/>
        <v>Sa</v>
      </c>
      <c r="C25" s="75" t="str">
        <f t="shared" ca="1" si="1"/>
        <v xml:space="preserve"> Wochenende</v>
      </c>
      <c r="D25" s="496"/>
      <c r="E25" s="388" t="str">
        <f t="shared" ca="1" si="42"/>
        <v/>
      </c>
      <c r="F25" s="124">
        <f t="shared" ca="1" si="2"/>
        <v>0</v>
      </c>
      <c r="G25" s="125"/>
      <c r="H25" s="419"/>
      <c r="I25" s="423" t="str">
        <f t="shared" ca="1" si="3"/>
        <v/>
      </c>
      <c r="J25" s="400">
        <f t="shared" ca="1" si="4"/>
        <v>0</v>
      </c>
      <c r="K25" s="408" t="str">
        <f t="shared" ca="1" si="43"/>
        <v/>
      </c>
      <c r="L25" s="125"/>
      <c r="M25" s="417"/>
      <c r="N25" s="425" t="str">
        <f t="shared" ca="1" si="5"/>
        <v/>
      </c>
      <c r="O25" s="403"/>
      <c r="P25" s="180"/>
      <c r="Q25" s="107">
        <f t="shared" ca="1" si="44"/>
        <v>46130</v>
      </c>
      <c r="R25" s="114" t="b">
        <f t="shared" ca="1" si="6"/>
        <v>1</v>
      </c>
      <c r="S25" s="108" t="str">
        <f t="shared" si="7"/>
        <v/>
      </c>
      <c r="T25" s="60" t="str">
        <f t="shared" ca="1" si="8"/>
        <v>F</v>
      </c>
      <c r="U25" s="60" t="str">
        <f t="shared" ca="1" si="9"/>
        <v>A</v>
      </c>
      <c r="V25" s="479">
        <f t="shared" si="10"/>
        <v>0</v>
      </c>
      <c r="W25" s="481">
        <f t="shared" ca="1" si="11"/>
        <v>0</v>
      </c>
      <c r="X25" s="159">
        <f t="shared" ca="1" si="12"/>
        <v>0</v>
      </c>
      <c r="Y25" s="114" t="b">
        <f t="shared" ca="1" si="13"/>
        <v>1</v>
      </c>
      <c r="Z25" s="114" t="b">
        <f t="shared" ca="1" si="14"/>
        <v>0</v>
      </c>
      <c r="AA25" s="114" t="b">
        <f t="shared" ca="1" si="15"/>
        <v>0</v>
      </c>
      <c r="AB25" s="77" t="str">
        <f t="shared" ca="1" si="50"/>
        <v/>
      </c>
      <c r="AC25" s="84" t="str">
        <f t="shared" ca="1" si="50"/>
        <v/>
      </c>
      <c r="AD25" s="87" t="str">
        <f t="shared" ca="1" si="17"/>
        <v/>
      </c>
      <c r="AE25" s="87" t="str">
        <f t="shared" ca="1" si="18"/>
        <v/>
      </c>
      <c r="AF25" s="84" t="str">
        <f t="shared" ca="1" si="50"/>
        <v/>
      </c>
      <c r="AG25" s="81" t="str">
        <f t="shared" ca="1" si="50"/>
        <v/>
      </c>
      <c r="AH25" s="114" t="b">
        <f t="shared" si="19"/>
        <v>0</v>
      </c>
      <c r="AI25" s="114" t="b">
        <f t="shared" ca="1" si="45"/>
        <v>0</v>
      </c>
      <c r="AJ25" s="114" t="b">
        <f t="shared" ca="1" si="20"/>
        <v>0</v>
      </c>
      <c r="AK25" s="114" t="b">
        <f t="shared" ca="1" si="21"/>
        <v>1</v>
      </c>
      <c r="AL25" s="114" t="b">
        <f t="shared" ca="1" si="46"/>
        <v>1</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f t="shared" ca="1" si="32"/>
        <v>0</v>
      </c>
      <c r="BA25" s="112">
        <f t="shared" ca="1" si="33"/>
        <v>0.99930555555555556</v>
      </c>
      <c r="BB25" s="112">
        <f t="shared" ca="1" si="34"/>
        <v>0</v>
      </c>
      <c r="BC25" s="112">
        <f t="shared" ca="1" si="35"/>
        <v>0.99930555555555556</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46131</v>
      </c>
      <c r="B26" s="76" t="str">
        <f t="shared" ca="1" si="0"/>
        <v>So</v>
      </c>
      <c r="C26" s="75" t="str">
        <f t="shared" ca="1" si="1"/>
        <v xml:space="preserve"> Wochenende</v>
      </c>
      <c r="D26" s="496"/>
      <c r="E26" s="388" t="str">
        <f t="shared" ca="1" si="42"/>
        <v/>
      </c>
      <c r="F26" s="124">
        <f t="shared" ca="1" si="2"/>
        <v>0</v>
      </c>
      <c r="G26" s="125"/>
      <c r="H26" s="419"/>
      <c r="I26" s="423" t="str">
        <f t="shared" ca="1" si="3"/>
        <v/>
      </c>
      <c r="J26" s="400">
        <f t="shared" ca="1" si="4"/>
        <v>0</v>
      </c>
      <c r="K26" s="408" t="str">
        <f t="shared" ca="1" si="43"/>
        <v/>
      </c>
      <c r="L26" s="497"/>
      <c r="M26" s="498"/>
      <c r="N26" s="425" t="str">
        <f t="shared" ca="1" si="5"/>
        <v/>
      </c>
      <c r="O26" s="403"/>
      <c r="P26" s="180"/>
      <c r="Q26" s="107">
        <f t="shared" ca="1" si="44"/>
        <v>46131</v>
      </c>
      <c r="R26" s="114" t="b">
        <f t="shared" ca="1" si="6"/>
        <v>1</v>
      </c>
      <c r="S26" s="108" t="str">
        <f t="shared" si="7"/>
        <v/>
      </c>
      <c r="T26" s="60" t="str">
        <f t="shared" ca="1" si="8"/>
        <v>F</v>
      </c>
      <c r="U26" s="60" t="str">
        <f t="shared" ca="1" si="9"/>
        <v>F</v>
      </c>
      <c r="V26" s="479">
        <f t="shared" si="10"/>
        <v>0</v>
      </c>
      <c r="W26" s="481">
        <f t="shared" ca="1" si="11"/>
        <v>0</v>
      </c>
      <c r="X26" s="159">
        <f t="shared" ca="1" si="12"/>
        <v>0</v>
      </c>
      <c r="Y26" s="114" t="b">
        <f t="shared" ca="1" si="13"/>
        <v>1</v>
      </c>
      <c r="Z26" s="114" t="b">
        <f t="shared" ca="1" si="14"/>
        <v>0</v>
      </c>
      <c r="AA26" s="114" t="b">
        <f t="shared" ca="1" si="15"/>
        <v>0</v>
      </c>
      <c r="AB26" s="77" t="str">
        <f t="shared" ca="1" si="50"/>
        <v/>
      </c>
      <c r="AC26" s="84" t="str">
        <f t="shared" ca="1" si="50"/>
        <v/>
      </c>
      <c r="AD26" s="87" t="str">
        <f t="shared" ca="1" si="17"/>
        <v/>
      </c>
      <c r="AE26" s="87" t="str">
        <f t="shared" ca="1" si="18"/>
        <v/>
      </c>
      <c r="AF26" s="84" t="str">
        <f t="shared" ca="1" si="50"/>
        <v/>
      </c>
      <c r="AG26" s="81" t="str">
        <f t="shared" ca="1" si="50"/>
        <v/>
      </c>
      <c r="AH26" s="114" t="b">
        <f t="shared" si="19"/>
        <v>0</v>
      </c>
      <c r="AI26" s="114" t="b">
        <f t="shared" ca="1" si="45"/>
        <v>0</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46132</v>
      </c>
      <c r="B27" s="76" t="str">
        <f t="shared" ca="1" si="0"/>
        <v>Mo</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46132</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46133</v>
      </c>
      <c r="B28" s="76" t="str">
        <f t="shared" ca="1" si="0"/>
        <v>Di</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46133</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0.58333333333333337</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46134</v>
      </c>
      <c r="B29" s="76" t="str">
        <f t="shared" ca="1" si="0"/>
        <v>Mi</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46134</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46135</v>
      </c>
      <c r="B30" s="76" t="str">
        <f t="shared" ca="1" si="0"/>
        <v>Do</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46135</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46136</v>
      </c>
      <c r="B31" s="76" t="str">
        <f t="shared" ca="1" si="0"/>
        <v>Fr</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46136</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46137</v>
      </c>
      <c r="B32" s="76" t="str">
        <f t="shared" ca="1" si="0"/>
        <v>Sa</v>
      </c>
      <c r="C32" s="75" t="str">
        <f t="shared" ca="1" si="1"/>
        <v xml:space="preserve"> Wochenende</v>
      </c>
      <c r="D32" s="496"/>
      <c r="E32" s="388" t="str">
        <f t="shared" ca="1" si="42"/>
        <v/>
      </c>
      <c r="F32" s="124">
        <f t="shared" ca="1" si="2"/>
        <v>0</v>
      </c>
      <c r="G32" s="125"/>
      <c r="H32" s="419"/>
      <c r="I32" s="423" t="str">
        <f t="shared" ca="1" si="3"/>
        <v/>
      </c>
      <c r="J32" s="400">
        <f t="shared" ca="1" si="4"/>
        <v>0</v>
      </c>
      <c r="K32" s="408" t="str">
        <f t="shared" ca="1" si="43"/>
        <v/>
      </c>
      <c r="L32" s="125"/>
      <c r="M32" s="417"/>
      <c r="N32" s="425" t="str">
        <f t="shared" ca="1" si="5"/>
        <v/>
      </c>
      <c r="O32" s="403"/>
      <c r="P32" s="180"/>
      <c r="Q32" s="107">
        <f t="shared" ca="1" si="44"/>
        <v>46137</v>
      </c>
      <c r="R32" s="114" t="b">
        <f t="shared" ca="1" si="6"/>
        <v>1</v>
      </c>
      <c r="S32" s="108" t="str">
        <f t="shared" si="7"/>
        <v/>
      </c>
      <c r="T32" s="60" t="str">
        <f t="shared" ca="1" si="8"/>
        <v>F</v>
      </c>
      <c r="U32" s="60" t="str">
        <f t="shared" ca="1" si="9"/>
        <v>A</v>
      </c>
      <c r="V32" s="479">
        <f t="shared" si="10"/>
        <v>0</v>
      </c>
      <c r="W32" s="481">
        <f t="shared" ca="1" si="11"/>
        <v>0</v>
      </c>
      <c r="X32" s="159">
        <f t="shared" ca="1" si="12"/>
        <v>0</v>
      </c>
      <c r="Y32" s="114" t="b">
        <f t="shared" ca="1" si="13"/>
        <v>1</v>
      </c>
      <c r="Z32" s="114" t="b">
        <f t="shared" ca="1" si="14"/>
        <v>0</v>
      </c>
      <c r="AA32" s="114" t="b">
        <f t="shared" ca="1" si="15"/>
        <v>0</v>
      </c>
      <c r="AB32" s="77" t="str">
        <f t="shared" ca="1" si="50"/>
        <v/>
      </c>
      <c r="AC32" s="84" t="str">
        <f t="shared" ca="1" si="50"/>
        <v/>
      </c>
      <c r="AD32" s="87" t="str">
        <f t="shared" ca="1" si="17"/>
        <v/>
      </c>
      <c r="AE32" s="87" t="str">
        <f t="shared" ca="1" si="18"/>
        <v/>
      </c>
      <c r="AF32" s="84" t="str">
        <f t="shared" ca="1" si="50"/>
        <v/>
      </c>
      <c r="AG32" s="81" t="str">
        <f t="shared" ca="1" si="50"/>
        <v/>
      </c>
      <c r="AH32" s="114" t="b">
        <f t="shared" si="19"/>
        <v>0</v>
      </c>
      <c r="AI32" s="114" t="b">
        <f t="shared" ca="1" si="45"/>
        <v>0</v>
      </c>
      <c r="AJ32" s="114" t="b">
        <f t="shared" ca="1" si="20"/>
        <v>0</v>
      </c>
      <c r="AK32" s="114" t="b">
        <f t="shared" ca="1" si="21"/>
        <v>1</v>
      </c>
      <c r="AL32" s="114" t="b">
        <f t="shared" ca="1" si="46"/>
        <v>1</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f t="shared" ca="1" si="32"/>
        <v>0</v>
      </c>
      <c r="BA32" s="112">
        <f t="shared" ca="1" si="33"/>
        <v>0.99930555555555556</v>
      </c>
      <c r="BB32" s="112">
        <f t="shared" ca="1" si="34"/>
        <v>0</v>
      </c>
      <c r="BC32" s="112">
        <f t="shared" ca="1" si="35"/>
        <v>0.99930555555555556</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46138</v>
      </c>
      <c r="B33" s="76" t="str">
        <f t="shared" ca="1" si="0"/>
        <v>So</v>
      </c>
      <c r="C33" s="75" t="str">
        <f t="shared" ca="1" si="1"/>
        <v xml:space="preserve"> Wochenende</v>
      </c>
      <c r="D33" s="496"/>
      <c r="E33" s="388" t="str">
        <f t="shared" ca="1" si="42"/>
        <v/>
      </c>
      <c r="F33" s="124">
        <f t="shared" ca="1" si="2"/>
        <v>0</v>
      </c>
      <c r="G33" s="125"/>
      <c r="H33" s="419"/>
      <c r="I33" s="423" t="str">
        <f t="shared" ca="1" si="3"/>
        <v/>
      </c>
      <c r="J33" s="400">
        <f t="shared" ca="1" si="4"/>
        <v>0</v>
      </c>
      <c r="K33" s="408" t="str">
        <f t="shared" ca="1" si="43"/>
        <v/>
      </c>
      <c r="L33" s="497"/>
      <c r="M33" s="498"/>
      <c r="N33" s="425" t="str">
        <f t="shared" ca="1" si="5"/>
        <v/>
      </c>
      <c r="O33" s="403"/>
      <c r="P33" s="180"/>
      <c r="Q33" s="107">
        <f t="shared" ca="1" si="44"/>
        <v>46138</v>
      </c>
      <c r="R33" s="114" t="b">
        <f t="shared" ca="1" si="6"/>
        <v>1</v>
      </c>
      <c r="S33" s="108" t="str">
        <f t="shared" si="7"/>
        <v/>
      </c>
      <c r="T33" s="60" t="str">
        <f t="shared" ca="1" si="8"/>
        <v>F</v>
      </c>
      <c r="U33" s="60" t="str">
        <f t="shared" ca="1" si="9"/>
        <v>F</v>
      </c>
      <c r="V33" s="479">
        <f t="shared" si="10"/>
        <v>0</v>
      </c>
      <c r="W33" s="481">
        <f t="shared" ca="1" si="11"/>
        <v>0</v>
      </c>
      <c r="X33" s="159">
        <f t="shared" ca="1" si="12"/>
        <v>0</v>
      </c>
      <c r="Y33" s="114" t="b">
        <f t="shared" ca="1" si="13"/>
        <v>1</v>
      </c>
      <c r="Z33" s="114" t="b">
        <f t="shared" ca="1" si="14"/>
        <v>0</v>
      </c>
      <c r="AA33" s="114" t="b">
        <f t="shared" ca="1" si="15"/>
        <v>0</v>
      </c>
      <c r="AB33" s="77" t="str">
        <f t="shared" ca="1" si="50"/>
        <v/>
      </c>
      <c r="AC33" s="84" t="str">
        <f t="shared" ca="1" si="50"/>
        <v/>
      </c>
      <c r="AD33" s="87" t="str">
        <f t="shared" ca="1" si="17"/>
        <v/>
      </c>
      <c r="AE33" s="87" t="str">
        <f t="shared" ca="1" si="18"/>
        <v/>
      </c>
      <c r="AF33" s="84" t="str">
        <f t="shared" ca="1" si="50"/>
        <v/>
      </c>
      <c r="AG33" s="81" t="str">
        <f t="shared" ca="1" si="50"/>
        <v/>
      </c>
      <c r="AH33" s="114" t="b">
        <f t="shared" si="19"/>
        <v>0</v>
      </c>
      <c r="AI33" s="114" t="b">
        <f t="shared" ca="1" si="45"/>
        <v>0</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46139</v>
      </c>
      <c r="B34" s="76" t="str">
        <f t="shared" ca="1" si="0"/>
        <v>Mo</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46139</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0.58333333333333337</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46140</v>
      </c>
      <c r="B35" s="76" t="str">
        <f t="shared" ca="1" si="0"/>
        <v>Di</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46140</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0.58333333333333337</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46141</v>
      </c>
      <c r="B36" s="76" t="str">
        <f t="shared" ca="1" si="0"/>
        <v>Mi</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46141</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46142</v>
      </c>
      <c r="B37" s="76" t="str">
        <f t="shared" ca="1" si="0"/>
        <v>Do</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46142</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0.58333333333333337</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t="str">
        <f t="shared" ca="1" si="41"/>
        <v/>
      </c>
      <c r="B38" s="76" t="str">
        <f t="shared" ca="1" si="0"/>
        <v/>
      </c>
      <c r="C38" s="75" t="str">
        <f t="shared" ca="1" si="1"/>
        <v/>
      </c>
      <c r="D38" s="496"/>
      <c r="E38" s="388" t="str">
        <f t="shared" ca="1" si="42"/>
        <v/>
      </c>
      <c r="F38" s="126" t="str">
        <f t="shared" ca="1" si="2"/>
        <v/>
      </c>
      <c r="G38" s="499"/>
      <c r="H38" s="500"/>
      <c r="I38" s="424" t="str">
        <f t="shared" ca="1" si="3"/>
        <v/>
      </c>
      <c r="J38" s="401" t="str">
        <f ca="1">IF($R38,$X38,"")</f>
        <v/>
      </c>
      <c r="K38" s="409" t="str">
        <f t="shared" ca="1" si="43"/>
        <v/>
      </c>
      <c r="L38" s="497"/>
      <c r="M38" s="501"/>
      <c r="N38" s="426" t="str">
        <f t="shared" ca="1" si="5"/>
        <v/>
      </c>
      <c r="O38" s="403"/>
      <c r="P38" s="502"/>
      <c r="Q38" s="109">
        <f t="shared" ca="1" si="44"/>
        <v>46143</v>
      </c>
      <c r="R38" s="114" t="b">
        <f t="shared" ca="1" si="6"/>
        <v>0</v>
      </c>
      <c r="S38" s="110" t="str">
        <f t="shared" si="7"/>
        <v/>
      </c>
      <c r="T38" s="61" t="str">
        <f t="shared" ca="1" si="8"/>
        <v/>
      </c>
      <c r="U38" s="61" t="str">
        <f t="shared" ca="1" si="9"/>
        <v/>
      </c>
      <c r="V38" s="480">
        <f t="shared" si="10"/>
        <v>0</v>
      </c>
      <c r="W38" s="482" t="str">
        <f t="shared" ca="1" si="11"/>
        <v/>
      </c>
      <c r="X38" s="160">
        <f t="shared" ca="1" si="12"/>
        <v>0</v>
      </c>
      <c r="Y38" s="115" t="b">
        <f t="shared" ca="1" si="13"/>
        <v>0</v>
      </c>
      <c r="Z38" s="115" t="b">
        <f t="shared" ca="1" si="14"/>
        <v>1</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0</v>
      </c>
      <c r="AL38" s="115" t="b">
        <f t="shared" ca="1" si="46"/>
        <v>0</v>
      </c>
      <c r="AM38" s="115" t="b">
        <f t="shared" si="22"/>
        <v>0</v>
      </c>
      <c r="AN38" s="115" t="b">
        <f t="shared" ca="1" si="47"/>
        <v>0</v>
      </c>
      <c r="AO38" s="113" t="str">
        <f t="shared" ca="1" si="23"/>
        <v/>
      </c>
      <c r="AP38" s="113" t="str">
        <f t="shared" ca="1" si="24"/>
        <v/>
      </c>
      <c r="AQ38" s="113" t="str">
        <f t="shared" ca="1" si="48"/>
        <v/>
      </c>
      <c r="AR38" s="113" t="str">
        <f t="shared" ca="1" si="25"/>
        <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21</v>
      </c>
      <c r="C39" s="637"/>
      <c r="D39" s="638"/>
      <c r="E39" s="643" t="str">
        <f>"Saldo Monat (~15min) &gt; "</f>
        <v xml:space="preserve">Saldo Monat (~15min) &gt; </v>
      </c>
      <c r="F39" s="644"/>
      <c r="G39" s="644"/>
      <c r="H39" s="644"/>
      <c r="I39" s="450">
        <f ca="1">ROUND(SUM(I8:I38)*4,0)/4</f>
        <v>0</v>
      </c>
      <c r="J39" s="431"/>
      <c r="K39" s="434">
        <f ca="1">SUM(K8:K38)</f>
        <v>0</v>
      </c>
      <c r="L39" s="645" t="s">
        <v>269</v>
      </c>
      <c r="M39" s="645"/>
      <c r="N39" s="435">
        <f ca="1">SUM(N8:N38)</f>
        <v>0</v>
      </c>
      <c r="O39" s="646" t="str">
        <f>IF(Zeitmodell="Vollzeit"," &lt; ÜS1:1,5 "," &lt; ÜS1:1,25 ")&amp;Zeitmodell</f>
        <v xml:space="preserve"> &lt; ÜS1:1,5 Vollzeit</v>
      </c>
      <c r="P39" s="647"/>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9</v>
      </c>
      <c r="C40" s="639"/>
      <c r="D40" s="640"/>
      <c r="E40" s="648" t="str">
        <f>"Saldo "&amp;IF(Zeitmodell="Vollzeit","1:1,5","1:1,25")&amp; " (~15min) &gt; "</f>
        <v xml:space="preserve">Saldo 1:1,5 (~15min) &gt; </v>
      </c>
      <c r="F40" s="649"/>
      <c r="G40" s="649"/>
      <c r="H40" s="649"/>
      <c r="I40" s="439">
        <f ca="1">ROUND($N40*4,0)/4</f>
        <v>0</v>
      </c>
      <c r="J40" s="441"/>
      <c r="K40" s="439"/>
      <c r="L40" s="442"/>
      <c r="M40" s="442"/>
      <c r="N40" s="443">
        <f ca="1">IF(Zeitmodell="Vollzeit",$N39*1.5,$N39*1.25)</f>
        <v>0</v>
      </c>
      <c r="O40" s="650" t="str">
        <f>IF(Zeitmodell="Vollzeit"," &lt; 1:1,5 "," &lt; 1:1,25 ")&amp;$Q40</f>
        <v xml:space="preserve"> &lt; 1:1,5 Stunden berechnen</v>
      </c>
      <c r="P40" s="651"/>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39"/>
      <c r="D41" s="640"/>
      <c r="E41" s="652" t="s">
        <v>272</v>
      </c>
      <c r="F41" s="653"/>
      <c r="G41" s="653"/>
      <c r="H41" s="653"/>
      <c r="I41" s="439">
        <f ca="1">ROUND($N41*4,0)/4</f>
        <v>0</v>
      </c>
      <c r="J41" s="441"/>
      <c r="K41" s="439"/>
      <c r="L41" s="442"/>
      <c r="M41" s="442"/>
      <c r="N41" s="449">
        <f ca="1">K39*2</f>
        <v>0</v>
      </c>
      <c r="O41" s="654" t="s">
        <v>274</v>
      </c>
      <c r="P41" s="655"/>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39"/>
      <c r="D42" s="640"/>
      <c r="E42" s="656" t="s">
        <v>271</v>
      </c>
      <c r="F42" s="657"/>
      <c r="G42" s="657"/>
      <c r="H42" s="657"/>
      <c r="I42" s="445">
        <f ca="1">$J5</f>
        <v>0</v>
      </c>
      <c r="J42" s="446"/>
      <c r="K42" s="658"/>
      <c r="L42" s="658"/>
      <c r="M42" s="658"/>
      <c r="N42" s="658"/>
      <c r="O42" s="658"/>
      <c r="P42" s="659"/>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39"/>
      <c r="D43" s="640"/>
      <c r="E43" s="629" t="s">
        <v>270</v>
      </c>
      <c r="F43" s="630"/>
      <c r="G43" s="630"/>
      <c r="H43" s="630"/>
      <c r="I43" s="440">
        <f ca="1">SUM(I39:I42)</f>
        <v>0</v>
      </c>
      <c r="J43" s="505"/>
      <c r="K43" s="631" t="str">
        <f ca="1">IF($I$43&gt;=$R$2,"&lt; Hier ausbezahlte Std. eingeben. (Die Eingabe ist hier erst ab   &lt; einem Saldo von "&amp;TEXT($R$2,"#.##0,00")&amp;" Std., und nur in 0,25-Schritten möglich.)","")</f>
        <v/>
      </c>
      <c r="L43" s="631"/>
      <c r="M43" s="631"/>
      <c r="N43" s="631"/>
      <c r="O43" s="631"/>
      <c r="P43" s="632"/>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41"/>
      <c r="D44" s="642"/>
      <c r="E44" s="633" t="s">
        <v>273</v>
      </c>
      <c r="F44" s="634"/>
      <c r="G44" s="634"/>
      <c r="H44" s="634"/>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35"/>
      <c r="F45" s="635"/>
      <c r="G45" s="635"/>
      <c r="H45" s="635"/>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36"/>
      <c r="F46" s="636"/>
      <c r="G46" s="636"/>
      <c r="H46" s="636"/>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36"/>
      <c r="F47" s="636"/>
      <c r="G47" s="636"/>
      <c r="H47" s="636"/>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28" t="str">
        <f>"Unterschrift von "&amp;Vorgesetzter</f>
        <v>Unterschrift von Vorname Nachname</v>
      </c>
      <c r="B48" s="628"/>
      <c r="C48" s="628"/>
      <c r="D48" s="628"/>
      <c r="E48" s="55"/>
      <c r="F48" s="55"/>
      <c r="G48" s="55"/>
      <c r="H48" s="9"/>
      <c r="I48" s="5"/>
      <c r="J48" s="5"/>
      <c r="K48" s="55"/>
      <c r="L48" s="628" t="str">
        <f>"Unterschrift von "&amp;Name</f>
        <v>Unterschrift von Vorname Nachname</v>
      </c>
      <c r="M48" s="628"/>
      <c r="N48" s="628"/>
      <c r="O48" s="628"/>
      <c r="P48" s="628"/>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467" priority="18" stopIfTrue="1">
      <formula>NOT($R8)</formula>
    </cfRule>
  </conditionalFormatting>
  <conditionalFormatting sqref="I8:I38">
    <cfRule type="cellIs" dxfId="466" priority="20" stopIfTrue="1" operator="greaterThan">
      <formula>0</formula>
    </cfRule>
  </conditionalFormatting>
  <conditionalFormatting sqref="I45 I47">
    <cfRule type="expression" dxfId="465" priority="21" stopIfTrue="1">
      <formula>OR($I45&lt;=NormalUG,$I45&gt;=NormalOG)</formula>
    </cfRule>
    <cfRule type="cellIs" dxfId="464" priority="22" stopIfTrue="1" operator="greaterThan">
      <formula>0</formula>
    </cfRule>
  </conditionalFormatting>
  <conditionalFormatting sqref="I2 E5 L5 N6 N8:N40 O39:P40 E40">
    <cfRule type="expression" dxfId="463" priority="24" stopIfTrue="1">
      <formula>Zeitmodell="Teilzeit"</formula>
    </cfRule>
  </conditionalFormatting>
  <conditionalFormatting sqref="A8:B38">
    <cfRule type="expression" dxfId="462" priority="26" stopIfTrue="1">
      <formula>$T8="F"</formula>
    </cfRule>
  </conditionalFormatting>
  <conditionalFormatting sqref="O8:O38">
    <cfRule type="expression" dxfId="461" priority="28" stopIfTrue="1">
      <formula>AND(NOT($AN8),$N8="")</formula>
    </cfRule>
  </conditionalFormatting>
  <conditionalFormatting sqref="AS8:AY38 Y8:AA38 R8:R38 AH8:AN38 BD8:BG38">
    <cfRule type="cellIs" dxfId="460" priority="29" stopIfTrue="1" operator="equal">
      <formula>FALSE</formula>
    </cfRule>
  </conditionalFormatting>
  <conditionalFormatting sqref="V39">
    <cfRule type="cellIs" dxfId="459" priority="30" stopIfTrue="1" operator="equal">
      <formula>0</formula>
    </cfRule>
  </conditionalFormatting>
  <conditionalFormatting sqref="T8:U38">
    <cfRule type="cellIs" dxfId="458" priority="31" stopIfTrue="1" operator="equal">
      <formula>"F"</formula>
    </cfRule>
  </conditionalFormatting>
  <conditionalFormatting sqref="F8:F38">
    <cfRule type="cellIs" dxfId="457" priority="33" stopIfTrue="1" operator="equal">
      <formula>0</formula>
    </cfRule>
  </conditionalFormatting>
  <conditionalFormatting sqref="BH8:BH38">
    <cfRule type="cellIs" dxfId="456" priority="34" stopIfTrue="1" operator="equal">
      <formula>1</formula>
    </cfRule>
  </conditionalFormatting>
  <conditionalFormatting sqref="S2:S3">
    <cfRule type="cellIs" dxfId="455" priority="35" stopIfTrue="1" operator="greaterThan">
      <formula>0</formula>
    </cfRule>
  </conditionalFormatting>
  <conditionalFormatting sqref="E8:E38">
    <cfRule type="expression" dxfId="454" priority="37" stopIfTrue="1">
      <formula>AND($AC8=$AF8,$AM8)</formula>
    </cfRule>
    <cfRule type="expression" dxfId="453" priority="38" stopIfTrue="1">
      <formula>AND($AC8=$AF8,NOT($AM8))</formula>
    </cfRule>
  </conditionalFormatting>
  <conditionalFormatting sqref="K8:K37">
    <cfRule type="expression" dxfId="452" priority="17" stopIfTrue="1">
      <formula>NOT($R8)</formula>
    </cfRule>
  </conditionalFormatting>
  <conditionalFormatting sqref="C8:C38">
    <cfRule type="expression" dxfId="451" priority="40" stopIfTrue="1">
      <formula>OR($T8="F",$D8="U",$D8="Z",$D8="K")</formula>
    </cfRule>
    <cfRule type="expression" dxfId="450" priority="41" stopIfTrue="1">
      <formula>$C8&lt;&gt;""</formula>
    </cfRule>
  </conditionalFormatting>
  <conditionalFormatting sqref="J43">
    <cfRule type="expression" dxfId="449" priority="42">
      <formula>$I$43&lt;$R$2</formula>
    </cfRule>
  </conditionalFormatting>
  <conditionalFormatting sqref="J8:J38">
    <cfRule type="expression" dxfId="448" priority="44" stopIfTrue="1">
      <formula>OR($J8&lt;=$R$3,$J8&gt;=$R$2)</formula>
    </cfRule>
    <cfRule type="cellIs" dxfId="447" priority="45" stopIfTrue="1" operator="equal">
      <formula>0</formula>
    </cfRule>
  </conditionalFormatting>
  <conditionalFormatting sqref="I40:I41">
    <cfRule type="expression" dxfId="446" priority="46" stopIfTrue="1">
      <formula>OR($I40&lt;=$R$3,$I40&gt;=$R$2)</formula>
    </cfRule>
    <cfRule type="expression" dxfId="445" priority="47" stopIfTrue="1">
      <formula>AND(N40&gt;0,Zeitmodell="Vollzeit")</formula>
    </cfRule>
    <cfRule type="expression" dxfId="444" priority="48" stopIfTrue="1">
      <formula>AND(N40&gt;0,Zeitmodell="Teilzeit")</formula>
    </cfRule>
  </conditionalFormatting>
  <conditionalFormatting sqref="I42:I44 I39">
    <cfRule type="expression" dxfId="443" priority="49" stopIfTrue="1">
      <formula>OR($I39&lt;=$R$3,$I39&gt;=$R$2)</formula>
    </cfRule>
    <cfRule type="cellIs" dxfId="442" priority="50" stopIfTrue="1" operator="greaterThan">
      <formula>0</formula>
    </cfRule>
  </conditionalFormatting>
  <conditionalFormatting sqref="J5">
    <cfRule type="expression" dxfId="441" priority="51" stopIfTrue="1">
      <formula>OR($J5&lt;=$R$3,$J5&gt;=$R$2)</formula>
    </cfRule>
    <cfRule type="cellIs" dxfId="440" priority="52" stopIfTrue="1" operator="greaterThan">
      <formula>0</formula>
    </cfRule>
  </conditionalFormatting>
  <conditionalFormatting sqref="A8:B37">
    <cfRule type="cellIs" dxfId="439" priority="25" stopIfTrue="1" operator="equal">
      <formula>""</formula>
    </cfRule>
  </conditionalFormatting>
  <conditionalFormatting sqref="C8:C37">
    <cfRule type="cellIs" dxfId="438" priority="39" stopIfTrue="1" operator="equal">
      <formula>""</formula>
    </cfRule>
  </conditionalFormatting>
  <conditionalFormatting sqref="I46">
    <cfRule type="expression" dxfId="437" priority="15" stopIfTrue="1">
      <formula>OR($I46&lt;=NormalUG,$I46&gt;=NormalOG)</formula>
    </cfRule>
    <cfRule type="cellIs" dxfId="436" priority="16" stopIfTrue="1" operator="greaterThan">
      <formula>0</formula>
    </cfRule>
  </conditionalFormatting>
  <conditionalFormatting sqref="E8:E37">
    <cfRule type="expression" dxfId="435" priority="36" stopIfTrue="1">
      <formula>NOT($R8)</formula>
    </cfRule>
  </conditionalFormatting>
  <conditionalFormatting sqref="F8:F37">
    <cfRule type="cellIs" dxfId="434" priority="32" stopIfTrue="1" operator="equal">
      <formula>""</formula>
    </cfRule>
  </conditionalFormatting>
  <conditionalFormatting sqref="I8:I37">
    <cfRule type="expression" dxfId="433" priority="19" stopIfTrue="1">
      <formula>NOT($R8)</formula>
    </cfRule>
  </conditionalFormatting>
  <conditionalFormatting sqref="J8:J37">
    <cfRule type="expression" dxfId="432" priority="43" stopIfTrue="1">
      <formula>NOT($R8)</formula>
    </cfRule>
  </conditionalFormatting>
  <conditionalFormatting sqref="N8:N37">
    <cfRule type="expression" dxfId="431" priority="23" stopIfTrue="1">
      <formula>NOT($R8)</formula>
    </cfRule>
  </conditionalFormatting>
  <conditionalFormatting sqref="O8:O37">
    <cfRule type="expression" dxfId="430" priority="27" stopIfTrue="1">
      <formula>NOT($R8)</formula>
    </cfRule>
  </conditionalFormatting>
  <conditionalFormatting sqref="D8:D38">
    <cfRule type="expression" dxfId="429" priority="13" stopIfTrue="1">
      <formula>$AI8</formula>
    </cfRule>
    <cfRule type="cellIs" dxfId="428" priority="14" stopIfTrue="1" operator="equal">
      <formula>"ZK"</formula>
    </cfRule>
  </conditionalFormatting>
  <conditionalFormatting sqref="D8:D37">
    <cfRule type="expression" dxfId="427" priority="12" stopIfTrue="1">
      <formula>NOT($R8)</formula>
    </cfRule>
  </conditionalFormatting>
  <conditionalFormatting sqref="G8:H37">
    <cfRule type="expression" dxfId="426" priority="9" stopIfTrue="1">
      <formula>NOT($R8)</formula>
    </cfRule>
  </conditionalFormatting>
  <conditionalFormatting sqref="G8:H38">
    <cfRule type="expression" dxfId="425" priority="10" stopIfTrue="1">
      <formula>$U8="F"</formula>
    </cfRule>
    <cfRule type="expression" dxfId="424" priority="11" stopIfTrue="1">
      <formula>$AK8</formula>
    </cfRule>
  </conditionalFormatting>
  <conditionalFormatting sqref="L8:L38">
    <cfRule type="expression" dxfId="423" priority="4" stopIfTrue="1">
      <formula>$AL8</formula>
    </cfRule>
    <cfRule type="expression" dxfId="422" priority="5" stopIfTrue="1">
      <formula>AND(NOT($AL8),$L8&lt;&gt;"")</formula>
    </cfRule>
  </conditionalFormatting>
  <conditionalFormatting sqref="M8:M38">
    <cfRule type="expression" dxfId="421" priority="7" stopIfTrue="1">
      <formula>$AL8</formula>
    </cfRule>
    <cfRule type="expression" dxfId="420" priority="8" stopIfTrue="1">
      <formula>AND(NOT($AL8),$M8&lt;&gt;"")</formula>
    </cfRule>
  </conditionalFormatting>
  <conditionalFormatting sqref="L8:L37">
    <cfRule type="expression" dxfId="419" priority="3" stopIfTrue="1">
      <formula>NOT($R8)</formula>
    </cfRule>
  </conditionalFormatting>
  <conditionalFormatting sqref="M8:M37">
    <cfRule type="expression" dxfId="418" priority="6" stopIfTrue="1">
      <formula>NOT($R8)</formula>
    </cfRule>
  </conditionalFormatting>
  <conditionalFormatting sqref="P38">
    <cfRule type="expression" dxfId="417" priority="2" stopIfTrue="1">
      <formula>NOT($R38)</formula>
    </cfRule>
  </conditionalFormatting>
  <conditionalFormatting sqref="J38">
    <cfRule type="expression" dxfId="416"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2A192DEF-7FC9-45DE-97D9-2317453979D4}">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2E910A9C-4E80-4A3B-9558-5F9DE5FAA3FC}">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8D295244-7478-4EC1-B188-BAD60C42837D}">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5BFE6C84-151B-4878-80CC-7CBD294AD5EF}">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3F903A9B-5549-4F51-BAED-4119DC115BE2}">
      <formula1>$AJ8</formula1>
    </dataValidation>
    <dataValidation allowBlank="1" showInputMessage="1" showErrorMessage="1" errorTitle="Fehler in Eingabe" error="Dezimalwert (z.B. 1,0), der nicht grösser sein darf, wie die vorhandenen Überstunden (der Wert in der Zelle darüber)" sqref="N40:O41 K40:K41" xr:uid="{C108BD8A-01B8-42E4-969E-4F8DF7B0ADA2}"/>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378EA28E-D5F4-47C9-99C7-E1BEB565A0C6}">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7E011458-0017-45B1-89B7-77915BDD9EDF}"/>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45F35-BD7C-4568-B035-9B07B3C57D2E}">
  <sheetPr codeName="Tabelle22"/>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83"/>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86" t="s">
        <v>58</v>
      </c>
      <c r="G2" s="686"/>
      <c r="H2" s="686"/>
      <c r="I2" s="430" t="str">
        <f>" "&amp;Zeitmodell</f>
        <v xml:space="preserve"> Vollzeit</v>
      </c>
      <c r="J2" s="511" t="s">
        <v>291</v>
      </c>
      <c r="K2" s="303" t="str">
        <f>" "&amp;Zeitmodus</f>
        <v xml:space="preserve"> Gleitzeit</v>
      </c>
      <c r="L2" s="303"/>
      <c r="M2" s="303"/>
      <c r="N2" s="303"/>
      <c r="O2" s="304"/>
      <c r="P2" s="684"/>
      <c r="Q2" s="150">
        <f ca="1">IF(ISNA($Q$4),1,$Q$4)</f>
        <v>5</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87" t="s">
        <v>264</v>
      </c>
      <c r="G3" s="687"/>
      <c r="H3" s="687"/>
      <c r="I3" s="307" t="str">
        <f>" "&amp;Vorgesetzter</f>
        <v xml:space="preserve"> Vorname Nachname</v>
      </c>
      <c r="J3" s="307"/>
      <c r="K3" s="307"/>
      <c r="L3" s="307"/>
      <c r="M3" s="307"/>
      <c r="N3" s="307"/>
      <c r="O3" s="308"/>
      <c r="P3" s="685"/>
      <c r="Q3" s="155" t="str" cm="1">
        <f t="array" aca="1" ref="Q3" ca="1">RIGHT(CELL("filename",A1),LEN(CELL("filename",A1))-SEARCH("]",CELL("filename",A1),1))</f>
        <v>Mai</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88" t="str">
        <f ca="1" xml:space="preserve"> " Monat: "&amp;$Q$3&amp;" "&amp;Jahr</f>
        <v xml:space="preserve"> Monat: Mai 2026</v>
      </c>
      <c r="B4" s="689"/>
      <c r="C4" s="689"/>
      <c r="D4" s="690"/>
      <c r="E4" s="691" t="s">
        <v>131</v>
      </c>
      <c r="F4" s="692"/>
      <c r="G4" s="693" t="s">
        <v>267</v>
      </c>
      <c r="H4" s="694"/>
      <c r="I4" s="695"/>
      <c r="J4" s="398" t="s">
        <v>135</v>
      </c>
      <c r="K4" s="402" t="s">
        <v>257</v>
      </c>
      <c r="L4" s="396"/>
      <c r="M4" s="397"/>
      <c r="N4" s="405"/>
      <c r="O4" s="699" t="s">
        <v>144</v>
      </c>
      <c r="P4" s="702" t="s">
        <v>145</v>
      </c>
      <c r="Q4" s="157">
        <f ca="1">IF(ISNA(VLOOKUP($Q$3,MTab,2,FALSE)),1,VLOOKUP($Q$3,MTab,2,FALSE))</f>
        <v>5</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705" t="s">
        <v>49</v>
      </c>
      <c r="B5" s="708" t="s">
        <v>123</v>
      </c>
      <c r="C5" s="673" t="s">
        <v>265</v>
      </c>
      <c r="D5" s="674"/>
      <c r="E5" s="675" t="str">
        <f>"Wochen-AZ"&amp;" "&amp;TEXT(WAZ,"[hh]:mm")</f>
        <v>Wochen-AZ 40:00</v>
      </c>
      <c r="F5" s="676"/>
      <c r="G5" s="696"/>
      <c r="H5" s="697"/>
      <c r="I5" s="698"/>
      <c r="J5" s="399" cm="1">
        <f t="array" aca="1" ref="J5" ca="1">IF(ISNA($Q$5),Übertrag,INDIRECT($Q$5))</f>
        <v>0</v>
      </c>
      <c r="K5" s="407" t="s">
        <v>258</v>
      </c>
      <c r="L5" s="427" t="str">
        <f>IF(Zeitmodell="Vollzeit"," Überstunden1:1,5"," Überstunden1:1,25")</f>
        <v xml:space="preserve"> Überstunden1:1,5</v>
      </c>
      <c r="M5" s="412"/>
      <c r="N5" s="404"/>
      <c r="O5" s="700"/>
      <c r="P5" s="703"/>
      <c r="Q5" s="156" t="str">
        <f ca="1">IF(ISNA(VLOOKUP($Q$3,MTab,3,FALSE)),"Übertrag",VLOOKUP($Q$3,MTab,3,FALSE))</f>
        <v>April!$I$44</v>
      </c>
      <c r="R5" s="134"/>
      <c r="S5" s="156" t="str">
        <f ca="1">IF(ISNA(VLOOKUP($Q$3,MTab,4,FALSE)),$Q$3&amp;"!$S$2",VLOOKUP($Q$3,MTab,4,FALSE))</f>
        <v>April!$S$3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706"/>
      <c r="B6" s="709"/>
      <c r="C6" s="677" t="s">
        <v>134</v>
      </c>
      <c r="D6" s="679" t="s">
        <v>170</v>
      </c>
      <c r="E6" s="311" t="s">
        <v>133</v>
      </c>
      <c r="F6" s="681" t="s">
        <v>0</v>
      </c>
      <c r="G6" s="664" t="s">
        <v>1</v>
      </c>
      <c r="H6" s="660" t="s">
        <v>2</v>
      </c>
      <c r="I6" s="421" t="s">
        <v>3</v>
      </c>
      <c r="J6" s="312" t="s">
        <v>129</v>
      </c>
      <c r="K6" s="662" t="s">
        <v>3</v>
      </c>
      <c r="L6" s="664" t="s">
        <v>1</v>
      </c>
      <c r="M6" s="666" t="s">
        <v>2</v>
      </c>
      <c r="N6" s="668" t="s">
        <v>3</v>
      </c>
      <c r="O6" s="700"/>
      <c r="P6" s="703"/>
      <c r="Q6" s="120" t="s">
        <v>13</v>
      </c>
      <c r="R6" s="121"/>
      <c r="S6" s="121"/>
      <c r="T6" s="121"/>
      <c r="U6" s="121"/>
      <c r="V6" s="121"/>
      <c r="W6" s="121"/>
      <c r="X6" s="161" t="s">
        <v>163</v>
      </c>
      <c r="Y6" s="121"/>
      <c r="Z6" s="121"/>
      <c r="AA6" s="121"/>
      <c r="AB6" s="670" t="s">
        <v>97</v>
      </c>
      <c r="AC6" s="671"/>
      <c r="AD6" s="671"/>
      <c r="AE6" s="671"/>
      <c r="AF6" s="671"/>
      <c r="AG6" s="672"/>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707"/>
      <c r="B7" s="710"/>
      <c r="C7" s="678"/>
      <c r="D7" s="680"/>
      <c r="E7" s="313" t="s">
        <v>124</v>
      </c>
      <c r="F7" s="682"/>
      <c r="G7" s="665"/>
      <c r="H7" s="661"/>
      <c r="I7" s="422" t="s">
        <v>4</v>
      </c>
      <c r="J7" s="314" t="s">
        <v>130</v>
      </c>
      <c r="K7" s="663"/>
      <c r="L7" s="665"/>
      <c r="M7" s="667"/>
      <c r="N7" s="669"/>
      <c r="O7" s="701"/>
      <c r="P7" s="704"/>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46143</v>
      </c>
      <c r="B8" s="76" t="str">
        <f t="shared" ref="B8:B38" ca="1" si="0">IF($R8,VLOOKUP(WEEKDAY($Q8,2),WOTA,2,FALSE),"")</f>
        <v>Fr</v>
      </c>
      <c r="C8" s="75" t="str">
        <f t="shared" ref="C8:C38" ca="1" si="1">IF($R8," "&amp;IF($S8="",VLOOKUP($Q8,FListe,3,FALSE),$S8),"")</f>
        <v xml:space="preserve"> Staatsfeiertag</v>
      </c>
      <c r="D8" s="496"/>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46143</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F</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v>
      </c>
      <c r="AF8" s="84">
        <f t="shared" ca="1" si="16"/>
        <v>0.66666666666666663</v>
      </c>
      <c r="AG8" s="81">
        <f t="shared" ca="1" si="16"/>
        <v>0.75</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46144</v>
      </c>
      <c r="B9" s="76" t="str">
        <f t="shared" ca="1" si="0"/>
        <v>Sa</v>
      </c>
      <c r="C9" s="75" t="str">
        <f t="shared" ca="1" si="1"/>
        <v xml:space="preserve"> Wochenende</v>
      </c>
      <c r="D9" s="496"/>
      <c r="E9" s="388" t="str">
        <f t="shared" ref="E9:E38" ca="1" si="42">IF(AND($R9,$T9&lt;&gt;"F"),IF($AC9=$AF9,"keine NAZ",TEXT($AC9,"hh:mm")&amp;"-"&amp;TEXT($AF9,"hh:mm")),"")</f>
        <v/>
      </c>
      <c r="F9" s="124">
        <f t="shared" ca="1" si="2"/>
        <v>0</v>
      </c>
      <c r="G9" s="125"/>
      <c r="H9" s="419"/>
      <c r="I9" s="423" t="str">
        <f t="shared" ca="1" si="3"/>
        <v/>
      </c>
      <c r="J9" s="400">
        <f t="shared" ca="1" si="4"/>
        <v>0</v>
      </c>
      <c r="K9" s="408" t="str">
        <f t="shared" ref="K9:K38" ca="1" si="43">IF(AND($U9="F",$AM9),ROUND($V9*24,2),"")</f>
        <v/>
      </c>
      <c r="L9" s="125"/>
      <c r="M9" s="417"/>
      <c r="N9" s="425" t="str">
        <f t="shared" ca="1" si="5"/>
        <v/>
      </c>
      <c r="O9" s="403"/>
      <c r="P9" s="181"/>
      <c r="Q9" s="107">
        <f t="shared" ref="Q9:Q38" ca="1" si="44" xml:space="preserve"> Q8+1</f>
        <v>46144</v>
      </c>
      <c r="R9" s="114" t="b">
        <f t="shared" ca="1" si="6"/>
        <v>1</v>
      </c>
      <c r="S9" s="108" t="str">
        <f t="shared" si="7"/>
        <v/>
      </c>
      <c r="T9" s="60" t="str">
        <f t="shared" ca="1" si="8"/>
        <v>F</v>
      </c>
      <c r="U9" s="60" t="str">
        <f t="shared" ca="1" si="9"/>
        <v>A</v>
      </c>
      <c r="V9" s="479">
        <f t="shared" si="10"/>
        <v>0</v>
      </c>
      <c r="W9" s="481">
        <f t="shared" ca="1" si="11"/>
        <v>0</v>
      </c>
      <c r="X9" s="159">
        <f t="shared" ca="1" si="12"/>
        <v>0</v>
      </c>
      <c r="Y9" s="114" t="b">
        <f t="shared" ca="1" si="13"/>
        <v>1</v>
      </c>
      <c r="Z9" s="114" t="b">
        <f t="shared" ca="1" si="14"/>
        <v>0</v>
      </c>
      <c r="AA9" s="114" t="b">
        <f t="shared" ca="1" si="15"/>
        <v>0</v>
      </c>
      <c r="AB9" s="77" t="str">
        <f t="shared" ca="1" si="16"/>
        <v/>
      </c>
      <c r="AC9" s="84" t="str">
        <f t="shared" ca="1" si="16"/>
        <v/>
      </c>
      <c r="AD9" s="87" t="str">
        <f t="shared" ca="1" si="17"/>
        <v/>
      </c>
      <c r="AE9" s="87" t="str">
        <f t="shared" ca="1" si="18"/>
        <v/>
      </c>
      <c r="AF9" s="84" t="str">
        <f t="shared" ca="1" si="16"/>
        <v/>
      </c>
      <c r="AG9" s="81" t="str">
        <f t="shared" ca="1" si="16"/>
        <v/>
      </c>
      <c r="AH9" s="114" t="b">
        <f t="shared" si="19"/>
        <v>0</v>
      </c>
      <c r="AI9" s="114" t="b">
        <f t="shared" ref="AI9:AI38" ca="1" si="45">AND($T9&lt;&gt;"F",NOT($AH9),NOT($AC9=$AF9))</f>
        <v>0</v>
      </c>
      <c r="AJ9" s="114" t="b">
        <f t="shared" ca="1" si="20"/>
        <v>0</v>
      </c>
      <c r="AK9" s="114" t="b">
        <f t="shared" ca="1" si="21"/>
        <v>1</v>
      </c>
      <c r="AL9" s="114" t="b">
        <f t="shared" ref="AL9:AL38" ca="1" si="46">AND(Zeitmodus=C_Gleitzeit,$U9&lt;&gt;"F",OR($B9="Sa",AND($AM9,$I9&gt;=0,NOT($AY9))))</f>
        <v>1</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f t="shared" ca="1" si="32"/>
        <v>0</v>
      </c>
      <c r="BA9" s="112">
        <f t="shared" ca="1" si="33"/>
        <v>0.99930555555555556</v>
      </c>
      <c r="BB9" s="112">
        <f t="shared" ca="1" si="34"/>
        <v>0</v>
      </c>
      <c r="BC9" s="112">
        <f t="shared" ca="1" si="35"/>
        <v>0.99930555555555556</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46145</v>
      </c>
      <c r="B10" s="76" t="str">
        <f t="shared" ca="1" si="0"/>
        <v>So</v>
      </c>
      <c r="C10" s="75" t="str">
        <f t="shared" ca="1" si="1"/>
        <v xml:space="preserve"> Wochenende</v>
      </c>
      <c r="D10" s="496"/>
      <c r="E10" s="388" t="str">
        <f t="shared" ca="1" si="42"/>
        <v/>
      </c>
      <c r="F10" s="124">
        <f t="shared" ca="1" si="2"/>
        <v>0</v>
      </c>
      <c r="G10" s="125"/>
      <c r="H10" s="419"/>
      <c r="I10" s="423" t="str">
        <f t="shared" ca="1" si="3"/>
        <v/>
      </c>
      <c r="J10" s="400">
        <f t="shared" ca="1" si="4"/>
        <v>0</v>
      </c>
      <c r="K10" s="408" t="str">
        <f t="shared" ca="1" si="43"/>
        <v/>
      </c>
      <c r="L10" s="497"/>
      <c r="M10" s="498"/>
      <c r="N10" s="425" t="str">
        <f t="shared" ca="1" si="5"/>
        <v/>
      </c>
      <c r="O10" s="403"/>
      <c r="P10" s="180"/>
      <c r="Q10" s="107">
        <f t="shared" ca="1" si="44"/>
        <v>46145</v>
      </c>
      <c r="R10" s="114" t="b">
        <f t="shared" ca="1" si="6"/>
        <v>1</v>
      </c>
      <c r="S10" s="108" t="str">
        <f t="shared" si="7"/>
        <v/>
      </c>
      <c r="T10" s="60" t="str">
        <f t="shared" ca="1" si="8"/>
        <v>F</v>
      </c>
      <c r="U10" s="60" t="str">
        <f t="shared" ca="1" si="9"/>
        <v>F</v>
      </c>
      <c r="V10" s="479">
        <f t="shared" si="10"/>
        <v>0</v>
      </c>
      <c r="W10" s="481">
        <f t="shared" ca="1" si="11"/>
        <v>0</v>
      </c>
      <c r="X10" s="159">
        <f t="shared" ca="1" si="12"/>
        <v>0</v>
      </c>
      <c r="Y10" s="114" t="b">
        <f t="shared" ca="1" si="13"/>
        <v>1</v>
      </c>
      <c r="Z10" s="114" t="b">
        <f t="shared" ca="1" si="14"/>
        <v>0</v>
      </c>
      <c r="AA10" s="114" t="b">
        <f t="shared" ca="1" si="15"/>
        <v>0</v>
      </c>
      <c r="AB10" s="77" t="str">
        <f t="shared" ca="1" si="16"/>
        <v/>
      </c>
      <c r="AC10" s="84" t="str">
        <f t="shared" ca="1" si="16"/>
        <v/>
      </c>
      <c r="AD10" s="87" t="str">
        <f t="shared" ca="1" si="17"/>
        <v/>
      </c>
      <c r="AE10" s="87" t="str">
        <f t="shared" ca="1" si="18"/>
        <v/>
      </c>
      <c r="AF10" s="84" t="str">
        <f t="shared" ca="1" si="16"/>
        <v/>
      </c>
      <c r="AG10" s="81" t="str">
        <f t="shared" ca="1" si="16"/>
        <v/>
      </c>
      <c r="AH10" s="114" t="b">
        <f t="shared" si="19"/>
        <v>0</v>
      </c>
      <c r="AI10" s="114" t="b">
        <f t="shared" ca="1" si="45"/>
        <v>0</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46146</v>
      </c>
      <c r="B11" s="76" t="str">
        <f t="shared" ca="1" si="0"/>
        <v>Mo</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46146</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0.58333333333333337</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46147</v>
      </c>
      <c r="B12" s="76" t="str">
        <f t="shared" ca="1" si="0"/>
        <v>Di</v>
      </c>
      <c r="C12" s="75" t="str">
        <f t="shared" ca="1" si="1"/>
        <v xml:space="preserve"> </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46147</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46148</v>
      </c>
      <c r="B13" s="76" t="str">
        <f t="shared" ca="1" si="0"/>
        <v>Mi</v>
      </c>
      <c r="C13" s="75" t="str">
        <f t="shared" ca="1" si="1"/>
        <v xml:space="preserve"> </v>
      </c>
      <c r="D13" s="165"/>
      <c r="E13" s="388" t="str">
        <f t="shared" ca="1" si="42"/>
        <v>08:00-16:00</v>
      </c>
      <c r="F13" s="124">
        <f t="shared" ca="1" si="2"/>
        <v>0.33333333333333331</v>
      </c>
      <c r="G13" s="125"/>
      <c r="H13" s="419"/>
      <c r="I13" s="423" t="str">
        <f t="shared" ca="1" si="3"/>
        <v/>
      </c>
      <c r="J13" s="400">
        <f t="shared" ca="1" si="4"/>
        <v>0</v>
      </c>
      <c r="K13" s="408" t="str">
        <f t="shared" ca="1" si="43"/>
        <v/>
      </c>
      <c r="L13" s="497"/>
      <c r="M13" s="498"/>
      <c r="N13" s="425" t="str">
        <f t="shared" ca="1" si="5"/>
        <v/>
      </c>
      <c r="O13" s="403"/>
      <c r="P13" s="180"/>
      <c r="Q13" s="107">
        <f t="shared" ca="1" si="44"/>
        <v>46148</v>
      </c>
      <c r="R13" s="114" t="b">
        <f t="shared" ca="1" si="6"/>
        <v>1</v>
      </c>
      <c r="S13" s="108" t="str">
        <f t="shared" si="7"/>
        <v/>
      </c>
      <c r="T13" s="60" t="str">
        <f t="shared" ca="1" si="8"/>
        <v>A</v>
      </c>
      <c r="U13" s="60" t="str">
        <f t="shared" ca="1" si="9"/>
        <v>A</v>
      </c>
      <c r="V13" s="479">
        <f t="shared" si="10"/>
        <v>0</v>
      </c>
      <c r="W13" s="481">
        <f t="shared" ca="1" si="11"/>
        <v>-0.33333333333333298</v>
      </c>
      <c r="X13" s="159">
        <f t="shared" ca="1" si="12"/>
        <v>0</v>
      </c>
      <c r="Y13" s="114" t="b">
        <f t="shared" ca="1" si="13"/>
        <v>0</v>
      </c>
      <c r="Z13" s="114" t="b">
        <f t="shared" ca="1" si="14"/>
        <v>0</v>
      </c>
      <c r="AA13" s="114" t="b">
        <f t="shared" ca="1" si="15"/>
        <v>1</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1</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46149</v>
      </c>
      <c r="B14" s="76" t="str">
        <f t="shared" ca="1" si="0"/>
        <v>Do</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46149</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46150</v>
      </c>
      <c r="B15" s="76" t="str">
        <f t="shared" ca="1" si="0"/>
        <v>Fr</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46150</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46151</v>
      </c>
      <c r="B16" s="76" t="str">
        <f t="shared" ca="1" si="0"/>
        <v>Sa</v>
      </c>
      <c r="C16" s="75" t="str">
        <f t="shared" ca="1" si="1"/>
        <v xml:space="preserve"> Wochenende</v>
      </c>
      <c r="D16" s="496"/>
      <c r="E16" s="388" t="str">
        <f t="shared" ca="1" si="42"/>
        <v/>
      </c>
      <c r="F16" s="124">
        <f t="shared" ca="1" si="2"/>
        <v>0</v>
      </c>
      <c r="G16" s="125"/>
      <c r="H16" s="419"/>
      <c r="I16" s="423" t="str">
        <f t="shared" ca="1" si="3"/>
        <v/>
      </c>
      <c r="J16" s="400">
        <f t="shared" ca="1" si="4"/>
        <v>0</v>
      </c>
      <c r="K16" s="408" t="str">
        <f t="shared" ca="1" si="43"/>
        <v/>
      </c>
      <c r="L16" s="125"/>
      <c r="M16" s="417"/>
      <c r="N16" s="425" t="str">
        <f t="shared" ca="1" si="5"/>
        <v/>
      </c>
      <c r="O16" s="403"/>
      <c r="P16" s="180"/>
      <c r="Q16" s="107">
        <f t="shared" ca="1" si="44"/>
        <v>46151</v>
      </c>
      <c r="R16" s="114" t="b">
        <f t="shared" ca="1" si="6"/>
        <v>1</v>
      </c>
      <c r="S16" s="108" t="str">
        <f t="shared" si="7"/>
        <v/>
      </c>
      <c r="T16" s="60" t="str">
        <f t="shared" ca="1" si="8"/>
        <v>F</v>
      </c>
      <c r="U16" s="60" t="str">
        <f t="shared" ca="1" si="9"/>
        <v>A</v>
      </c>
      <c r="V16" s="479">
        <f t="shared" si="10"/>
        <v>0</v>
      </c>
      <c r="W16" s="481">
        <f t="shared" ca="1" si="11"/>
        <v>0</v>
      </c>
      <c r="X16" s="159">
        <f t="shared" ca="1" si="12"/>
        <v>0</v>
      </c>
      <c r="Y16" s="114" t="b">
        <f t="shared" ca="1" si="13"/>
        <v>1</v>
      </c>
      <c r="Z16" s="114" t="b">
        <f t="shared" ca="1" si="14"/>
        <v>0</v>
      </c>
      <c r="AA16" s="114" t="b">
        <f t="shared" ca="1" si="15"/>
        <v>0</v>
      </c>
      <c r="AB16" s="77" t="str">
        <f t="shared" ca="1" si="16"/>
        <v/>
      </c>
      <c r="AC16" s="84" t="str">
        <f t="shared" ca="1" si="16"/>
        <v/>
      </c>
      <c r="AD16" s="87" t="str">
        <f t="shared" ca="1" si="17"/>
        <v/>
      </c>
      <c r="AE16" s="87" t="str">
        <f t="shared" ca="1" si="18"/>
        <v/>
      </c>
      <c r="AF16" s="84" t="str">
        <f t="shared" ca="1" si="16"/>
        <v/>
      </c>
      <c r="AG16" s="81" t="str">
        <f t="shared" ca="1" si="16"/>
        <v/>
      </c>
      <c r="AH16" s="114" t="b">
        <f t="shared" si="19"/>
        <v>0</v>
      </c>
      <c r="AI16" s="114" t="b">
        <f t="shared" ca="1" si="45"/>
        <v>0</v>
      </c>
      <c r="AJ16" s="114" t="b">
        <f t="shared" ca="1" si="20"/>
        <v>0</v>
      </c>
      <c r="AK16" s="114" t="b">
        <f t="shared" ca="1" si="21"/>
        <v>1</v>
      </c>
      <c r="AL16" s="114" t="b">
        <f t="shared" ca="1" si="46"/>
        <v>1</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f t="shared" ca="1" si="32"/>
        <v>0</v>
      </c>
      <c r="BA16" s="112">
        <f t="shared" ca="1" si="33"/>
        <v>0.99930555555555556</v>
      </c>
      <c r="BB16" s="112">
        <f t="shared" ca="1" si="34"/>
        <v>0</v>
      </c>
      <c r="BC16" s="112">
        <f t="shared" ca="1" si="35"/>
        <v>0.99930555555555556</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46152</v>
      </c>
      <c r="B17" s="76" t="str">
        <f t="shared" ca="1" si="0"/>
        <v>So</v>
      </c>
      <c r="C17" s="75" t="str">
        <f t="shared" ca="1" si="1"/>
        <v xml:space="preserve"> Muttertag</v>
      </c>
      <c r="D17" s="496"/>
      <c r="E17" s="388" t="str">
        <f t="shared" ca="1" si="42"/>
        <v/>
      </c>
      <c r="F17" s="124">
        <f t="shared" ca="1" si="2"/>
        <v>0</v>
      </c>
      <c r="G17" s="125"/>
      <c r="H17" s="419"/>
      <c r="I17" s="423" t="str">
        <f t="shared" ca="1" si="3"/>
        <v/>
      </c>
      <c r="J17" s="400">
        <f t="shared" ca="1" si="4"/>
        <v>0</v>
      </c>
      <c r="K17" s="408" t="str">
        <f t="shared" ca="1" si="43"/>
        <v/>
      </c>
      <c r="L17" s="497"/>
      <c r="M17" s="498"/>
      <c r="N17" s="425" t="str">
        <f t="shared" ca="1" si="5"/>
        <v/>
      </c>
      <c r="O17" s="403"/>
      <c r="P17" s="180"/>
      <c r="Q17" s="107">
        <f t="shared" ca="1" si="44"/>
        <v>46152</v>
      </c>
      <c r="R17" s="114" t="b">
        <f t="shared" ca="1" si="6"/>
        <v>1</v>
      </c>
      <c r="S17" s="108" t="str">
        <f t="shared" si="7"/>
        <v/>
      </c>
      <c r="T17" s="60" t="str">
        <f t="shared" ca="1" si="8"/>
        <v>F</v>
      </c>
      <c r="U17" s="60" t="str">
        <f t="shared" ca="1" si="9"/>
        <v>F</v>
      </c>
      <c r="V17" s="479">
        <f t="shared" si="10"/>
        <v>0</v>
      </c>
      <c r="W17" s="481">
        <f t="shared" ca="1" si="11"/>
        <v>0</v>
      </c>
      <c r="X17" s="159">
        <f t="shared" ca="1" si="12"/>
        <v>0</v>
      </c>
      <c r="Y17" s="114" t="b">
        <f t="shared" ca="1" si="13"/>
        <v>1</v>
      </c>
      <c r="Z17" s="114" t="b">
        <f t="shared" ca="1" si="14"/>
        <v>0</v>
      </c>
      <c r="AA17" s="114" t="b">
        <f t="shared" ca="1" si="15"/>
        <v>0</v>
      </c>
      <c r="AB17" s="77" t="str">
        <f t="shared" ca="1" si="16"/>
        <v/>
      </c>
      <c r="AC17" s="84" t="str">
        <f t="shared" ca="1" si="16"/>
        <v/>
      </c>
      <c r="AD17" s="87" t="str">
        <f t="shared" ca="1" si="17"/>
        <v/>
      </c>
      <c r="AE17" s="87" t="str">
        <f t="shared" ca="1" si="18"/>
        <v/>
      </c>
      <c r="AF17" s="84" t="str">
        <f t="shared" ca="1" si="16"/>
        <v/>
      </c>
      <c r="AG17" s="81" t="str">
        <f t="shared" ca="1" si="16"/>
        <v/>
      </c>
      <c r="AH17" s="114" t="b">
        <f t="shared" si="19"/>
        <v>0</v>
      </c>
      <c r="AI17" s="114" t="b">
        <f t="shared" ca="1" si="45"/>
        <v>0</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46153</v>
      </c>
      <c r="B18" s="76" t="str">
        <f t="shared" ca="1" si="0"/>
        <v>Mo</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46153</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0.58333333333333337</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46154</v>
      </c>
      <c r="B19" s="76" t="str">
        <f t="shared" ca="1" si="0"/>
        <v>Di</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46154</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0.58333333333333337</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46155</v>
      </c>
      <c r="B20" s="76" t="str">
        <f t="shared" ca="1" si="0"/>
        <v>Mi</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46155</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46156</v>
      </c>
      <c r="B21" s="76" t="str">
        <f t="shared" ca="1" si="0"/>
        <v>Do</v>
      </c>
      <c r="C21" s="75" t="str">
        <f t="shared" ca="1" si="1"/>
        <v xml:space="preserve"> Christi Himmelfahrt</v>
      </c>
      <c r="D21" s="496"/>
      <c r="E21" s="388" t="str">
        <f t="shared" ca="1" si="42"/>
        <v/>
      </c>
      <c r="F21" s="124">
        <f t="shared" ca="1" si="2"/>
        <v>0</v>
      </c>
      <c r="G21" s="125"/>
      <c r="H21" s="419"/>
      <c r="I21" s="423" t="str">
        <f t="shared" ca="1" si="3"/>
        <v/>
      </c>
      <c r="J21" s="400">
        <f t="shared" ca="1" si="4"/>
        <v>0</v>
      </c>
      <c r="K21" s="408" t="str">
        <f t="shared" ca="1" si="43"/>
        <v/>
      </c>
      <c r="L21" s="497"/>
      <c r="M21" s="498"/>
      <c r="N21" s="425" t="str">
        <f t="shared" ca="1" si="5"/>
        <v/>
      </c>
      <c r="O21" s="403"/>
      <c r="P21" s="180"/>
      <c r="Q21" s="107">
        <f t="shared" ca="1" si="44"/>
        <v>46156</v>
      </c>
      <c r="R21" s="114" t="b">
        <f t="shared" ca="1" si="6"/>
        <v>1</v>
      </c>
      <c r="S21" s="108" t="str">
        <f t="shared" si="7"/>
        <v/>
      </c>
      <c r="T21" s="60" t="str">
        <f t="shared" ca="1" si="8"/>
        <v>F</v>
      </c>
      <c r="U21" s="60" t="str">
        <f t="shared" ca="1" si="9"/>
        <v>F</v>
      </c>
      <c r="V21" s="479">
        <f t="shared" si="10"/>
        <v>0</v>
      </c>
      <c r="W21" s="481">
        <f t="shared" ca="1" si="11"/>
        <v>0</v>
      </c>
      <c r="X21" s="159">
        <f t="shared" ca="1" si="12"/>
        <v>0</v>
      </c>
      <c r="Y21" s="114" t="b">
        <f t="shared" ca="1" si="13"/>
        <v>1</v>
      </c>
      <c r="Z21" s="114" t="b">
        <f t="shared" ca="1" si="14"/>
        <v>0</v>
      </c>
      <c r="AA21" s="114" t="b">
        <f t="shared" ca="1" si="15"/>
        <v>0</v>
      </c>
      <c r="AB21" s="77">
        <f t="shared" ca="1" si="16"/>
        <v>0.29166666666666669</v>
      </c>
      <c r="AC21" s="84">
        <f t="shared" ca="1" si="16"/>
        <v>0.33333333333333331</v>
      </c>
      <c r="AD21" s="87">
        <f t="shared" ca="1" si="17"/>
        <v>0.375</v>
      </c>
      <c r="AE21" s="87">
        <f t="shared" ca="1" si="18"/>
        <v>0.58333333333333337</v>
      </c>
      <c r="AF21" s="84">
        <f t="shared" ca="1" si="16"/>
        <v>0.66666666666666663</v>
      </c>
      <c r="AG21" s="81">
        <f t="shared" ca="1" si="16"/>
        <v>0.75</v>
      </c>
      <c r="AH21" s="114" t="b">
        <f t="shared" si="19"/>
        <v>0</v>
      </c>
      <c r="AI21" s="114" t="b">
        <f t="shared" ca="1" si="45"/>
        <v>0</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46157</v>
      </c>
      <c r="B22" s="76" t="str">
        <f t="shared" ca="1" si="0"/>
        <v>Fr</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46157</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46158</v>
      </c>
      <c r="B23" s="76" t="str">
        <f t="shared" ca="1" si="0"/>
        <v>Sa</v>
      </c>
      <c r="C23" s="75" t="str">
        <f t="shared" ca="1" si="1"/>
        <v xml:space="preserve"> Wochenende</v>
      </c>
      <c r="D23" s="496"/>
      <c r="E23" s="388" t="str">
        <f t="shared" ca="1" si="42"/>
        <v/>
      </c>
      <c r="F23" s="124">
        <f t="shared" ca="1" si="2"/>
        <v>0</v>
      </c>
      <c r="G23" s="125"/>
      <c r="H23" s="419"/>
      <c r="I23" s="423" t="str">
        <f t="shared" ca="1" si="3"/>
        <v/>
      </c>
      <c r="J23" s="400">
        <f t="shared" ca="1" si="4"/>
        <v>0</v>
      </c>
      <c r="K23" s="408" t="str">
        <f t="shared" ca="1" si="43"/>
        <v/>
      </c>
      <c r="L23" s="125"/>
      <c r="M23" s="417"/>
      <c r="N23" s="425" t="str">
        <f t="shared" ca="1" si="5"/>
        <v/>
      </c>
      <c r="O23" s="403"/>
      <c r="P23" s="180"/>
      <c r="Q23" s="107">
        <f t="shared" ca="1" si="44"/>
        <v>46158</v>
      </c>
      <c r="R23" s="114" t="b">
        <f t="shared" ca="1" si="6"/>
        <v>1</v>
      </c>
      <c r="S23" s="108" t="str">
        <f t="shared" si="7"/>
        <v/>
      </c>
      <c r="T23" s="60" t="str">
        <f t="shared" ca="1" si="8"/>
        <v>F</v>
      </c>
      <c r="U23" s="60" t="str">
        <f t="shared" ca="1" si="9"/>
        <v>A</v>
      </c>
      <c r="V23" s="479">
        <f t="shared" si="10"/>
        <v>0</v>
      </c>
      <c r="W23" s="481">
        <f t="shared" ca="1" si="11"/>
        <v>0</v>
      </c>
      <c r="X23" s="159">
        <f t="shared" ca="1" si="12"/>
        <v>0</v>
      </c>
      <c r="Y23" s="114" t="b">
        <f t="shared" ca="1" si="13"/>
        <v>1</v>
      </c>
      <c r="Z23" s="114" t="b">
        <f t="shared" ca="1" si="14"/>
        <v>0</v>
      </c>
      <c r="AA23" s="114" t="b">
        <f t="shared" ca="1" si="15"/>
        <v>0</v>
      </c>
      <c r="AB23" s="77" t="str">
        <f t="shared" ca="1" si="16"/>
        <v/>
      </c>
      <c r="AC23" s="84" t="str">
        <f t="shared" ca="1" si="16"/>
        <v/>
      </c>
      <c r="AD23" s="87" t="str">
        <f t="shared" ca="1" si="17"/>
        <v/>
      </c>
      <c r="AE23" s="87" t="str">
        <f t="shared" ca="1" si="18"/>
        <v/>
      </c>
      <c r="AF23" s="84" t="str">
        <f t="shared" ca="1" si="16"/>
        <v/>
      </c>
      <c r="AG23" s="81" t="str">
        <f t="shared" ca="1" si="16"/>
        <v/>
      </c>
      <c r="AH23" s="114" t="b">
        <f t="shared" si="19"/>
        <v>0</v>
      </c>
      <c r="AI23" s="114" t="b">
        <f t="shared" ca="1" si="45"/>
        <v>0</v>
      </c>
      <c r="AJ23" s="114" t="b">
        <f t="shared" ca="1" si="20"/>
        <v>0</v>
      </c>
      <c r="AK23" s="114" t="b">
        <f t="shared" ca="1" si="21"/>
        <v>1</v>
      </c>
      <c r="AL23" s="114" t="b">
        <f t="shared" ca="1" si="46"/>
        <v>1</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f t="shared" ca="1" si="32"/>
        <v>0</v>
      </c>
      <c r="BA23" s="112">
        <f t="shared" ca="1" si="33"/>
        <v>0.99930555555555556</v>
      </c>
      <c r="BB23" s="112">
        <f t="shared" ca="1" si="34"/>
        <v>0</v>
      </c>
      <c r="BC23" s="112">
        <f t="shared" ca="1" si="35"/>
        <v>0.99930555555555556</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46159</v>
      </c>
      <c r="B24" s="76" t="str">
        <f t="shared" ca="1" si="0"/>
        <v>So</v>
      </c>
      <c r="C24" s="75" t="str">
        <f t="shared" ca="1" si="1"/>
        <v xml:space="preserve"> Wochenende</v>
      </c>
      <c r="D24" s="496"/>
      <c r="E24" s="388" t="str">
        <f t="shared" ca="1" si="42"/>
        <v/>
      </c>
      <c r="F24" s="124">
        <f t="shared" ca="1" si="2"/>
        <v>0</v>
      </c>
      <c r="G24" s="125"/>
      <c r="H24" s="419"/>
      <c r="I24" s="423" t="str">
        <f t="shared" ca="1" si="3"/>
        <v/>
      </c>
      <c r="J24" s="400">
        <f t="shared" ca="1" si="4"/>
        <v>0</v>
      </c>
      <c r="K24" s="408" t="str">
        <f t="shared" ca="1" si="43"/>
        <v/>
      </c>
      <c r="L24" s="497"/>
      <c r="M24" s="498"/>
      <c r="N24" s="425" t="str">
        <f t="shared" ca="1" si="5"/>
        <v/>
      </c>
      <c r="O24" s="403"/>
      <c r="P24" s="180"/>
      <c r="Q24" s="107">
        <f t="shared" ca="1" si="44"/>
        <v>46159</v>
      </c>
      <c r="R24" s="114" t="b">
        <f t="shared" ca="1" si="6"/>
        <v>1</v>
      </c>
      <c r="S24" s="108" t="str">
        <f t="shared" si="7"/>
        <v/>
      </c>
      <c r="T24" s="60" t="str">
        <f t="shared" ca="1" si="8"/>
        <v>F</v>
      </c>
      <c r="U24" s="60" t="str">
        <f t="shared" ca="1" si="9"/>
        <v>F</v>
      </c>
      <c r="V24" s="479">
        <f t="shared" si="10"/>
        <v>0</v>
      </c>
      <c r="W24" s="481">
        <f t="shared" ca="1" si="11"/>
        <v>0</v>
      </c>
      <c r="X24" s="159">
        <f t="shared" ca="1" si="12"/>
        <v>0</v>
      </c>
      <c r="Y24" s="114" t="b">
        <f t="shared" ca="1" si="13"/>
        <v>1</v>
      </c>
      <c r="Z24" s="114" t="b">
        <f t="shared" ca="1" si="14"/>
        <v>0</v>
      </c>
      <c r="AA24" s="114" t="b">
        <f t="shared" ca="1" si="15"/>
        <v>0</v>
      </c>
      <c r="AB24" s="77" t="str">
        <f t="shared" ref="AB24:AG38" ca="1" si="50">IF(ISNA(VLOOKUP($B24,GAZ,AB$7,FALSE)),"",VLOOKUP($B24,GAZ,AB$7,FALSE))</f>
        <v/>
      </c>
      <c r="AC24" s="84" t="str">
        <f t="shared" ca="1" si="50"/>
        <v/>
      </c>
      <c r="AD24" s="87" t="str">
        <f t="shared" ca="1" si="17"/>
        <v/>
      </c>
      <c r="AE24" s="87" t="str">
        <f t="shared" ca="1" si="18"/>
        <v/>
      </c>
      <c r="AF24" s="84" t="str">
        <f t="shared" ca="1" si="50"/>
        <v/>
      </c>
      <c r="AG24" s="81" t="str">
        <f t="shared" ca="1" si="50"/>
        <v/>
      </c>
      <c r="AH24" s="114" t="b">
        <f t="shared" si="19"/>
        <v>0</v>
      </c>
      <c r="AI24" s="114" t="b">
        <f t="shared" ca="1" si="45"/>
        <v>0</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46160</v>
      </c>
      <c r="B25" s="76" t="str">
        <f t="shared" ca="1" si="0"/>
        <v>Mo</v>
      </c>
      <c r="C25" s="75" t="str">
        <f t="shared" ca="1" si="1"/>
        <v xml:space="preserve"> </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46160</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0.58333333333333337</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46161</v>
      </c>
      <c r="B26" s="76" t="str">
        <f t="shared" ca="1" si="0"/>
        <v>Di</v>
      </c>
      <c r="C26" s="75" t="str">
        <f t="shared" ca="1" si="1"/>
        <v xml:space="preserve"> </v>
      </c>
      <c r="D26" s="165"/>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46161</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0.58333333333333337</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46162</v>
      </c>
      <c r="B27" s="76" t="str">
        <f t="shared" ca="1" si="0"/>
        <v>Mi</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46162</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46163</v>
      </c>
      <c r="B28" s="76" t="str">
        <f t="shared" ca="1" si="0"/>
        <v>Do</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46163</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0.58333333333333337</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46164</v>
      </c>
      <c r="B29" s="76" t="str">
        <f t="shared" ca="1" si="0"/>
        <v>Fr</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46164</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46165</v>
      </c>
      <c r="B30" s="76" t="str">
        <f t="shared" ca="1" si="0"/>
        <v>Sa</v>
      </c>
      <c r="C30" s="75" t="str">
        <f t="shared" ca="1" si="1"/>
        <v xml:space="preserve"> Wochenende</v>
      </c>
      <c r="D30" s="496"/>
      <c r="E30" s="388" t="str">
        <f t="shared" ca="1" si="42"/>
        <v/>
      </c>
      <c r="F30" s="124">
        <f t="shared" ca="1" si="2"/>
        <v>0</v>
      </c>
      <c r="G30" s="125"/>
      <c r="H30" s="419"/>
      <c r="I30" s="423" t="str">
        <f t="shared" ca="1" si="3"/>
        <v/>
      </c>
      <c r="J30" s="400">
        <f t="shared" ca="1" si="4"/>
        <v>0</v>
      </c>
      <c r="K30" s="408" t="str">
        <f t="shared" ca="1" si="43"/>
        <v/>
      </c>
      <c r="L30" s="125"/>
      <c r="M30" s="417"/>
      <c r="N30" s="425" t="str">
        <f t="shared" ca="1" si="5"/>
        <v/>
      </c>
      <c r="O30" s="403"/>
      <c r="P30" s="180"/>
      <c r="Q30" s="107">
        <f t="shared" ca="1" si="44"/>
        <v>46165</v>
      </c>
      <c r="R30" s="114" t="b">
        <f t="shared" ca="1" si="6"/>
        <v>1</v>
      </c>
      <c r="S30" s="108" t="str">
        <f t="shared" si="7"/>
        <v/>
      </c>
      <c r="T30" s="60" t="str">
        <f t="shared" ca="1" si="8"/>
        <v>F</v>
      </c>
      <c r="U30" s="60" t="str">
        <f t="shared" ca="1" si="9"/>
        <v>A</v>
      </c>
      <c r="V30" s="479">
        <f t="shared" si="10"/>
        <v>0</v>
      </c>
      <c r="W30" s="481">
        <f t="shared" ca="1" si="11"/>
        <v>0</v>
      </c>
      <c r="X30" s="159">
        <f t="shared" ca="1" si="12"/>
        <v>0</v>
      </c>
      <c r="Y30" s="114" t="b">
        <f t="shared" ca="1" si="13"/>
        <v>1</v>
      </c>
      <c r="Z30" s="114" t="b">
        <f t="shared" ca="1" si="14"/>
        <v>0</v>
      </c>
      <c r="AA30" s="114" t="b">
        <f t="shared" ca="1" si="15"/>
        <v>0</v>
      </c>
      <c r="AB30" s="77" t="str">
        <f t="shared" ca="1" si="50"/>
        <v/>
      </c>
      <c r="AC30" s="84" t="str">
        <f t="shared" ca="1" si="50"/>
        <v/>
      </c>
      <c r="AD30" s="87" t="str">
        <f t="shared" ca="1" si="17"/>
        <v/>
      </c>
      <c r="AE30" s="87" t="str">
        <f t="shared" ca="1" si="18"/>
        <v/>
      </c>
      <c r="AF30" s="84" t="str">
        <f t="shared" ca="1" si="50"/>
        <v/>
      </c>
      <c r="AG30" s="81" t="str">
        <f t="shared" ca="1" si="50"/>
        <v/>
      </c>
      <c r="AH30" s="114" t="b">
        <f t="shared" si="19"/>
        <v>0</v>
      </c>
      <c r="AI30" s="114" t="b">
        <f t="shared" ca="1" si="45"/>
        <v>0</v>
      </c>
      <c r="AJ30" s="114" t="b">
        <f t="shared" ca="1" si="20"/>
        <v>0</v>
      </c>
      <c r="AK30" s="114" t="b">
        <f t="shared" ca="1" si="21"/>
        <v>1</v>
      </c>
      <c r="AL30" s="114" t="b">
        <f t="shared" ca="1" si="46"/>
        <v>1</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f t="shared" ca="1" si="32"/>
        <v>0</v>
      </c>
      <c r="BA30" s="112">
        <f t="shared" ca="1" si="33"/>
        <v>0.99930555555555556</v>
      </c>
      <c r="BB30" s="112">
        <f t="shared" ca="1" si="34"/>
        <v>0</v>
      </c>
      <c r="BC30" s="112">
        <f t="shared" ca="1" si="35"/>
        <v>0.99930555555555556</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46166</v>
      </c>
      <c r="B31" s="76" t="str">
        <f t="shared" ca="1" si="0"/>
        <v>So</v>
      </c>
      <c r="C31" s="75" t="str">
        <f t="shared" ca="1" si="1"/>
        <v xml:space="preserve"> Pfingsten</v>
      </c>
      <c r="D31" s="496"/>
      <c r="E31" s="388" t="str">
        <f t="shared" ca="1" si="42"/>
        <v/>
      </c>
      <c r="F31" s="124">
        <f t="shared" ca="1" si="2"/>
        <v>0</v>
      </c>
      <c r="G31" s="125"/>
      <c r="H31" s="419"/>
      <c r="I31" s="423" t="str">
        <f t="shared" ca="1" si="3"/>
        <v/>
      </c>
      <c r="J31" s="400">
        <f t="shared" ca="1" si="4"/>
        <v>0</v>
      </c>
      <c r="K31" s="408" t="str">
        <f t="shared" ca="1" si="43"/>
        <v/>
      </c>
      <c r="L31" s="497"/>
      <c r="M31" s="498"/>
      <c r="N31" s="425" t="str">
        <f t="shared" ca="1" si="5"/>
        <v/>
      </c>
      <c r="O31" s="403"/>
      <c r="P31" s="180"/>
      <c r="Q31" s="107">
        <f t="shared" ca="1" si="44"/>
        <v>46166</v>
      </c>
      <c r="R31" s="114" t="b">
        <f t="shared" ca="1" si="6"/>
        <v>1</v>
      </c>
      <c r="S31" s="108" t="str">
        <f t="shared" si="7"/>
        <v/>
      </c>
      <c r="T31" s="60" t="str">
        <f t="shared" ca="1" si="8"/>
        <v>F</v>
      </c>
      <c r="U31" s="60" t="str">
        <f t="shared" ca="1" si="9"/>
        <v>F</v>
      </c>
      <c r="V31" s="479">
        <f t="shared" si="10"/>
        <v>0</v>
      </c>
      <c r="W31" s="481">
        <f t="shared" ca="1" si="11"/>
        <v>0</v>
      </c>
      <c r="X31" s="159">
        <f t="shared" ca="1" si="12"/>
        <v>0</v>
      </c>
      <c r="Y31" s="114" t="b">
        <f t="shared" ca="1" si="13"/>
        <v>1</v>
      </c>
      <c r="Z31" s="114" t="b">
        <f t="shared" ca="1" si="14"/>
        <v>0</v>
      </c>
      <c r="AA31" s="114" t="b">
        <f t="shared" ca="1" si="15"/>
        <v>0</v>
      </c>
      <c r="AB31" s="77" t="str">
        <f t="shared" ca="1" si="50"/>
        <v/>
      </c>
      <c r="AC31" s="84" t="str">
        <f t="shared" ca="1" si="50"/>
        <v/>
      </c>
      <c r="AD31" s="87" t="str">
        <f t="shared" ca="1" si="17"/>
        <v/>
      </c>
      <c r="AE31" s="87" t="str">
        <f t="shared" ca="1" si="18"/>
        <v/>
      </c>
      <c r="AF31" s="84" t="str">
        <f t="shared" ca="1" si="50"/>
        <v/>
      </c>
      <c r="AG31" s="81" t="str">
        <f t="shared" ca="1" si="50"/>
        <v/>
      </c>
      <c r="AH31" s="114" t="b">
        <f t="shared" si="19"/>
        <v>0</v>
      </c>
      <c r="AI31" s="114" t="b">
        <f t="shared" ca="1" si="45"/>
        <v>0</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46167</v>
      </c>
      <c r="B32" s="76" t="str">
        <f t="shared" ca="1" si="0"/>
        <v>Mo</v>
      </c>
      <c r="C32" s="75" t="str">
        <f t="shared" ca="1" si="1"/>
        <v xml:space="preserve"> Pfingstmontag</v>
      </c>
      <c r="D32" s="496"/>
      <c r="E32" s="388" t="str">
        <f t="shared" ca="1" si="42"/>
        <v/>
      </c>
      <c r="F32" s="124">
        <f t="shared" ca="1" si="2"/>
        <v>0</v>
      </c>
      <c r="G32" s="125"/>
      <c r="H32" s="419"/>
      <c r="I32" s="423" t="str">
        <f t="shared" ca="1" si="3"/>
        <v/>
      </c>
      <c r="J32" s="400">
        <f t="shared" ca="1" si="4"/>
        <v>0</v>
      </c>
      <c r="K32" s="408" t="str">
        <f t="shared" ca="1" si="43"/>
        <v/>
      </c>
      <c r="L32" s="497"/>
      <c r="M32" s="498"/>
      <c r="N32" s="425" t="str">
        <f t="shared" ca="1" si="5"/>
        <v/>
      </c>
      <c r="O32" s="403"/>
      <c r="P32" s="180"/>
      <c r="Q32" s="107">
        <f t="shared" ca="1" si="44"/>
        <v>46167</v>
      </c>
      <c r="R32" s="114" t="b">
        <f t="shared" ca="1" si="6"/>
        <v>1</v>
      </c>
      <c r="S32" s="108" t="str">
        <f t="shared" si="7"/>
        <v/>
      </c>
      <c r="T32" s="60" t="str">
        <f t="shared" ca="1" si="8"/>
        <v>F</v>
      </c>
      <c r="U32" s="60" t="str">
        <f t="shared" ca="1" si="9"/>
        <v>F</v>
      </c>
      <c r="V32" s="479">
        <f t="shared" si="10"/>
        <v>0</v>
      </c>
      <c r="W32" s="481">
        <f t="shared" ca="1" si="11"/>
        <v>0</v>
      </c>
      <c r="X32" s="159">
        <f t="shared" ca="1" si="12"/>
        <v>0</v>
      </c>
      <c r="Y32" s="114" t="b">
        <f t="shared" ca="1" si="13"/>
        <v>1</v>
      </c>
      <c r="Z32" s="114" t="b">
        <f t="shared" ca="1" si="14"/>
        <v>0</v>
      </c>
      <c r="AA32" s="114" t="b">
        <f t="shared" ca="1" si="15"/>
        <v>0</v>
      </c>
      <c r="AB32" s="77">
        <f t="shared" ca="1" si="50"/>
        <v>0.29166666666666669</v>
      </c>
      <c r="AC32" s="84">
        <f t="shared" ca="1" si="50"/>
        <v>0.33333333333333331</v>
      </c>
      <c r="AD32" s="87">
        <f t="shared" ca="1" si="17"/>
        <v>0.375</v>
      </c>
      <c r="AE32" s="87">
        <f t="shared" ca="1" si="18"/>
        <v>0.58333333333333337</v>
      </c>
      <c r="AF32" s="84">
        <f t="shared" ca="1" si="50"/>
        <v>0.66666666666666663</v>
      </c>
      <c r="AG32" s="81">
        <f t="shared" ca="1" si="50"/>
        <v>0.75</v>
      </c>
      <c r="AH32" s="114" t="b">
        <f t="shared" si="19"/>
        <v>0</v>
      </c>
      <c r="AI32" s="114" t="b">
        <f t="shared" ca="1" si="45"/>
        <v>0</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46168</v>
      </c>
      <c r="B33" s="76" t="str">
        <f t="shared" ca="1" si="0"/>
        <v>Di</v>
      </c>
      <c r="C33" s="75" t="str">
        <f t="shared" ca="1" si="1"/>
        <v xml:space="preserve"> </v>
      </c>
      <c r="D33" s="165"/>
      <c r="E33" s="388" t="str">
        <f t="shared" ca="1" si="42"/>
        <v>08:00-16:00</v>
      </c>
      <c r="F33" s="124">
        <f t="shared" ca="1" si="2"/>
        <v>0.33333333333333331</v>
      </c>
      <c r="G33" s="125"/>
      <c r="H33" s="419"/>
      <c r="I33" s="423" t="str">
        <f t="shared" ca="1" si="3"/>
        <v/>
      </c>
      <c r="J33" s="400">
        <f t="shared" ca="1" si="4"/>
        <v>0</v>
      </c>
      <c r="K33" s="408" t="str">
        <f t="shared" ca="1" si="43"/>
        <v/>
      </c>
      <c r="L33" s="497"/>
      <c r="M33" s="498"/>
      <c r="N33" s="425" t="str">
        <f t="shared" ca="1" si="5"/>
        <v/>
      </c>
      <c r="O33" s="403"/>
      <c r="P33" s="180"/>
      <c r="Q33" s="107">
        <f t="shared" ca="1" si="44"/>
        <v>46168</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0"/>
        <v>0.29166666666666669</v>
      </c>
      <c r="AC33" s="84">
        <f t="shared" ca="1" si="50"/>
        <v>0.33333333333333331</v>
      </c>
      <c r="AD33" s="87">
        <f t="shared" ca="1" si="17"/>
        <v>0.375</v>
      </c>
      <c r="AE33" s="87">
        <f t="shared" ca="1" si="18"/>
        <v>0.58333333333333337</v>
      </c>
      <c r="AF33" s="84">
        <f t="shared" ca="1" si="50"/>
        <v>0.66666666666666663</v>
      </c>
      <c r="AG33" s="81">
        <f t="shared" ca="1" si="50"/>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46169</v>
      </c>
      <c r="B34" s="76" t="str">
        <f t="shared" ca="1" si="0"/>
        <v>Mi</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46169</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0.58333333333333337</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46170</v>
      </c>
      <c r="B35" s="76" t="str">
        <f t="shared" ca="1" si="0"/>
        <v>Do</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46170</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0.58333333333333337</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46171</v>
      </c>
      <c r="B36" s="76" t="str">
        <f t="shared" ca="1" si="0"/>
        <v>Fr</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46171</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46172</v>
      </c>
      <c r="B37" s="76" t="str">
        <f t="shared" ca="1" si="0"/>
        <v>Sa</v>
      </c>
      <c r="C37" s="75" t="str">
        <f t="shared" ca="1" si="1"/>
        <v xml:space="preserve"> Wochenende</v>
      </c>
      <c r="D37" s="496"/>
      <c r="E37" s="388" t="str">
        <f t="shared" ca="1" si="42"/>
        <v/>
      </c>
      <c r="F37" s="124">
        <f t="shared" ca="1" si="2"/>
        <v>0</v>
      </c>
      <c r="G37" s="125"/>
      <c r="H37" s="419"/>
      <c r="I37" s="423" t="str">
        <f t="shared" ca="1" si="3"/>
        <v/>
      </c>
      <c r="J37" s="400">
        <f t="shared" ca="1" si="4"/>
        <v>0</v>
      </c>
      <c r="K37" s="408" t="str">
        <f t="shared" ca="1" si="43"/>
        <v/>
      </c>
      <c r="L37" s="125"/>
      <c r="M37" s="417"/>
      <c r="N37" s="425" t="str">
        <f t="shared" ca="1" si="5"/>
        <v/>
      </c>
      <c r="O37" s="403"/>
      <c r="P37" s="180"/>
      <c r="Q37" s="107">
        <f t="shared" ca="1" si="44"/>
        <v>46172</v>
      </c>
      <c r="R37" s="114" t="b">
        <f t="shared" ca="1" si="6"/>
        <v>1</v>
      </c>
      <c r="S37" s="108" t="str">
        <f t="shared" si="7"/>
        <v/>
      </c>
      <c r="T37" s="60" t="str">
        <f t="shared" ca="1" si="8"/>
        <v>F</v>
      </c>
      <c r="U37" s="60" t="str">
        <f t="shared" ca="1" si="9"/>
        <v>A</v>
      </c>
      <c r="V37" s="479">
        <f t="shared" si="10"/>
        <v>0</v>
      </c>
      <c r="W37" s="481">
        <f t="shared" ca="1" si="11"/>
        <v>0</v>
      </c>
      <c r="X37" s="159">
        <f t="shared" ca="1" si="12"/>
        <v>0</v>
      </c>
      <c r="Y37" s="114" t="b">
        <f t="shared" ca="1" si="13"/>
        <v>1</v>
      </c>
      <c r="Z37" s="114" t="b">
        <f t="shared" ca="1" si="14"/>
        <v>0</v>
      </c>
      <c r="AA37" s="114" t="b">
        <f t="shared" ca="1" si="15"/>
        <v>0</v>
      </c>
      <c r="AB37" s="77" t="str">
        <f t="shared" ca="1" si="50"/>
        <v/>
      </c>
      <c r="AC37" s="84" t="str">
        <f t="shared" ca="1" si="50"/>
        <v/>
      </c>
      <c r="AD37" s="87" t="str">
        <f t="shared" ca="1" si="17"/>
        <v/>
      </c>
      <c r="AE37" s="87" t="str">
        <f t="shared" ca="1" si="18"/>
        <v/>
      </c>
      <c r="AF37" s="84" t="str">
        <f t="shared" ca="1" si="50"/>
        <v/>
      </c>
      <c r="AG37" s="81" t="str">
        <f t="shared" ca="1" si="50"/>
        <v/>
      </c>
      <c r="AH37" s="114" t="b">
        <f t="shared" si="19"/>
        <v>0</v>
      </c>
      <c r="AI37" s="114" t="b">
        <f t="shared" ca="1" si="45"/>
        <v>0</v>
      </c>
      <c r="AJ37" s="114" t="b">
        <f t="shared" ca="1" si="20"/>
        <v>0</v>
      </c>
      <c r="AK37" s="114" t="b">
        <f t="shared" ca="1" si="21"/>
        <v>1</v>
      </c>
      <c r="AL37" s="114" t="b">
        <f t="shared" ca="1" si="46"/>
        <v>1</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f t="shared" ca="1" si="32"/>
        <v>0</v>
      </c>
      <c r="BA37" s="112">
        <f t="shared" ca="1" si="33"/>
        <v>0.99930555555555556</v>
      </c>
      <c r="BB37" s="112">
        <f t="shared" ca="1" si="34"/>
        <v>0</v>
      </c>
      <c r="BC37" s="112">
        <f t="shared" ca="1" si="35"/>
        <v>0.99930555555555556</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46173</v>
      </c>
      <c r="B38" s="76" t="str">
        <f t="shared" ca="1" si="0"/>
        <v>So</v>
      </c>
      <c r="C38" s="75" t="str">
        <f t="shared" ca="1" si="1"/>
        <v xml:space="preserve"> Wochenende</v>
      </c>
      <c r="D38" s="496"/>
      <c r="E38" s="388" t="str">
        <f t="shared" ca="1" si="42"/>
        <v/>
      </c>
      <c r="F38" s="126">
        <f t="shared" ca="1" si="2"/>
        <v>0</v>
      </c>
      <c r="G38" s="187"/>
      <c r="H38" s="420"/>
      <c r="I38" s="424" t="str">
        <f t="shared" ca="1" si="3"/>
        <v/>
      </c>
      <c r="J38" s="401">
        <f ca="1">IF($R38,$X38,"")</f>
        <v>0</v>
      </c>
      <c r="K38" s="409" t="str">
        <f t="shared" ca="1" si="43"/>
        <v/>
      </c>
      <c r="L38" s="497"/>
      <c r="M38" s="501"/>
      <c r="N38" s="426" t="str">
        <f t="shared" ca="1" si="5"/>
        <v/>
      </c>
      <c r="O38" s="403"/>
      <c r="P38" s="483"/>
      <c r="Q38" s="109">
        <f t="shared" ca="1" si="44"/>
        <v>46173</v>
      </c>
      <c r="R38" s="114" t="b">
        <f t="shared" ca="1" si="6"/>
        <v>1</v>
      </c>
      <c r="S38" s="110" t="str">
        <f t="shared" si="7"/>
        <v/>
      </c>
      <c r="T38" s="61" t="str">
        <f t="shared" ca="1" si="8"/>
        <v>F</v>
      </c>
      <c r="U38" s="61" t="str">
        <f t="shared" ca="1" si="9"/>
        <v>F</v>
      </c>
      <c r="V38" s="480">
        <f t="shared" si="10"/>
        <v>0</v>
      </c>
      <c r="W38" s="482">
        <f t="shared" ca="1" si="11"/>
        <v>0</v>
      </c>
      <c r="X38" s="160">
        <f t="shared" ca="1" si="12"/>
        <v>0</v>
      </c>
      <c r="Y38" s="115" t="b">
        <f t="shared" ca="1" si="13"/>
        <v>1</v>
      </c>
      <c r="Z38" s="115" t="b">
        <f t="shared" ca="1" si="14"/>
        <v>0</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1</v>
      </c>
      <c r="AL38" s="115" t="b">
        <f t="shared" ca="1" si="46"/>
        <v>0</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18</v>
      </c>
      <c r="C39" s="637"/>
      <c r="D39" s="638"/>
      <c r="E39" s="643" t="str">
        <f>"Saldo Monat (~15min) &gt; "</f>
        <v xml:space="preserve">Saldo Monat (~15min) &gt; </v>
      </c>
      <c r="F39" s="644"/>
      <c r="G39" s="644"/>
      <c r="H39" s="644"/>
      <c r="I39" s="450">
        <f ca="1">ROUND(SUM(I8:I38)*4,0)/4</f>
        <v>0</v>
      </c>
      <c r="J39" s="431"/>
      <c r="K39" s="434">
        <f ca="1">SUM(K8:K38)</f>
        <v>0</v>
      </c>
      <c r="L39" s="645" t="s">
        <v>269</v>
      </c>
      <c r="M39" s="645"/>
      <c r="N39" s="435">
        <f ca="1">SUM(N8:N38)</f>
        <v>0</v>
      </c>
      <c r="O39" s="646" t="str">
        <f>IF(Zeitmodell="Vollzeit"," &lt; ÜS1:1,5 "," &lt; ÜS1:1,25 ")&amp;Zeitmodell</f>
        <v xml:space="preserve"> &lt; ÜS1:1,5 Vollzeit</v>
      </c>
      <c r="P39" s="647"/>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13</v>
      </c>
      <c r="C40" s="639"/>
      <c r="D40" s="640"/>
      <c r="E40" s="648" t="str">
        <f>"Saldo "&amp;IF(Zeitmodell="Vollzeit","1:1,5","1:1,25")&amp; " (~15min) &gt; "</f>
        <v xml:space="preserve">Saldo 1:1,5 (~15min) &gt; </v>
      </c>
      <c r="F40" s="649"/>
      <c r="G40" s="649"/>
      <c r="H40" s="649"/>
      <c r="I40" s="439">
        <f ca="1">ROUND($N40*4,0)/4</f>
        <v>0</v>
      </c>
      <c r="J40" s="441"/>
      <c r="K40" s="439"/>
      <c r="L40" s="442"/>
      <c r="M40" s="442"/>
      <c r="N40" s="443">
        <f ca="1">IF(Zeitmodell="Vollzeit",$N39*1.5,$N39*1.25)</f>
        <v>0</v>
      </c>
      <c r="O40" s="650" t="str">
        <f>IF(Zeitmodell="Vollzeit"," &lt; 1:1,5 "," &lt; 1:1,25 ")&amp;$Q40</f>
        <v xml:space="preserve"> &lt; 1:1,5 Stunden berechnen</v>
      </c>
      <c r="P40" s="651"/>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39"/>
      <c r="D41" s="640"/>
      <c r="E41" s="652" t="s">
        <v>272</v>
      </c>
      <c r="F41" s="653"/>
      <c r="G41" s="653"/>
      <c r="H41" s="653"/>
      <c r="I41" s="439">
        <f ca="1">ROUND($N41*4,0)/4</f>
        <v>0</v>
      </c>
      <c r="J41" s="441"/>
      <c r="K41" s="439"/>
      <c r="L41" s="442"/>
      <c r="M41" s="442"/>
      <c r="N41" s="449">
        <f ca="1">K39*2</f>
        <v>0</v>
      </c>
      <c r="O41" s="654" t="s">
        <v>274</v>
      </c>
      <c r="P41" s="655"/>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39"/>
      <c r="D42" s="640"/>
      <c r="E42" s="656" t="s">
        <v>271</v>
      </c>
      <c r="F42" s="657"/>
      <c r="G42" s="657"/>
      <c r="H42" s="657"/>
      <c r="I42" s="445">
        <f ca="1">$J5</f>
        <v>0</v>
      </c>
      <c r="J42" s="446"/>
      <c r="K42" s="658"/>
      <c r="L42" s="658"/>
      <c r="M42" s="658"/>
      <c r="N42" s="658"/>
      <c r="O42" s="658"/>
      <c r="P42" s="659"/>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39"/>
      <c r="D43" s="640"/>
      <c r="E43" s="629" t="s">
        <v>270</v>
      </c>
      <c r="F43" s="630"/>
      <c r="G43" s="630"/>
      <c r="H43" s="630"/>
      <c r="I43" s="440">
        <f ca="1">SUM(I39:I42)</f>
        <v>0</v>
      </c>
      <c r="J43" s="505"/>
      <c r="K43" s="631" t="str">
        <f ca="1">IF($I$43&gt;=$R$2,"&lt; Hier ausbezahlte Std. eingeben. (Die Eingabe ist hier erst ab   &lt; einem Saldo von "&amp;TEXT($R$2,"#.##0,00")&amp;" Std., und nur in 0,25-Schritten möglich.)","")</f>
        <v/>
      </c>
      <c r="L43" s="631"/>
      <c r="M43" s="631"/>
      <c r="N43" s="631"/>
      <c r="O43" s="631"/>
      <c r="P43" s="632"/>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41"/>
      <c r="D44" s="642"/>
      <c r="E44" s="633" t="s">
        <v>273</v>
      </c>
      <c r="F44" s="634"/>
      <c r="G44" s="634"/>
      <c r="H44" s="634"/>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35"/>
      <c r="F45" s="635"/>
      <c r="G45" s="635"/>
      <c r="H45" s="635"/>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36"/>
      <c r="F46" s="636"/>
      <c r="G46" s="636"/>
      <c r="H46" s="636"/>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36"/>
      <c r="F47" s="636"/>
      <c r="G47" s="636"/>
      <c r="H47" s="636"/>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28" t="str">
        <f>"Unterschrift von "&amp;Vorgesetzter</f>
        <v>Unterschrift von Vorname Nachname</v>
      </c>
      <c r="B48" s="628"/>
      <c r="C48" s="628"/>
      <c r="D48" s="628"/>
      <c r="E48" s="55"/>
      <c r="F48" s="55"/>
      <c r="G48" s="55"/>
      <c r="H48" s="9"/>
      <c r="I48" s="5"/>
      <c r="J48" s="5"/>
      <c r="K48" s="55"/>
      <c r="L48" s="628" t="str">
        <f>"Unterschrift von "&amp;Name</f>
        <v>Unterschrift von Vorname Nachname</v>
      </c>
      <c r="M48" s="628"/>
      <c r="N48" s="628"/>
      <c r="O48" s="628"/>
      <c r="P48" s="628"/>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415" priority="18" stopIfTrue="1">
      <formula>NOT($R8)</formula>
    </cfRule>
  </conditionalFormatting>
  <conditionalFormatting sqref="I8:I38">
    <cfRule type="cellIs" dxfId="414" priority="20" stopIfTrue="1" operator="greaterThan">
      <formula>0</formula>
    </cfRule>
  </conditionalFormatting>
  <conditionalFormatting sqref="I45 I47">
    <cfRule type="expression" dxfId="413" priority="21" stopIfTrue="1">
      <formula>OR($I45&lt;=NormalUG,$I45&gt;=NormalOG)</formula>
    </cfRule>
    <cfRule type="cellIs" dxfId="412" priority="22" stopIfTrue="1" operator="greaterThan">
      <formula>0</formula>
    </cfRule>
  </conditionalFormatting>
  <conditionalFormatting sqref="I2 E5 L5 N6 N8:N40 O39:P40 E40">
    <cfRule type="expression" dxfId="411" priority="24" stopIfTrue="1">
      <formula>Zeitmodell="Teilzeit"</formula>
    </cfRule>
  </conditionalFormatting>
  <conditionalFormatting sqref="A8:B38">
    <cfRule type="expression" dxfId="410" priority="26" stopIfTrue="1">
      <formula>$T8="F"</formula>
    </cfRule>
  </conditionalFormatting>
  <conditionalFormatting sqref="O8:O38">
    <cfRule type="expression" dxfId="409" priority="28" stopIfTrue="1">
      <formula>AND(NOT($AN8),$N8="")</formula>
    </cfRule>
  </conditionalFormatting>
  <conditionalFormatting sqref="AS8:AY38 Y8:AA38 R8:R38 AH8:AN38 BD8:BG38">
    <cfRule type="cellIs" dxfId="408" priority="29" stopIfTrue="1" operator="equal">
      <formula>FALSE</formula>
    </cfRule>
  </conditionalFormatting>
  <conditionalFormatting sqref="V39">
    <cfRule type="cellIs" dxfId="407" priority="30" stopIfTrue="1" operator="equal">
      <formula>0</formula>
    </cfRule>
  </conditionalFormatting>
  <conditionalFormatting sqref="T8:U38">
    <cfRule type="cellIs" dxfId="406" priority="31" stopIfTrue="1" operator="equal">
      <formula>"F"</formula>
    </cfRule>
  </conditionalFormatting>
  <conditionalFormatting sqref="F8:F38">
    <cfRule type="cellIs" dxfId="405" priority="33" stopIfTrue="1" operator="equal">
      <formula>0</formula>
    </cfRule>
  </conditionalFormatting>
  <conditionalFormatting sqref="BH8:BH38">
    <cfRule type="cellIs" dxfId="404" priority="34" stopIfTrue="1" operator="equal">
      <formula>1</formula>
    </cfRule>
  </conditionalFormatting>
  <conditionalFormatting sqref="S2:S3">
    <cfRule type="cellIs" dxfId="403" priority="35" stopIfTrue="1" operator="greaterThan">
      <formula>0</formula>
    </cfRule>
  </conditionalFormatting>
  <conditionalFormatting sqref="E8:E38">
    <cfRule type="expression" dxfId="402" priority="37" stopIfTrue="1">
      <formula>AND($AC8=$AF8,$AM8)</formula>
    </cfRule>
    <cfRule type="expression" dxfId="401" priority="38" stopIfTrue="1">
      <formula>AND($AC8=$AF8,NOT($AM8))</formula>
    </cfRule>
  </conditionalFormatting>
  <conditionalFormatting sqref="K8:K37">
    <cfRule type="expression" dxfId="400" priority="17" stopIfTrue="1">
      <formula>NOT($R8)</formula>
    </cfRule>
  </conditionalFormatting>
  <conditionalFormatting sqref="C8:C38">
    <cfRule type="expression" dxfId="399" priority="40" stopIfTrue="1">
      <formula>OR($T8="F",$D8="U",$D8="Z",$D8="K")</formula>
    </cfRule>
    <cfRule type="expression" dxfId="398" priority="41" stopIfTrue="1">
      <formula>$C8&lt;&gt;""</formula>
    </cfRule>
  </conditionalFormatting>
  <conditionalFormatting sqref="J43">
    <cfRule type="expression" dxfId="397" priority="42">
      <formula>$I$43&lt;$R$2</formula>
    </cfRule>
  </conditionalFormatting>
  <conditionalFormatting sqref="J8:J38">
    <cfRule type="expression" dxfId="396" priority="44" stopIfTrue="1">
      <formula>OR($J8&lt;=$R$3,$J8&gt;=$R$2)</formula>
    </cfRule>
    <cfRule type="cellIs" dxfId="395" priority="45" stopIfTrue="1" operator="equal">
      <formula>0</formula>
    </cfRule>
  </conditionalFormatting>
  <conditionalFormatting sqref="I40:I41">
    <cfRule type="expression" dxfId="394" priority="46" stopIfTrue="1">
      <formula>OR($I40&lt;=$R$3,$I40&gt;=$R$2)</formula>
    </cfRule>
    <cfRule type="expression" dxfId="393" priority="47" stopIfTrue="1">
      <formula>AND(N40&gt;0,Zeitmodell="Vollzeit")</formula>
    </cfRule>
    <cfRule type="expression" dxfId="392" priority="48" stopIfTrue="1">
      <formula>AND(N40&gt;0,Zeitmodell="Teilzeit")</formula>
    </cfRule>
  </conditionalFormatting>
  <conditionalFormatting sqref="I42:I44 I39">
    <cfRule type="expression" dxfId="391" priority="49" stopIfTrue="1">
      <formula>OR($I39&lt;=$R$3,$I39&gt;=$R$2)</formula>
    </cfRule>
    <cfRule type="cellIs" dxfId="390" priority="50" stopIfTrue="1" operator="greaterThan">
      <formula>0</formula>
    </cfRule>
  </conditionalFormatting>
  <conditionalFormatting sqref="J5">
    <cfRule type="expression" dxfId="389" priority="51" stopIfTrue="1">
      <formula>OR($J5&lt;=$R$3,$J5&gt;=$R$2)</formula>
    </cfRule>
    <cfRule type="cellIs" dxfId="388" priority="52" stopIfTrue="1" operator="greaterThan">
      <formula>0</formula>
    </cfRule>
  </conditionalFormatting>
  <conditionalFormatting sqref="A8:B37">
    <cfRule type="cellIs" dxfId="387" priority="25" stopIfTrue="1" operator="equal">
      <formula>""</formula>
    </cfRule>
  </conditionalFormatting>
  <conditionalFormatting sqref="C8:C37">
    <cfRule type="cellIs" dxfId="386" priority="39" stopIfTrue="1" operator="equal">
      <formula>""</formula>
    </cfRule>
  </conditionalFormatting>
  <conditionalFormatting sqref="I46">
    <cfRule type="expression" dxfId="385" priority="15" stopIfTrue="1">
      <formula>OR($I46&lt;=NormalUG,$I46&gt;=NormalOG)</formula>
    </cfRule>
    <cfRule type="cellIs" dxfId="384" priority="16" stopIfTrue="1" operator="greaterThan">
      <formula>0</formula>
    </cfRule>
  </conditionalFormatting>
  <conditionalFormatting sqref="E8:E37">
    <cfRule type="expression" dxfId="383" priority="36" stopIfTrue="1">
      <formula>NOT($R8)</formula>
    </cfRule>
  </conditionalFormatting>
  <conditionalFormatting sqref="F8:F37">
    <cfRule type="cellIs" dxfId="382" priority="32" stopIfTrue="1" operator="equal">
      <formula>""</formula>
    </cfRule>
  </conditionalFormatting>
  <conditionalFormatting sqref="I8:I37">
    <cfRule type="expression" dxfId="381" priority="19" stopIfTrue="1">
      <formula>NOT($R8)</formula>
    </cfRule>
  </conditionalFormatting>
  <conditionalFormatting sqref="J8:J37">
    <cfRule type="expression" dxfId="380" priority="43" stopIfTrue="1">
      <formula>NOT($R8)</formula>
    </cfRule>
  </conditionalFormatting>
  <conditionalFormatting sqref="N8:N37">
    <cfRule type="expression" dxfId="379" priority="23" stopIfTrue="1">
      <formula>NOT($R8)</formula>
    </cfRule>
  </conditionalFormatting>
  <conditionalFormatting sqref="O8:O37">
    <cfRule type="expression" dxfId="378" priority="27" stopIfTrue="1">
      <formula>NOT($R8)</formula>
    </cfRule>
  </conditionalFormatting>
  <conditionalFormatting sqref="D8:D38">
    <cfRule type="expression" dxfId="377" priority="13" stopIfTrue="1">
      <formula>$AI8</formula>
    </cfRule>
    <cfRule type="cellIs" dxfId="376" priority="14" stopIfTrue="1" operator="equal">
      <formula>"ZK"</formula>
    </cfRule>
  </conditionalFormatting>
  <conditionalFormatting sqref="D8:D37">
    <cfRule type="expression" dxfId="375" priority="12" stopIfTrue="1">
      <formula>NOT($R8)</formula>
    </cfRule>
  </conditionalFormatting>
  <conditionalFormatting sqref="G8:H37">
    <cfRule type="expression" dxfId="374" priority="9" stopIfTrue="1">
      <formula>NOT($R8)</formula>
    </cfRule>
  </conditionalFormatting>
  <conditionalFormatting sqref="G8:H38">
    <cfRule type="expression" dxfId="373" priority="10" stopIfTrue="1">
      <formula>$U8="F"</formula>
    </cfRule>
    <cfRule type="expression" dxfId="372" priority="11" stopIfTrue="1">
      <formula>$AK8</formula>
    </cfRule>
  </conditionalFormatting>
  <conditionalFormatting sqref="L8:L38">
    <cfRule type="expression" dxfId="371" priority="4" stopIfTrue="1">
      <formula>$AL8</formula>
    </cfRule>
    <cfRule type="expression" dxfId="370" priority="5" stopIfTrue="1">
      <formula>AND(NOT($AL8),$L8&lt;&gt;"")</formula>
    </cfRule>
  </conditionalFormatting>
  <conditionalFormatting sqref="M8:M38">
    <cfRule type="expression" dxfId="369" priority="7" stopIfTrue="1">
      <formula>$AL8</formula>
    </cfRule>
    <cfRule type="expression" dxfId="368" priority="8" stopIfTrue="1">
      <formula>AND(NOT($AL8),$M8&lt;&gt;"")</formula>
    </cfRule>
  </conditionalFormatting>
  <conditionalFormatting sqref="L8:L37">
    <cfRule type="expression" dxfId="367" priority="3" stopIfTrue="1">
      <formula>NOT($R8)</formula>
    </cfRule>
  </conditionalFormatting>
  <conditionalFormatting sqref="M8:M37">
    <cfRule type="expression" dxfId="366" priority="6" stopIfTrue="1">
      <formula>NOT($R8)</formula>
    </cfRule>
  </conditionalFormatting>
  <conditionalFormatting sqref="P38">
    <cfRule type="expression" dxfId="365" priority="2" stopIfTrue="1">
      <formula>NOT($R38)</formula>
    </cfRule>
  </conditionalFormatting>
  <conditionalFormatting sqref="J38">
    <cfRule type="expression" dxfId="364"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0E955167-ACF0-4E5B-B2DD-CA10C345CE18}">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9DA38DD7-ABF2-406C-A580-8B9D4A3851CA}">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CB41FDB2-1F27-4937-A871-094725906F51}">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9716667C-9298-4807-8C70-420AD5345904}">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CF47DB0F-59C8-4CC7-85F3-9214392327C6}">
      <formula1>$AJ8</formula1>
    </dataValidation>
    <dataValidation allowBlank="1" showInputMessage="1" showErrorMessage="1" errorTitle="Fehler in Eingabe" error="Dezimalwert (z.B. 1,0), der nicht grösser sein darf, wie die vorhandenen Überstunden (der Wert in der Zelle darüber)" sqref="N40:O41 K40:K41" xr:uid="{D61FFF45-B2BB-4E15-B3B9-ECDE3D2EB543}"/>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0288D66B-4A5D-414B-A5DA-38CF3323C5CC}">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6070A2E2-9B80-4524-A3A4-2D81F631BF8D}"/>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981D1-3B89-4DD8-92F1-9736E87E8324}">
  <sheetPr codeName="Tabelle23"/>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83"/>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86" t="s">
        <v>58</v>
      </c>
      <c r="G2" s="686"/>
      <c r="H2" s="686"/>
      <c r="I2" s="430" t="str">
        <f>" "&amp;Zeitmodell</f>
        <v xml:space="preserve"> Vollzeit</v>
      </c>
      <c r="J2" s="511" t="s">
        <v>291</v>
      </c>
      <c r="K2" s="303" t="str">
        <f>" "&amp;Zeitmodus</f>
        <v xml:space="preserve"> Gleitzeit</v>
      </c>
      <c r="L2" s="303"/>
      <c r="M2" s="303"/>
      <c r="N2" s="303"/>
      <c r="O2" s="304"/>
      <c r="P2" s="684"/>
      <c r="Q2" s="150">
        <f ca="1">IF(ISNA($Q$4),1,$Q$4)</f>
        <v>6</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87" t="s">
        <v>264</v>
      </c>
      <c r="G3" s="687"/>
      <c r="H3" s="687"/>
      <c r="I3" s="307" t="str">
        <f>" "&amp;Vorgesetzter</f>
        <v xml:space="preserve"> Vorname Nachname</v>
      </c>
      <c r="J3" s="307"/>
      <c r="K3" s="307"/>
      <c r="L3" s="307"/>
      <c r="M3" s="307"/>
      <c r="N3" s="307"/>
      <c r="O3" s="308"/>
      <c r="P3" s="685"/>
      <c r="Q3" s="155" t="str" cm="1">
        <f t="array" aca="1" ref="Q3" ca="1">RIGHT(CELL("filename",A1),LEN(CELL("filename",A1))-SEARCH("]",CELL("filename",A1),1))</f>
        <v>Juni</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88" t="str">
        <f ca="1" xml:space="preserve"> " Monat: "&amp;$Q$3&amp;" "&amp;Jahr</f>
        <v xml:space="preserve"> Monat: Juni 2026</v>
      </c>
      <c r="B4" s="689"/>
      <c r="C4" s="689"/>
      <c r="D4" s="690"/>
      <c r="E4" s="691" t="s">
        <v>131</v>
      </c>
      <c r="F4" s="692"/>
      <c r="G4" s="693" t="s">
        <v>267</v>
      </c>
      <c r="H4" s="694"/>
      <c r="I4" s="695"/>
      <c r="J4" s="398" t="s">
        <v>135</v>
      </c>
      <c r="K4" s="402" t="s">
        <v>257</v>
      </c>
      <c r="L4" s="396"/>
      <c r="M4" s="397"/>
      <c r="N4" s="405"/>
      <c r="O4" s="699" t="s">
        <v>144</v>
      </c>
      <c r="P4" s="702" t="s">
        <v>145</v>
      </c>
      <c r="Q4" s="157">
        <f ca="1">IF(ISNA(VLOOKUP($Q$3,MTab,2,FALSE)),1,VLOOKUP($Q$3,MTab,2,FALSE))</f>
        <v>6</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705" t="s">
        <v>49</v>
      </c>
      <c r="B5" s="708" t="s">
        <v>123</v>
      </c>
      <c r="C5" s="673" t="s">
        <v>265</v>
      </c>
      <c r="D5" s="674"/>
      <c r="E5" s="675" t="str">
        <f>"Wochen-AZ"&amp;" "&amp;TEXT(WAZ,"[hh]:mm")</f>
        <v>Wochen-AZ 40:00</v>
      </c>
      <c r="F5" s="676"/>
      <c r="G5" s="696"/>
      <c r="H5" s="697"/>
      <c r="I5" s="698"/>
      <c r="J5" s="399" cm="1">
        <f t="array" aca="1" ref="J5" ca="1">IF(ISNA($Q$5),Übertrag,INDIRECT($Q$5))</f>
        <v>0</v>
      </c>
      <c r="K5" s="407" t="s">
        <v>258</v>
      </c>
      <c r="L5" s="427" t="str">
        <f>IF(Zeitmodell="Vollzeit"," Überstunden1:1,5"," Überstunden1:1,25")</f>
        <v xml:space="preserve"> Überstunden1:1,5</v>
      </c>
      <c r="M5" s="412"/>
      <c r="N5" s="404"/>
      <c r="O5" s="700"/>
      <c r="P5" s="703"/>
      <c r="Q5" s="156" t="str">
        <f ca="1">IF(ISNA(VLOOKUP($Q$3,MTab,3,FALSE)),"Übertrag",VLOOKUP($Q$3,MTab,3,FALSE))</f>
        <v>Mai!$I$44</v>
      </c>
      <c r="R5" s="134"/>
      <c r="S5" s="156" t="str">
        <f ca="1">IF(ISNA(VLOOKUP($Q$3,MTab,4,FALSE)),$Q$3&amp;"!$S$2",VLOOKUP($Q$3,MTab,4,FALSE))</f>
        <v>Mai!$S$3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706"/>
      <c r="B6" s="709"/>
      <c r="C6" s="677" t="s">
        <v>134</v>
      </c>
      <c r="D6" s="679" t="s">
        <v>170</v>
      </c>
      <c r="E6" s="311" t="s">
        <v>133</v>
      </c>
      <c r="F6" s="681" t="s">
        <v>0</v>
      </c>
      <c r="G6" s="664" t="s">
        <v>1</v>
      </c>
      <c r="H6" s="660" t="s">
        <v>2</v>
      </c>
      <c r="I6" s="421" t="s">
        <v>3</v>
      </c>
      <c r="J6" s="312" t="s">
        <v>129</v>
      </c>
      <c r="K6" s="662" t="s">
        <v>3</v>
      </c>
      <c r="L6" s="664" t="s">
        <v>1</v>
      </c>
      <c r="M6" s="666" t="s">
        <v>2</v>
      </c>
      <c r="N6" s="668" t="s">
        <v>3</v>
      </c>
      <c r="O6" s="700"/>
      <c r="P6" s="703"/>
      <c r="Q6" s="120" t="s">
        <v>13</v>
      </c>
      <c r="R6" s="121"/>
      <c r="S6" s="121"/>
      <c r="T6" s="121"/>
      <c r="U6" s="121"/>
      <c r="V6" s="121"/>
      <c r="W6" s="121"/>
      <c r="X6" s="161" t="s">
        <v>163</v>
      </c>
      <c r="Y6" s="121"/>
      <c r="Z6" s="121"/>
      <c r="AA6" s="121"/>
      <c r="AB6" s="670" t="s">
        <v>97</v>
      </c>
      <c r="AC6" s="671"/>
      <c r="AD6" s="671"/>
      <c r="AE6" s="671"/>
      <c r="AF6" s="671"/>
      <c r="AG6" s="672"/>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707"/>
      <c r="B7" s="710"/>
      <c r="C7" s="678"/>
      <c r="D7" s="680"/>
      <c r="E7" s="313" t="s">
        <v>124</v>
      </c>
      <c r="F7" s="682"/>
      <c r="G7" s="665"/>
      <c r="H7" s="661"/>
      <c r="I7" s="422" t="s">
        <v>4</v>
      </c>
      <c r="J7" s="314" t="s">
        <v>130</v>
      </c>
      <c r="K7" s="663"/>
      <c r="L7" s="665"/>
      <c r="M7" s="667"/>
      <c r="N7" s="669"/>
      <c r="O7" s="701"/>
      <c r="P7" s="704"/>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46174</v>
      </c>
      <c r="B8" s="76" t="str">
        <f t="shared" ref="B8:B38" ca="1" si="0">IF($R8,VLOOKUP(WEEKDAY($Q8,2),WOTA,2,FALSE),"")</f>
        <v>Mo</v>
      </c>
      <c r="C8" s="75" t="str">
        <f t="shared" ref="C8:C38" ca="1" si="1">IF($R8," "&amp;IF($S8="",VLOOKUP($Q8,FListe,3,FALSE),$S8),"")</f>
        <v xml:space="preserve"> </v>
      </c>
      <c r="D8" s="165"/>
      <c r="E8" s="388" t="str">
        <f ca="1">IF(AND($R8,$T8&lt;&gt;"F"),IF($AC8=$AF8,"keine NAZ",TEXT($AC8,"hh:mm")&amp;"-"&amp;TEXT($AF8,"hh:mm")),"")</f>
        <v>08:00-16:00</v>
      </c>
      <c r="F8" s="124">
        <f t="shared" ref="F8:F38" ca="1" si="2">IF($R8,IF($T8="F",0,VLOOKUP($B8,GAZ,I_GAZNAZ,FALSE)),"")</f>
        <v>0.33333333333333331</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46174</v>
      </c>
      <c r="R8" s="114" t="b">
        <f t="shared" ref="R8:R38" ca="1" si="6">$Q$2=MONTH($Q8)</f>
        <v>1</v>
      </c>
      <c r="S8" s="108" t="str">
        <f t="shared" ref="S8:S38" si="7">IF(OR($D8="U",$D8="Z",$D8="ZK",$D8="K"),VLOOKUP($D8,UZK,2,FALSE),"")</f>
        <v/>
      </c>
      <c r="T8" s="60" t="str">
        <f t="shared" ref="T8:T38" ca="1" si="8">IF($R8,VLOOKUP($Q8,FListe,4,FALSE),"")</f>
        <v>A</v>
      </c>
      <c r="U8" s="60" t="str">
        <f t="shared" ref="U8:U38" ca="1" si="9">IF($R8,VLOOKUP($Q8,FListe,5,FALSE),"")</f>
        <v>A</v>
      </c>
      <c r="V8" s="479">
        <f t="shared" ref="V8:V38" si="10">$H8-$G8</f>
        <v>0</v>
      </c>
      <c r="W8" s="481">
        <f t="shared" ref="W8:W38" ca="1" si="11">IF($R8,ROUND($V8-$F8,15),"")</f>
        <v>-0.33333333333333298</v>
      </c>
      <c r="X8" s="159">
        <f t="shared" ref="X8:X38" ca="1" si="12">IF($I8&lt;&gt;"",$X7+$I8,$X7)</f>
        <v>0</v>
      </c>
      <c r="Y8" s="114" t="b">
        <f t="shared" ref="Y8:Y38" ca="1" si="13">($W8=0)</f>
        <v>0</v>
      </c>
      <c r="Z8" s="114" t="b">
        <f t="shared" ref="Z8:Z38" ca="1" si="14">($W8&gt;0)</f>
        <v>0</v>
      </c>
      <c r="AA8" s="114" t="b">
        <f t="shared" ref="AA8:AA38" ca="1" si="15">($W8&lt;0)</f>
        <v>1</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1</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46175</v>
      </c>
      <c r="B9" s="76" t="str">
        <f t="shared" ca="1" si="0"/>
        <v>Di</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46175</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46176</v>
      </c>
      <c r="B10" s="76" t="str">
        <f t="shared" ca="1" si="0"/>
        <v>Mi</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46176</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0.58333333333333337</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46177</v>
      </c>
      <c r="B11" s="76" t="str">
        <f t="shared" ca="1" si="0"/>
        <v>Do</v>
      </c>
      <c r="C11" s="75" t="str">
        <f t="shared" ca="1" si="1"/>
        <v xml:space="preserve"> Fronleichnam</v>
      </c>
      <c r="D11" s="496"/>
      <c r="E11" s="388" t="str">
        <f t="shared" ca="1" si="42"/>
        <v/>
      </c>
      <c r="F11" s="124">
        <f t="shared" ca="1" si="2"/>
        <v>0</v>
      </c>
      <c r="G11" s="125"/>
      <c r="H11" s="419"/>
      <c r="I11" s="423" t="str">
        <f t="shared" ca="1" si="3"/>
        <v/>
      </c>
      <c r="J11" s="400">
        <f t="shared" ca="1" si="4"/>
        <v>0</v>
      </c>
      <c r="K11" s="408" t="str">
        <f t="shared" ca="1" si="43"/>
        <v/>
      </c>
      <c r="L11" s="497"/>
      <c r="M11" s="498"/>
      <c r="N11" s="425" t="str">
        <f t="shared" ca="1" si="5"/>
        <v/>
      </c>
      <c r="O11" s="403"/>
      <c r="P11" s="180"/>
      <c r="Q11" s="107">
        <f t="shared" ca="1" si="44"/>
        <v>46177</v>
      </c>
      <c r="R11" s="114" t="b">
        <f t="shared" ca="1" si="6"/>
        <v>1</v>
      </c>
      <c r="S11" s="108" t="str">
        <f t="shared" si="7"/>
        <v/>
      </c>
      <c r="T11" s="60" t="str">
        <f t="shared" ca="1" si="8"/>
        <v>F</v>
      </c>
      <c r="U11" s="60" t="str">
        <f t="shared" ca="1" si="9"/>
        <v>F</v>
      </c>
      <c r="V11" s="479">
        <f t="shared" si="10"/>
        <v>0</v>
      </c>
      <c r="W11" s="481">
        <f t="shared" ca="1" si="11"/>
        <v>0</v>
      </c>
      <c r="X11" s="159">
        <f t="shared" ca="1" si="12"/>
        <v>0</v>
      </c>
      <c r="Y11" s="114" t="b">
        <f t="shared" ca="1" si="13"/>
        <v>1</v>
      </c>
      <c r="Z11" s="114" t="b">
        <f t="shared" ca="1" si="14"/>
        <v>0</v>
      </c>
      <c r="AA11" s="114" t="b">
        <f t="shared" ca="1" si="15"/>
        <v>0</v>
      </c>
      <c r="AB11" s="77">
        <f t="shared" ca="1" si="16"/>
        <v>0.29166666666666669</v>
      </c>
      <c r="AC11" s="84">
        <f t="shared" ca="1" si="16"/>
        <v>0.33333333333333331</v>
      </c>
      <c r="AD11" s="87">
        <f t="shared" ca="1" si="17"/>
        <v>0.375</v>
      </c>
      <c r="AE11" s="87">
        <f t="shared" ca="1" si="18"/>
        <v>0.58333333333333337</v>
      </c>
      <c r="AF11" s="84">
        <f t="shared" ca="1" si="16"/>
        <v>0.66666666666666663</v>
      </c>
      <c r="AG11" s="81">
        <f t="shared" ca="1" si="16"/>
        <v>0.75</v>
      </c>
      <c r="AH11" s="114" t="b">
        <f t="shared" si="19"/>
        <v>0</v>
      </c>
      <c r="AI11" s="114" t="b">
        <f t="shared" ca="1" si="45"/>
        <v>0</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46178</v>
      </c>
      <c r="B12" s="76" t="str">
        <f t="shared" ca="1" si="0"/>
        <v>Fr</v>
      </c>
      <c r="C12" s="75" t="str">
        <f t="shared" ca="1" si="1"/>
        <v xml:space="preserve"> </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46178</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46179</v>
      </c>
      <c r="B13" s="76" t="str">
        <f t="shared" ca="1" si="0"/>
        <v>Sa</v>
      </c>
      <c r="C13" s="75" t="str">
        <f t="shared" ca="1" si="1"/>
        <v xml:space="preserve"> Wochenende</v>
      </c>
      <c r="D13" s="496"/>
      <c r="E13" s="388" t="str">
        <f t="shared" ca="1" si="42"/>
        <v/>
      </c>
      <c r="F13" s="124">
        <f t="shared" ca="1" si="2"/>
        <v>0</v>
      </c>
      <c r="G13" s="125"/>
      <c r="H13" s="419"/>
      <c r="I13" s="423" t="str">
        <f t="shared" ca="1" si="3"/>
        <v/>
      </c>
      <c r="J13" s="400">
        <f t="shared" ca="1" si="4"/>
        <v>0</v>
      </c>
      <c r="K13" s="408" t="str">
        <f t="shared" ca="1" si="43"/>
        <v/>
      </c>
      <c r="L13" s="125"/>
      <c r="M13" s="417"/>
      <c r="N13" s="425" t="str">
        <f t="shared" ca="1" si="5"/>
        <v/>
      </c>
      <c r="O13" s="403"/>
      <c r="P13" s="180"/>
      <c r="Q13" s="107">
        <f t="shared" ca="1" si="44"/>
        <v>46179</v>
      </c>
      <c r="R13" s="114" t="b">
        <f t="shared" ca="1" si="6"/>
        <v>1</v>
      </c>
      <c r="S13" s="108" t="str">
        <f t="shared" si="7"/>
        <v/>
      </c>
      <c r="T13" s="60" t="str">
        <f t="shared" ca="1" si="8"/>
        <v>F</v>
      </c>
      <c r="U13" s="60" t="str">
        <f t="shared" ca="1" si="9"/>
        <v>A</v>
      </c>
      <c r="V13" s="479">
        <f t="shared" si="10"/>
        <v>0</v>
      </c>
      <c r="W13" s="481">
        <f t="shared" ca="1" si="11"/>
        <v>0</v>
      </c>
      <c r="X13" s="159">
        <f t="shared" ca="1" si="12"/>
        <v>0</v>
      </c>
      <c r="Y13" s="114" t="b">
        <f t="shared" ca="1" si="13"/>
        <v>1</v>
      </c>
      <c r="Z13" s="114" t="b">
        <f t="shared" ca="1" si="14"/>
        <v>0</v>
      </c>
      <c r="AA13" s="114" t="b">
        <f t="shared" ca="1" si="15"/>
        <v>0</v>
      </c>
      <c r="AB13" s="77" t="str">
        <f t="shared" ca="1" si="16"/>
        <v/>
      </c>
      <c r="AC13" s="84" t="str">
        <f t="shared" ca="1" si="16"/>
        <v/>
      </c>
      <c r="AD13" s="87" t="str">
        <f t="shared" ca="1" si="17"/>
        <v/>
      </c>
      <c r="AE13" s="87" t="str">
        <f t="shared" ca="1" si="18"/>
        <v/>
      </c>
      <c r="AF13" s="84" t="str">
        <f t="shared" ca="1" si="16"/>
        <v/>
      </c>
      <c r="AG13" s="81" t="str">
        <f t="shared" ca="1" si="16"/>
        <v/>
      </c>
      <c r="AH13" s="114" t="b">
        <f t="shared" si="19"/>
        <v>0</v>
      </c>
      <c r="AI13" s="114" t="b">
        <f t="shared" ca="1" si="45"/>
        <v>0</v>
      </c>
      <c r="AJ13" s="114" t="b">
        <f t="shared" ca="1" si="20"/>
        <v>0</v>
      </c>
      <c r="AK13" s="114" t="b">
        <f t="shared" ca="1" si="21"/>
        <v>1</v>
      </c>
      <c r="AL13" s="114" t="b">
        <f t="shared" ca="1" si="46"/>
        <v>1</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f t="shared" ca="1" si="32"/>
        <v>0</v>
      </c>
      <c r="BA13" s="112">
        <f t="shared" ca="1" si="33"/>
        <v>0.99930555555555556</v>
      </c>
      <c r="BB13" s="112">
        <f t="shared" ca="1" si="34"/>
        <v>0</v>
      </c>
      <c r="BC13" s="112">
        <f t="shared" ca="1" si="35"/>
        <v>0.99930555555555556</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46180</v>
      </c>
      <c r="B14" s="76" t="str">
        <f t="shared" ca="1" si="0"/>
        <v>So</v>
      </c>
      <c r="C14" s="75" t="str">
        <f t="shared" ca="1" si="1"/>
        <v xml:space="preserve"> Wochenende</v>
      </c>
      <c r="D14" s="496"/>
      <c r="E14" s="388" t="str">
        <f t="shared" ca="1" si="42"/>
        <v/>
      </c>
      <c r="F14" s="124">
        <f t="shared" ca="1" si="2"/>
        <v>0</v>
      </c>
      <c r="G14" s="125"/>
      <c r="H14" s="419"/>
      <c r="I14" s="423" t="str">
        <f t="shared" ca="1" si="3"/>
        <v/>
      </c>
      <c r="J14" s="400">
        <f t="shared" ca="1" si="4"/>
        <v>0</v>
      </c>
      <c r="K14" s="408" t="str">
        <f t="shared" ca="1" si="43"/>
        <v/>
      </c>
      <c r="L14" s="497"/>
      <c r="M14" s="498"/>
      <c r="N14" s="425" t="str">
        <f t="shared" ca="1" si="5"/>
        <v/>
      </c>
      <c r="O14" s="403"/>
      <c r="P14" s="180"/>
      <c r="Q14" s="107">
        <f t="shared" ca="1" si="44"/>
        <v>46180</v>
      </c>
      <c r="R14" s="114" t="b">
        <f t="shared" ca="1" si="6"/>
        <v>1</v>
      </c>
      <c r="S14" s="108" t="str">
        <f t="shared" si="7"/>
        <v/>
      </c>
      <c r="T14" s="60" t="str">
        <f t="shared" ca="1" si="8"/>
        <v>F</v>
      </c>
      <c r="U14" s="60" t="str">
        <f t="shared" ca="1" si="9"/>
        <v>F</v>
      </c>
      <c r="V14" s="479">
        <f t="shared" si="10"/>
        <v>0</v>
      </c>
      <c r="W14" s="481">
        <f t="shared" ca="1" si="11"/>
        <v>0</v>
      </c>
      <c r="X14" s="159">
        <f t="shared" ca="1" si="12"/>
        <v>0</v>
      </c>
      <c r="Y14" s="114" t="b">
        <f t="shared" ca="1" si="13"/>
        <v>1</v>
      </c>
      <c r="Z14" s="114" t="b">
        <f t="shared" ca="1" si="14"/>
        <v>0</v>
      </c>
      <c r="AA14" s="114" t="b">
        <f t="shared" ca="1" si="15"/>
        <v>0</v>
      </c>
      <c r="AB14" s="77" t="str">
        <f t="shared" ca="1" si="16"/>
        <v/>
      </c>
      <c r="AC14" s="84" t="str">
        <f t="shared" ca="1" si="16"/>
        <v/>
      </c>
      <c r="AD14" s="87" t="str">
        <f t="shared" ca="1" si="17"/>
        <v/>
      </c>
      <c r="AE14" s="87" t="str">
        <f t="shared" ca="1" si="18"/>
        <v/>
      </c>
      <c r="AF14" s="84" t="str">
        <f t="shared" ca="1" si="16"/>
        <v/>
      </c>
      <c r="AG14" s="81" t="str">
        <f t="shared" ca="1" si="16"/>
        <v/>
      </c>
      <c r="AH14" s="114" t="b">
        <f t="shared" si="19"/>
        <v>0</v>
      </c>
      <c r="AI14" s="114" t="b">
        <f t="shared" ca="1" si="45"/>
        <v>0</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46181</v>
      </c>
      <c r="B15" s="76" t="str">
        <f t="shared" ca="1" si="0"/>
        <v>Mo</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46181</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46182</v>
      </c>
      <c r="B16" s="76" t="str">
        <f t="shared" ca="1" si="0"/>
        <v>Di</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46182</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46183</v>
      </c>
      <c r="B17" s="76" t="str">
        <f t="shared" ca="1" si="0"/>
        <v>Mi</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46183</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0.58333333333333337</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46184</v>
      </c>
      <c r="B18" s="76" t="str">
        <f t="shared" ca="1" si="0"/>
        <v>Do</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46184</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0.58333333333333337</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46185</v>
      </c>
      <c r="B19" s="76" t="str">
        <f t="shared" ca="1" si="0"/>
        <v>Fr</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46185</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46186</v>
      </c>
      <c r="B20" s="76" t="str">
        <f t="shared" ca="1" si="0"/>
        <v>Sa</v>
      </c>
      <c r="C20" s="75" t="str">
        <f t="shared" ca="1" si="1"/>
        <v xml:space="preserve"> Wochenende</v>
      </c>
      <c r="D20" s="496"/>
      <c r="E20" s="388" t="str">
        <f t="shared" ca="1" si="42"/>
        <v/>
      </c>
      <c r="F20" s="124">
        <f t="shared" ca="1" si="2"/>
        <v>0</v>
      </c>
      <c r="G20" s="125"/>
      <c r="H20" s="419"/>
      <c r="I20" s="423" t="str">
        <f t="shared" ca="1" si="3"/>
        <v/>
      </c>
      <c r="J20" s="400">
        <f t="shared" ca="1" si="4"/>
        <v>0</v>
      </c>
      <c r="K20" s="408" t="str">
        <f t="shared" ca="1" si="43"/>
        <v/>
      </c>
      <c r="L20" s="125"/>
      <c r="M20" s="417"/>
      <c r="N20" s="425" t="str">
        <f t="shared" ca="1" si="5"/>
        <v/>
      </c>
      <c r="O20" s="403"/>
      <c r="P20" s="180"/>
      <c r="Q20" s="107">
        <f t="shared" ca="1" si="44"/>
        <v>46186</v>
      </c>
      <c r="R20" s="114" t="b">
        <f t="shared" ca="1" si="6"/>
        <v>1</v>
      </c>
      <c r="S20" s="108" t="str">
        <f t="shared" si="7"/>
        <v/>
      </c>
      <c r="T20" s="60" t="str">
        <f t="shared" ca="1" si="8"/>
        <v>F</v>
      </c>
      <c r="U20" s="60" t="str">
        <f t="shared" ca="1" si="9"/>
        <v>A</v>
      </c>
      <c r="V20" s="479">
        <f t="shared" si="10"/>
        <v>0</v>
      </c>
      <c r="W20" s="481">
        <f t="shared" ca="1" si="11"/>
        <v>0</v>
      </c>
      <c r="X20" s="159">
        <f t="shared" ca="1" si="12"/>
        <v>0</v>
      </c>
      <c r="Y20" s="114" t="b">
        <f t="shared" ca="1" si="13"/>
        <v>1</v>
      </c>
      <c r="Z20" s="114" t="b">
        <f t="shared" ca="1" si="14"/>
        <v>0</v>
      </c>
      <c r="AA20" s="114" t="b">
        <f t="shared" ca="1" si="15"/>
        <v>0</v>
      </c>
      <c r="AB20" s="77" t="str">
        <f t="shared" ca="1" si="16"/>
        <v/>
      </c>
      <c r="AC20" s="84" t="str">
        <f t="shared" ca="1" si="16"/>
        <v/>
      </c>
      <c r="AD20" s="87" t="str">
        <f t="shared" ca="1" si="17"/>
        <v/>
      </c>
      <c r="AE20" s="87" t="str">
        <f t="shared" ca="1" si="18"/>
        <v/>
      </c>
      <c r="AF20" s="84" t="str">
        <f t="shared" ca="1" si="16"/>
        <v/>
      </c>
      <c r="AG20" s="81" t="str">
        <f t="shared" ca="1" si="16"/>
        <v/>
      </c>
      <c r="AH20" s="114" t="b">
        <f t="shared" si="19"/>
        <v>0</v>
      </c>
      <c r="AI20" s="114" t="b">
        <f t="shared" ca="1" si="45"/>
        <v>0</v>
      </c>
      <c r="AJ20" s="114" t="b">
        <f t="shared" ca="1" si="20"/>
        <v>0</v>
      </c>
      <c r="AK20" s="114" t="b">
        <f t="shared" ca="1" si="21"/>
        <v>1</v>
      </c>
      <c r="AL20" s="114" t="b">
        <f t="shared" ca="1" si="46"/>
        <v>1</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f t="shared" ca="1" si="32"/>
        <v>0</v>
      </c>
      <c r="BA20" s="112">
        <f t="shared" ca="1" si="33"/>
        <v>0.99930555555555556</v>
      </c>
      <c r="BB20" s="112">
        <f t="shared" ca="1" si="34"/>
        <v>0</v>
      </c>
      <c r="BC20" s="112">
        <f t="shared" ca="1" si="35"/>
        <v>0.99930555555555556</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46187</v>
      </c>
      <c r="B21" s="76" t="str">
        <f t="shared" ca="1" si="0"/>
        <v>So</v>
      </c>
      <c r="C21" s="75" t="str">
        <f t="shared" ca="1" si="1"/>
        <v xml:space="preserve"> Vatertag</v>
      </c>
      <c r="D21" s="496"/>
      <c r="E21" s="388" t="str">
        <f t="shared" ca="1" si="42"/>
        <v/>
      </c>
      <c r="F21" s="124">
        <f t="shared" ca="1" si="2"/>
        <v>0</v>
      </c>
      <c r="G21" s="125"/>
      <c r="H21" s="419"/>
      <c r="I21" s="423" t="str">
        <f t="shared" ca="1" si="3"/>
        <v/>
      </c>
      <c r="J21" s="400">
        <f t="shared" ca="1" si="4"/>
        <v>0</v>
      </c>
      <c r="K21" s="408" t="str">
        <f t="shared" ca="1" si="43"/>
        <v/>
      </c>
      <c r="L21" s="497"/>
      <c r="M21" s="498"/>
      <c r="N21" s="425" t="str">
        <f t="shared" ca="1" si="5"/>
        <v/>
      </c>
      <c r="O21" s="403"/>
      <c r="P21" s="180"/>
      <c r="Q21" s="107">
        <f t="shared" ca="1" si="44"/>
        <v>46187</v>
      </c>
      <c r="R21" s="114" t="b">
        <f t="shared" ca="1" si="6"/>
        <v>1</v>
      </c>
      <c r="S21" s="108" t="str">
        <f t="shared" si="7"/>
        <v/>
      </c>
      <c r="T21" s="60" t="str">
        <f t="shared" ca="1" si="8"/>
        <v>F</v>
      </c>
      <c r="U21" s="60" t="str">
        <f t="shared" ca="1" si="9"/>
        <v>F</v>
      </c>
      <c r="V21" s="479">
        <f t="shared" si="10"/>
        <v>0</v>
      </c>
      <c r="W21" s="481">
        <f t="shared" ca="1" si="11"/>
        <v>0</v>
      </c>
      <c r="X21" s="159">
        <f t="shared" ca="1" si="12"/>
        <v>0</v>
      </c>
      <c r="Y21" s="114" t="b">
        <f t="shared" ca="1" si="13"/>
        <v>1</v>
      </c>
      <c r="Z21" s="114" t="b">
        <f t="shared" ca="1" si="14"/>
        <v>0</v>
      </c>
      <c r="AA21" s="114" t="b">
        <f t="shared" ca="1" si="15"/>
        <v>0</v>
      </c>
      <c r="AB21" s="77" t="str">
        <f t="shared" ca="1" si="16"/>
        <v/>
      </c>
      <c r="AC21" s="84" t="str">
        <f t="shared" ca="1" si="16"/>
        <v/>
      </c>
      <c r="AD21" s="87" t="str">
        <f t="shared" ca="1" si="17"/>
        <v/>
      </c>
      <c r="AE21" s="87" t="str">
        <f t="shared" ca="1" si="18"/>
        <v/>
      </c>
      <c r="AF21" s="84" t="str">
        <f t="shared" ca="1" si="16"/>
        <v/>
      </c>
      <c r="AG21" s="81" t="str">
        <f t="shared" ca="1" si="16"/>
        <v/>
      </c>
      <c r="AH21" s="114" t="b">
        <f t="shared" si="19"/>
        <v>0</v>
      </c>
      <c r="AI21" s="114" t="b">
        <f t="shared" ca="1" si="45"/>
        <v>0</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46188</v>
      </c>
      <c r="B22" s="76" t="str">
        <f t="shared" ca="1" si="0"/>
        <v>Mo</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46188</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46189</v>
      </c>
      <c r="B23" s="76" t="str">
        <f t="shared" ca="1" si="0"/>
        <v>Di</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46189</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46190</v>
      </c>
      <c r="B24" s="76" t="str">
        <f t="shared" ca="1" si="0"/>
        <v>Mi</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46190</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0.58333333333333337</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46191</v>
      </c>
      <c r="B25" s="76" t="str">
        <f t="shared" ca="1" si="0"/>
        <v>Do</v>
      </c>
      <c r="C25" s="75" t="str">
        <f t="shared" ca="1" si="1"/>
        <v xml:space="preserve"> </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46191</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0.58333333333333337</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46192</v>
      </c>
      <c r="B26" s="76" t="str">
        <f t="shared" ca="1" si="0"/>
        <v>Fr</v>
      </c>
      <c r="C26" s="75" t="str">
        <f t="shared" ca="1" si="1"/>
        <v xml:space="preserve"> </v>
      </c>
      <c r="D26" s="165"/>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46192</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46193</v>
      </c>
      <c r="B27" s="76" t="str">
        <f t="shared" ca="1" si="0"/>
        <v>Sa</v>
      </c>
      <c r="C27" s="75" t="str">
        <f t="shared" ca="1" si="1"/>
        <v xml:space="preserve"> Wochenende</v>
      </c>
      <c r="D27" s="496"/>
      <c r="E27" s="388" t="str">
        <f t="shared" ca="1" si="42"/>
        <v/>
      </c>
      <c r="F27" s="124">
        <f t="shared" ca="1" si="2"/>
        <v>0</v>
      </c>
      <c r="G27" s="125"/>
      <c r="H27" s="419"/>
      <c r="I27" s="423" t="str">
        <f t="shared" ca="1" si="3"/>
        <v/>
      </c>
      <c r="J27" s="400">
        <f t="shared" ca="1" si="4"/>
        <v>0</v>
      </c>
      <c r="K27" s="408" t="str">
        <f t="shared" ca="1" si="43"/>
        <v/>
      </c>
      <c r="L27" s="125"/>
      <c r="M27" s="417"/>
      <c r="N27" s="425" t="str">
        <f t="shared" ca="1" si="5"/>
        <v/>
      </c>
      <c r="O27" s="403"/>
      <c r="P27" s="180"/>
      <c r="Q27" s="107">
        <f t="shared" ca="1" si="44"/>
        <v>46193</v>
      </c>
      <c r="R27" s="114" t="b">
        <f t="shared" ca="1" si="6"/>
        <v>1</v>
      </c>
      <c r="S27" s="108" t="str">
        <f t="shared" si="7"/>
        <v/>
      </c>
      <c r="T27" s="60" t="str">
        <f t="shared" ca="1" si="8"/>
        <v>F</v>
      </c>
      <c r="U27" s="60" t="str">
        <f t="shared" ca="1" si="9"/>
        <v>A</v>
      </c>
      <c r="V27" s="479">
        <f t="shared" si="10"/>
        <v>0</v>
      </c>
      <c r="W27" s="481">
        <f t="shared" ca="1" si="11"/>
        <v>0</v>
      </c>
      <c r="X27" s="159">
        <f t="shared" ca="1" si="12"/>
        <v>0</v>
      </c>
      <c r="Y27" s="114" t="b">
        <f t="shared" ca="1" si="13"/>
        <v>1</v>
      </c>
      <c r="Z27" s="114" t="b">
        <f t="shared" ca="1" si="14"/>
        <v>0</v>
      </c>
      <c r="AA27" s="114" t="b">
        <f t="shared" ca="1" si="15"/>
        <v>0</v>
      </c>
      <c r="AB27" s="77" t="str">
        <f t="shared" ca="1" si="50"/>
        <v/>
      </c>
      <c r="AC27" s="84" t="str">
        <f t="shared" ca="1" si="50"/>
        <v/>
      </c>
      <c r="AD27" s="87" t="str">
        <f t="shared" ca="1" si="17"/>
        <v/>
      </c>
      <c r="AE27" s="87" t="str">
        <f t="shared" ca="1" si="18"/>
        <v/>
      </c>
      <c r="AF27" s="84" t="str">
        <f t="shared" ca="1" si="50"/>
        <v/>
      </c>
      <c r="AG27" s="81" t="str">
        <f t="shared" ca="1" si="50"/>
        <v/>
      </c>
      <c r="AH27" s="114" t="b">
        <f t="shared" si="19"/>
        <v>0</v>
      </c>
      <c r="AI27" s="114" t="b">
        <f t="shared" ca="1" si="45"/>
        <v>0</v>
      </c>
      <c r="AJ27" s="114" t="b">
        <f t="shared" ca="1" si="20"/>
        <v>0</v>
      </c>
      <c r="AK27" s="114" t="b">
        <f t="shared" ca="1" si="21"/>
        <v>1</v>
      </c>
      <c r="AL27" s="114" t="b">
        <f t="shared" ca="1" si="46"/>
        <v>1</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f t="shared" ca="1" si="32"/>
        <v>0</v>
      </c>
      <c r="BA27" s="112">
        <f t="shared" ca="1" si="33"/>
        <v>0.99930555555555556</v>
      </c>
      <c r="BB27" s="112">
        <f t="shared" ca="1" si="34"/>
        <v>0</v>
      </c>
      <c r="BC27" s="112">
        <f t="shared" ca="1" si="35"/>
        <v>0.99930555555555556</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46194</v>
      </c>
      <c r="B28" s="76" t="str">
        <f t="shared" ca="1" si="0"/>
        <v>So</v>
      </c>
      <c r="C28" s="75" t="str">
        <f t="shared" ca="1" si="1"/>
        <v xml:space="preserve"> Wochenende</v>
      </c>
      <c r="D28" s="496"/>
      <c r="E28" s="388" t="str">
        <f t="shared" ca="1" si="42"/>
        <v/>
      </c>
      <c r="F28" s="124">
        <f t="shared" ca="1" si="2"/>
        <v>0</v>
      </c>
      <c r="G28" s="125"/>
      <c r="H28" s="419"/>
      <c r="I28" s="423" t="str">
        <f t="shared" ca="1" si="3"/>
        <v/>
      </c>
      <c r="J28" s="400">
        <f t="shared" ca="1" si="4"/>
        <v>0</v>
      </c>
      <c r="K28" s="408" t="str">
        <f t="shared" ca="1" si="43"/>
        <v/>
      </c>
      <c r="L28" s="497"/>
      <c r="M28" s="498"/>
      <c r="N28" s="425" t="str">
        <f t="shared" ca="1" si="5"/>
        <v/>
      </c>
      <c r="O28" s="403"/>
      <c r="P28" s="180"/>
      <c r="Q28" s="107">
        <f t="shared" ca="1" si="44"/>
        <v>46194</v>
      </c>
      <c r="R28" s="114" t="b">
        <f t="shared" ca="1" si="6"/>
        <v>1</v>
      </c>
      <c r="S28" s="108" t="str">
        <f t="shared" si="7"/>
        <v/>
      </c>
      <c r="T28" s="60" t="str">
        <f t="shared" ca="1" si="8"/>
        <v>F</v>
      </c>
      <c r="U28" s="60" t="str">
        <f t="shared" ca="1" si="9"/>
        <v>F</v>
      </c>
      <c r="V28" s="479">
        <f t="shared" si="10"/>
        <v>0</v>
      </c>
      <c r="W28" s="481">
        <f t="shared" ca="1" si="11"/>
        <v>0</v>
      </c>
      <c r="X28" s="159">
        <f t="shared" ca="1" si="12"/>
        <v>0</v>
      </c>
      <c r="Y28" s="114" t="b">
        <f t="shared" ca="1" si="13"/>
        <v>1</v>
      </c>
      <c r="Z28" s="114" t="b">
        <f t="shared" ca="1" si="14"/>
        <v>0</v>
      </c>
      <c r="AA28" s="114" t="b">
        <f t="shared" ca="1" si="15"/>
        <v>0</v>
      </c>
      <c r="AB28" s="77" t="str">
        <f t="shared" ca="1" si="50"/>
        <v/>
      </c>
      <c r="AC28" s="84" t="str">
        <f t="shared" ca="1" si="50"/>
        <v/>
      </c>
      <c r="AD28" s="87" t="str">
        <f t="shared" ca="1" si="17"/>
        <v/>
      </c>
      <c r="AE28" s="87" t="str">
        <f t="shared" ca="1" si="18"/>
        <v/>
      </c>
      <c r="AF28" s="84" t="str">
        <f t="shared" ca="1" si="50"/>
        <v/>
      </c>
      <c r="AG28" s="81" t="str">
        <f t="shared" ca="1" si="50"/>
        <v/>
      </c>
      <c r="AH28" s="114" t="b">
        <f t="shared" si="19"/>
        <v>0</v>
      </c>
      <c r="AI28" s="114" t="b">
        <f t="shared" ca="1" si="45"/>
        <v>0</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46195</v>
      </c>
      <c r="B29" s="76" t="str">
        <f t="shared" ca="1" si="0"/>
        <v>Mo</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46195</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46196</v>
      </c>
      <c r="B30" s="76" t="str">
        <f t="shared" ca="1" si="0"/>
        <v>Di</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46196</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46197</v>
      </c>
      <c r="B31" s="76" t="str">
        <f t="shared" ca="1" si="0"/>
        <v>Mi</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46197</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0.58333333333333337</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46198</v>
      </c>
      <c r="B32" s="76" t="str">
        <f t="shared" ca="1" si="0"/>
        <v>Do</v>
      </c>
      <c r="C32" s="75" t="str">
        <f t="shared" ca="1" si="1"/>
        <v xml:space="preserve"> </v>
      </c>
      <c r="D32" s="165"/>
      <c r="E32" s="388" t="str">
        <f t="shared" ca="1" si="42"/>
        <v>08:00-16:00</v>
      </c>
      <c r="F32" s="124">
        <f t="shared" ca="1" si="2"/>
        <v>0.33333333333333331</v>
      </c>
      <c r="G32" s="125"/>
      <c r="H32" s="419"/>
      <c r="I32" s="423" t="str">
        <f t="shared" ca="1" si="3"/>
        <v/>
      </c>
      <c r="J32" s="400">
        <f t="shared" ca="1" si="4"/>
        <v>0</v>
      </c>
      <c r="K32" s="408" t="str">
        <f t="shared" ca="1" si="43"/>
        <v/>
      </c>
      <c r="L32" s="497"/>
      <c r="M32" s="498"/>
      <c r="N32" s="425" t="str">
        <f t="shared" ca="1" si="5"/>
        <v/>
      </c>
      <c r="O32" s="403"/>
      <c r="P32" s="180"/>
      <c r="Q32" s="107">
        <f t="shared" ca="1" si="44"/>
        <v>46198</v>
      </c>
      <c r="R32" s="114" t="b">
        <f t="shared" ca="1" si="6"/>
        <v>1</v>
      </c>
      <c r="S32" s="108" t="str">
        <f t="shared" si="7"/>
        <v/>
      </c>
      <c r="T32" s="60" t="str">
        <f t="shared" ca="1" si="8"/>
        <v>A</v>
      </c>
      <c r="U32" s="60" t="str">
        <f t="shared" ca="1" si="9"/>
        <v>A</v>
      </c>
      <c r="V32" s="479">
        <f t="shared" si="10"/>
        <v>0</v>
      </c>
      <c r="W32" s="481">
        <f t="shared" ca="1" si="11"/>
        <v>-0.33333333333333298</v>
      </c>
      <c r="X32" s="159">
        <f t="shared" ca="1" si="12"/>
        <v>0</v>
      </c>
      <c r="Y32" s="114" t="b">
        <f t="shared" ca="1" si="13"/>
        <v>0</v>
      </c>
      <c r="Z32" s="114" t="b">
        <f t="shared" ca="1" si="14"/>
        <v>0</v>
      </c>
      <c r="AA32" s="114" t="b">
        <f t="shared" ca="1" si="15"/>
        <v>1</v>
      </c>
      <c r="AB32" s="77">
        <f t="shared" ca="1" si="50"/>
        <v>0.29166666666666669</v>
      </c>
      <c r="AC32" s="84">
        <f t="shared" ca="1" si="50"/>
        <v>0.33333333333333331</v>
      </c>
      <c r="AD32" s="87">
        <f t="shared" ca="1" si="17"/>
        <v>0.375</v>
      </c>
      <c r="AE32" s="87">
        <f t="shared" ca="1" si="18"/>
        <v>0.58333333333333337</v>
      </c>
      <c r="AF32" s="84">
        <f t="shared" ca="1" si="50"/>
        <v>0.66666666666666663</v>
      </c>
      <c r="AG32" s="81">
        <f t="shared" ca="1" si="50"/>
        <v>0.75</v>
      </c>
      <c r="AH32" s="114" t="b">
        <f t="shared" si="19"/>
        <v>0</v>
      </c>
      <c r="AI32" s="114" t="b">
        <f t="shared" ca="1" si="45"/>
        <v>1</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46199</v>
      </c>
      <c r="B33" s="76" t="str">
        <f t="shared" ca="1" si="0"/>
        <v>Fr</v>
      </c>
      <c r="C33" s="75" t="str">
        <f t="shared" ca="1" si="1"/>
        <v xml:space="preserve"> </v>
      </c>
      <c r="D33" s="165"/>
      <c r="E33" s="388" t="str">
        <f t="shared" ca="1" si="42"/>
        <v>08:00-16:00</v>
      </c>
      <c r="F33" s="124">
        <f t="shared" ca="1" si="2"/>
        <v>0.33333333333333331</v>
      </c>
      <c r="G33" s="125"/>
      <c r="H33" s="419"/>
      <c r="I33" s="423" t="str">
        <f t="shared" ca="1" si="3"/>
        <v/>
      </c>
      <c r="J33" s="400">
        <f t="shared" ca="1" si="4"/>
        <v>0</v>
      </c>
      <c r="K33" s="408" t="str">
        <f t="shared" ca="1" si="43"/>
        <v/>
      </c>
      <c r="L33" s="497"/>
      <c r="M33" s="498"/>
      <c r="N33" s="425" t="str">
        <f t="shared" ca="1" si="5"/>
        <v/>
      </c>
      <c r="O33" s="403"/>
      <c r="P33" s="180"/>
      <c r="Q33" s="107">
        <f t="shared" ca="1" si="44"/>
        <v>46199</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0"/>
        <v>0.29166666666666669</v>
      </c>
      <c r="AC33" s="84">
        <f t="shared" ca="1" si="50"/>
        <v>0.33333333333333331</v>
      </c>
      <c r="AD33" s="87">
        <f t="shared" ca="1" si="17"/>
        <v>0.375</v>
      </c>
      <c r="AE33" s="87">
        <f t="shared" ca="1" si="18"/>
        <v>0.5</v>
      </c>
      <c r="AF33" s="84">
        <f t="shared" ca="1" si="50"/>
        <v>0.66666666666666663</v>
      </c>
      <c r="AG33" s="81">
        <f t="shared" ca="1" si="50"/>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46200</v>
      </c>
      <c r="B34" s="76" t="str">
        <f t="shared" ca="1" si="0"/>
        <v>Sa</v>
      </c>
      <c r="C34" s="75" t="str">
        <f t="shared" ca="1" si="1"/>
        <v xml:space="preserve"> Wochenende</v>
      </c>
      <c r="D34" s="496"/>
      <c r="E34" s="388" t="str">
        <f t="shared" ca="1" si="42"/>
        <v/>
      </c>
      <c r="F34" s="124">
        <f t="shared" ca="1" si="2"/>
        <v>0</v>
      </c>
      <c r="G34" s="125"/>
      <c r="H34" s="419"/>
      <c r="I34" s="423" t="str">
        <f t="shared" ca="1" si="3"/>
        <v/>
      </c>
      <c r="J34" s="400">
        <f t="shared" ca="1" si="4"/>
        <v>0</v>
      </c>
      <c r="K34" s="408" t="str">
        <f t="shared" ca="1" si="43"/>
        <v/>
      </c>
      <c r="L34" s="125"/>
      <c r="M34" s="417"/>
      <c r="N34" s="425" t="str">
        <f t="shared" ca="1" si="5"/>
        <v/>
      </c>
      <c r="O34" s="403"/>
      <c r="P34" s="180"/>
      <c r="Q34" s="107">
        <f t="shared" ca="1" si="44"/>
        <v>46200</v>
      </c>
      <c r="R34" s="114" t="b">
        <f t="shared" ca="1" si="6"/>
        <v>1</v>
      </c>
      <c r="S34" s="108" t="str">
        <f t="shared" si="7"/>
        <v/>
      </c>
      <c r="T34" s="60" t="str">
        <f t="shared" ca="1" si="8"/>
        <v>F</v>
      </c>
      <c r="U34" s="60" t="str">
        <f t="shared" ca="1" si="9"/>
        <v>A</v>
      </c>
      <c r="V34" s="479">
        <f t="shared" si="10"/>
        <v>0</v>
      </c>
      <c r="W34" s="481">
        <f t="shared" ca="1" si="11"/>
        <v>0</v>
      </c>
      <c r="X34" s="159">
        <f t="shared" ca="1" si="12"/>
        <v>0</v>
      </c>
      <c r="Y34" s="114" t="b">
        <f t="shared" ca="1" si="13"/>
        <v>1</v>
      </c>
      <c r="Z34" s="114" t="b">
        <f t="shared" ca="1" si="14"/>
        <v>0</v>
      </c>
      <c r="AA34" s="114" t="b">
        <f t="shared" ca="1" si="15"/>
        <v>0</v>
      </c>
      <c r="AB34" s="77" t="str">
        <f t="shared" ca="1" si="50"/>
        <v/>
      </c>
      <c r="AC34" s="84" t="str">
        <f t="shared" ca="1" si="50"/>
        <v/>
      </c>
      <c r="AD34" s="87" t="str">
        <f t="shared" ca="1" si="17"/>
        <v/>
      </c>
      <c r="AE34" s="87" t="str">
        <f t="shared" ca="1" si="18"/>
        <v/>
      </c>
      <c r="AF34" s="84" t="str">
        <f t="shared" ca="1" si="50"/>
        <v/>
      </c>
      <c r="AG34" s="81" t="str">
        <f t="shared" ca="1" si="50"/>
        <v/>
      </c>
      <c r="AH34" s="114" t="b">
        <f t="shared" si="19"/>
        <v>0</v>
      </c>
      <c r="AI34" s="114" t="b">
        <f t="shared" ca="1" si="45"/>
        <v>0</v>
      </c>
      <c r="AJ34" s="114" t="b">
        <f t="shared" ca="1" si="20"/>
        <v>0</v>
      </c>
      <c r="AK34" s="114" t="b">
        <f t="shared" ca="1" si="21"/>
        <v>1</v>
      </c>
      <c r="AL34" s="114" t="b">
        <f t="shared" ca="1" si="46"/>
        <v>1</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f t="shared" ca="1" si="32"/>
        <v>0</v>
      </c>
      <c r="BA34" s="112">
        <f t="shared" ca="1" si="33"/>
        <v>0.99930555555555556</v>
      </c>
      <c r="BB34" s="112">
        <f t="shared" ca="1" si="34"/>
        <v>0</v>
      </c>
      <c r="BC34" s="112">
        <f t="shared" ca="1" si="35"/>
        <v>0.99930555555555556</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46201</v>
      </c>
      <c r="B35" s="76" t="str">
        <f t="shared" ca="1" si="0"/>
        <v>So</v>
      </c>
      <c r="C35" s="75" t="str">
        <f t="shared" ca="1" si="1"/>
        <v xml:space="preserve"> Wochenende</v>
      </c>
      <c r="D35" s="496"/>
      <c r="E35" s="388" t="str">
        <f t="shared" ca="1" si="42"/>
        <v/>
      </c>
      <c r="F35" s="124">
        <f t="shared" ca="1" si="2"/>
        <v>0</v>
      </c>
      <c r="G35" s="125"/>
      <c r="H35" s="419"/>
      <c r="I35" s="423" t="str">
        <f t="shared" ca="1" si="3"/>
        <v/>
      </c>
      <c r="J35" s="400">
        <f t="shared" ca="1" si="4"/>
        <v>0</v>
      </c>
      <c r="K35" s="408" t="str">
        <f t="shared" ca="1" si="43"/>
        <v/>
      </c>
      <c r="L35" s="497"/>
      <c r="M35" s="498"/>
      <c r="N35" s="425" t="str">
        <f t="shared" ca="1" si="5"/>
        <v/>
      </c>
      <c r="O35" s="403"/>
      <c r="P35" s="180"/>
      <c r="Q35" s="107">
        <f t="shared" ca="1" si="44"/>
        <v>46201</v>
      </c>
      <c r="R35" s="114" t="b">
        <f t="shared" ca="1" si="6"/>
        <v>1</v>
      </c>
      <c r="S35" s="108" t="str">
        <f t="shared" si="7"/>
        <v/>
      </c>
      <c r="T35" s="60" t="str">
        <f t="shared" ca="1" si="8"/>
        <v>F</v>
      </c>
      <c r="U35" s="60" t="str">
        <f t="shared" ca="1" si="9"/>
        <v>F</v>
      </c>
      <c r="V35" s="479">
        <f t="shared" si="10"/>
        <v>0</v>
      </c>
      <c r="W35" s="481">
        <f t="shared" ca="1" si="11"/>
        <v>0</v>
      </c>
      <c r="X35" s="159">
        <f t="shared" ca="1" si="12"/>
        <v>0</v>
      </c>
      <c r="Y35" s="114" t="b">
        <f t="shared" ca="1" si="13"/>
        <v>1</v>
      </c>
      <c r="Z35" s="114" t="b">
        <f t="shared" ca="1" si="14"/>
        <v>0</v>
      </c>
      <c r="AA35" s="114" t="b">
        <f t="shared" ca="1" si="15"/>
        <v>0</v>
      </c>
      <c r="AB35" s="77" t="str">
        <f t="shared" ca="1" si="50"/>
        <v/>
      </c>
      <c r="AC35" s="84" t="str">
        <f t="shared" ca="1" si="50"/>
        <v/>
      </c>
      <c r="AD35" s="87" t="str">
        <f t="shared" ca="1" si="17"/>
        <v/>
      </c>
      <c r="AE35" s="87" t="str">
        <f t="shared" ca="1" si="18"/>
        <v/>
      </c>
      <c r="AF35" s="84" t="str">
        <f t="shared" ca="1" si="50"/>
        <v/>
      </c>
      <c r="AG35" s="81" t="str">
        <f t="shared" ca="1" si="50"/>
        <v/>
      </c>
      <c r="AH35" s="114" t="b">
        <f t="shared" si="19"/>
        <v>0</v>
      </c>
      <c r="AI35" s="114" t="b">
        <f t="shared" ca="1" si="45"/>
        <v>0</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46202</v>
      </c>
      <c r="B36" s="76" t="str">
        <f t="shared" ca="1" si="0"/>
        <v>Mo</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46202</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46203</v>
      </c>
      <c r="B37" s="76" t="str">
        <f t="shared" ca="1" si="0"/>
        <v>Di</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46203</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0.58333333333333337</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t="str">
        <f t="shared" ca="1" si="41"/>
        <v/>
      </c>
      <c r="B38" s="76" t="str">
        <f t="shared" ca="1" si="0"/>
        <v/>
      </c>
      <c r="C38" s="75" t="str">
        <f t="shared" ca="1" si="1"/>
        <v/>
      </c>
      <c r="D38" s="496"/>
      <c r="E38" s="388" t="str">
        <f t="shared" ca="1" si="42"/>
        <v/>
      </c>
      <c r="F38" s="126" t="str">
        <f t="shared" ca="1" si="2"/>
        <v/>
      </c>
      <c r="G38" s="499"/>
      <c r="H38" s="500"/>
      <c r="I38" s="424" t="str">
        <f t="shared" ca="1" si="3"/>
        <v/>
      </c>
      <c r="J38" s="401" t="str">
        <f ca="1">IF($R38,$X38,"")</f>
        <v/>
      </c>
      <c r="K38" s="409" t="str">
        <f t="shared" ca="1" si="43"/>
        <v/>
      </c>
      <c r="L38" s="497"/>
      <c r="M38" s="501"/>
      <c r="N38" s="426" t="str">
        <f t="shared" ca="1" si="5"/>
        <v/>
      </c>
      <c r="O38" s="403"/>
      <c r="P38" s="502"/>
      <c r="Q38" s="109">
        <f t="shared" ca="1" si="44"/>
        <v>46204</v>
      </c>
      <c r="R38" s="114" t="b">
        <f t="shared" ca="1" si="6"/>
        <v>0</v>
      </c>
      <c r="S38" s="110" t="str">
        <f t="shared" si="7"/>
        <v/>
      </c>
      <c r="T38" s="61" t="str">
        <f t="shared" ca="1" si="8"/>
        <v/>
      </c>
      <c r="U38" s="61" t="str">
        <f t="shared" ca="1" si="9"/>
        <v/>
      </c>
      <c r="V38" s="480">
        <f t="shared" si="10"/>
        <v>0</v>
      </c>
      <c r="W38" s="482" t="str">
        <f t="shared" ca="1" si="11"/>
        <v/>
      </c>
      <c r="X38" s="160">
        <f t="shared" ca="1" si="12"/>
        <v>0</v>
      </c>
      <c r="Y38" s="115" t="b">
        <f t="shared" ca="1" si="13"/>
        <v>0</v>
      </c>
      <c r="Z38" s="115" t="b">
        <f t="shared" ca="1" si="14"/>
        <v>1</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0</v>
      </c>
      <c r="AL38" s="115" t="b">
        <f t="shared" ca="1" si="46"/>
        <v>0</v>
      </c>
      <c r="AM38" s="115" t="b">
        <f t="shared" si="22"/>
        <v>0</v>
      </c>
      <c r="AN38" s="115" t="b">
        <f t="shared" ca="1" si="47"/>
        <v>0</v>
      </c>
      <c r="AO38" s="113" t="str">
        <f t="shared" ca="1" si="23"/>
        <v/>
      </c>
      <c r="AP38" s="113" t="str">
        <f t="shared" ca="1" si="24"/>
        <v/>
      </c>
      <c r="AQ38" s="113" t="str">
        <f t="shared" ca="1" si="48"/>
        <v/>
      </c>
      <c r="AR38" s="113" t="str">
        <f t="shared" ca="1" si="25"/>
        <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21</v>
      </c>
      <c r="C39" s="637"/>
      <c r="D39" s="638"/>
      <c r="E39" s="643" t="str">
        <f>"Saldo Monat (~15min) &gt; "</f>
        <v xml:space="preserve">Saldo Monat (~15min) &gt; </v>
      </c>
      <c r="F39" s="644"/>
      <c r="G39" s="644"/>
      <c r="H39" s="644"/>
      <c r="I39" s="450">
        <f ca="1">ROUND(SUM(I8:I38)*4,0)/4</f>
        <v>0</v>
      </c>
      <c r="J39" s="431"/>
      <c r="K39" s="434">
        <f ca="1">SUM(K8:K38)</f>
        <v>0</v>
      </c>
      <c r="L39" s="645" t="s">
        <v>269</v>
      </c>
      <c r="M39" s="645"/>
      <c r="N39" s="435">
        <f ca="1">SUM(N8:N38)</f>
        <v>0</v>
      </c>
      <c r="O39" s="646" t="str">
        <f>IF(Zeitmodell="Vollzeit"," &lt; ÜS1:1,5 "," &lt; ÜS1:1,25 ")&amp;Zeitmodell</f>
        <v xml:space="preserve"> &lt; ÜS1:1,5 Vollzeit</v>
      </c>
      <c r="P39" s="647"/>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9</v>
      </c>
      <c r="C40" s="639"/>
      <c r="D40" s="640"/>
      <c r="E40" s="648" t="str">
        <f>"Saldo "&amp;IF(Zeitmodell="Vollzeit","1:1,5","1:1,25")&amp; " (~15min) &gt; "</f>
        <v xml:space="preserve">Saldo 1:1,5 (~15min) &gt; </v>
      </c>
      <c r="F40" s="649"/>
      <c r="G40" s="649"/>
      <c r="H40" s="649"/>
      <c r="I40" s="439">
        <f ca="1">ROUND($N40*4,0)/4</f>
        <v>0</v>
      </c>
      <c r="J40" s="441"/>
      <c r="K40" s="439"/>
      <c r="L40" s="442"/>
      <c r="M40" s="442"/>
      <c r="N40" s="443">
        <f ca="1">IF(Zeitmodell="Vollzeit",$N39*1.5,$N39*1.25)</f>
        <v>0</v>
      </c>
      <c r="O40" s="650" t="str">
        <f>IF(Zeitmodell="Vollzeit"," &lt; 1:1,5 "," &lt; 1:1,25 ")&amp;$Q40</f>
        <v xml:space="preserve"> &lt; 1:1,5 Stunden berechnen</v>
      </c>
      <c r="P40" s="651"/>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39"/>
      <c r="D41" s="640"/>
      <c r="E41" s="652" t="s">
        <v>272</v>
      </c>
      <c r="F41" s="653"/>
      <c r="G41" s="653"/>
      <c r="H41" s="653"/>
      <c r="I41" s="439">
        <f ca="1">ROUND($N41*4,0)/4</f>
        <v>0</v>
      </c>
      <c r="J41" s="441"/>
      <c r="K41" s="439"/>
      <c r="L41" s="442"/>
      <c r="M41" s="442"/>
      <c r="N41" s="449">
        <f ca="1">K39*2</f>
        <v>0</v>
      </c>
      <c r="O41" s="654" t="s">
        <v>274</v>
      </c>
      <c r="P41" s="655"/>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39"/>
      <c r="D42" s="640"/>
      <c r="E42" s="656" t="s">
        <v>271</v>
      </c>
      <c r="F42" s="657"/>
      <c r="G42" s="657"/>
      <c r="H42" s="657"/>
      <c r="I42" s="445">
        <f ca="1">$J5</f>
        <v>0</v>
      </c>
      <c r="J42" s="446"/>
      <c r="K42" s="658"/>
      <c r="L42" s="658"/>
      <c r="M42" s="658"/>
      <c r="N42" s="658"/>
      <c r="O42" s="658"/>
      <c r="P42" s="659"/>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39"/>
      <c r="D43" s="640"/>
      <c r="E43" s="629" t="s">
        <v>270</v>
      </c>
      <c r="F43" s="630"/>
      <c r="G43" s="630"/>
      <c r="H43" s="630"/>
      <c r="I43" s="440">
        <f ca="1">SUM(I39:I42)</f>
        <v>0</v>
      </c>
      <c r="J43" s="505"/>
      <c r="K43" s="631" t="str">
        <f ca="1">IF($I$43&gt;=$R$2,"&lt; Hier ausbezahlte Std. eingeben. (Die Eingabe ist hier erst ab   &lt; einem Saldo von "&amp;TEXT($R$2,"#.##0,00")&amp;" Std., und nur in 0,25-Schritten möglich.)","")</f>
        <v/>
      </c>
      <c r="L43" s="631"/>
      <c r="M43" s="631"/>
      <c r="N43" s="631"/>
      <c r="O43" s="631"/>
      <c r="P43" s="632"/>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41"/>
      <c r="D44" s="642"/>
      <c r="E44" s="633" t="s">
        <v>273</v>
      </c>
      <c r="F44" s="634"/>
      <c r="G44" s="634"/>
      <c r="H44" s="634"/>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35"/>
      <c r="F45" s="635"/>
      <c r="G45" s="635"/>
      <c r="H45" s="635"/>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36"/>
      <c r="F46" s="636"/>
      <c r="G46" s="636"/>
      <c r="H46" s="636"/>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36"/>
      <c r="F47" s="636"/>
      <c r="G47" s="636"/>
      <c r="H47" s="636"/>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28" t="str">
        <f>"Unterschrift von "&amp;Vorgesetzter</f>
        <v>Unterschrift von Vorname Nachname</v>
      </c>
      <c r="B48" s="628"/>
      <c r="C48" s="628"/>
      <c r="D48" s="628"/>
      <c r="E48" s="55"/>
      <c r="F48" s="55"/>
      <c r="G48" s="55"/>
      <c r="H48" s="9"/>
      <c r="I48" s="5"/>
      <c r="J48" s="5"/>
      <c r="K48" s="55"/>
      <c r="L48" s="628" t="str">
        <f>"Unterschrift von "&amp;Name</f>
        <v>Unterschrift von Vorname Nachname</v>
      </c>
      <c r="M48" s="628"/>
      <c r="N48" s="628"/>
      <c r="O48" s="628"/>
      <c r="P48" s="628"/>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363" priority="18" stopIfTrue="1">
      <formula>NOT($R8)</formula>
    </cfRule>
  </conditionalFormatting>
  <conditionalFormatting sqref="I8:I38">
    <cfRule type="cellIs" dxfId="362" priority="20" stopIfTrue="1" operator="greaterThan">
      <formula>0</formula>
    </cfRule>
  </conditionalFormatting>
  <conditionalFormatting sqref="I45 I47">
    <cfRule type="expression" dxfId="361" priority="21" stopIfTrue="1">
      <formula>OR($I45&lt;=NormalUG,$I45&gt;=NormalOG)</formula>
    </cfRule>
    <cfRule type="cellIs" dxfId="360" priority="22" stopIfTrue="1" operator="greaterThan">
      <formula>0</formula>
    </cfRule>
  </conditionalFormatting>
  <conditionalFormatting sqref="I2 E5 L5 N6 N8:N40 O39:P40 E40">
    <cfRule type="expression" dxfId="359" priority="24" stopIfTrue="1">
      <formula>Zeitmodell="Teilzeit"</formula>
    </cfRule>
  </conditionalFormatting>
  <conditionalFormatting sqref="A8:B38">
    <cfRule type="expression" dxfId="358" priority="26" stopIfTrue="1">
      <formula>$T8="F"</formula>
    </cfRule>
  </conditionalFormatting>
  <conditionalFormatting sqref="O8:O38">
    <cfRule type="expression" dxfId="357" priority="28" stopIfTrue="1">
      <formula>AND(NOT($AN8),$N8="")</formula>
    </cfRule>
  </conditionalFormatting>
  <conditionalFormatting sqref="AS8:AY38 Y8:AA38 R8:R38 AH8:AN38 BD8:BG38">
    <cfRule type="cellIs" dxfId="356" priority="29" stopIfTrue="1" operator="equal">
      <formula>FALSE</formula>
    </cfRule>
  </conditionalFormatting>
  <conditionalFormatting sqref="V39">
    <cfRule type="cellIs" dxfId="355" priority="30" stopIfTrue="1" operator="equal">
      <formula>0</formula>
    </cfRule>
  </conditionalFormatting>
  <conditionalFormatting sqref="T8:U38">
    <cfRule type="cellIs" dxfId="354" priority="31" stopIfTrue="1" operator="equal">
      <formula>"F"</formula>
    </cfRule>
  </conditionalFormatting>
  <conditionalFormatting sqref="F8:F38">
    <cfRule type="cellIs" dxfId="353" priority="33" stopIfTrue="1" operator="equal">
      <formula>0</formula>
    </cfRule>
  </conditionalFormatting>
  <conditionalFormatting sqref="BH8:BH38">
    <cfRule type="cellIs" dxfId="352" priority="34" stopIfTrue="1" operator="equal">
      <formula>1</formula>
    </cfRule>
  </conditionalFormatting>
  <conditionalFormatting sqref="S2:S3">
    <cfRule type="cellIs" dxfId="351" priority="35" stopIfTrue="1" operator="greaterThan">
      <formula>0</formula>
    </cfRule>
  </conditionalFormatting>
  <conditionalFormatting sqref="E8:E38">
    <cfRule type="expression" dxfId="350" priority="37" stopIfTrue="1">
      <formula>AND($AC8=$AF8,$AM8)</formula>
    </cfRule>
    <cfRule type="expression" dxfId="349" priority="38" stopIfTrue="1">
      <formula>AND($AC8=$AF8,NOT($AM8))</formula>
    </cfRule>
  </conditionalFormatting>
  <conditionalFormatting sqref="K8:K37">
    <cfRule type="expression" dxfId="348" priority="17" stopIfTrue="1">
      <formula>NOT($R8)</formula>
    </cfRule>
  </conditionalFormatting>
  <conditionalFormatting sqref="C8:C38">
    <cfRule type="expression" dxfId="347" priority="40" stopIfTrue="1">
      <formula>OR($T8="F",$D8="U",$D8="Z",$D8="K")</formula>
    </cfRule>
    <cfRule type="expression" dxfId="346" priority="41" stopIfTrue="1">
      <formula>$C8&lt;&gt;""</formula>
    </cfRule>
  </conditionalFormatting>
  <conditionalFormatting sqref="J43">
    <cfRule type="expression" dxfId="345" priority="42">
      <formula>$I$43&lt;$R$2</formula>
    </cfRule>
  </conditionalFormatting>
  <conditionalFormatting sqref="J8:J38">
    <cfRule type="expression" dxfId="344" priority="44" stopIfTrue="1">
      <formula>OR($J8&lt;=$R$3,$J8&gt;=$R$2)</formula>
    </cfRule>
    <cfRule type="cellIs" dxfId="343" priority="45" stopIfTrue="1" operator="equal">
      <formula>0</formula>
    </cfRule>
  </conditionalFormatting>
  <conditionalFormatting sqref="I40:I41">
    <cfRule type="expression" dxfId="342" priority="46" stopIfTrue="1">
      <formula>OR($I40&lt;=$R$3,$I40&gt;=$R$2)</formula>
    </cfRule>
    <cfRule type="expression" dxfId="341" priority="47" stopIfTrue="1">
      <formula>AND(N40&gt;0,Zeitmodell="Vollzeit")</formula>
    </cfRule>
    <cfRule type="expression" dxfId="340" priority="48" stopIfTrue="1">
      <formula>AND(N40&gt;0,Zeitmodell="Teilzeit")</formula>
    </cfRule>
  </conditionalFormatting>
  <conditionalFormatting sqref="I42:I44 I39">
    <cfRule type="expression" dxfId="339" priority="49" stopIfTrue="1">
      <formula>OR($I39&lt;=$R$3,$I39&gt;=$R$2)</formula>
    </cfRule>
    <cfRule type="cellIs" dxfId="338" priority="50" stopIfTrue="1" operator="greaterThan">
      <formula>0</formula>
    </cfRule>
  </conditionalFormatting>
  <conditionalFormatting sqref="J5">
    <cfRule type="expression" dxfId="337" priority="51" stopIfTrue="1">
      <formula>OR($J5&lt;=$R$3,$J5&gt;=$R$2)</formula>
    </cfRule>
    <cfRule type="cellIs" dxfId="336" priority="52" stopIfTrue="1" operator="greaterThan">
      <formula>0</formula>
    </cfRule>
  </conditionalFormatting>
  <conditionalFormatting sqref="A8:B37">
    <cfRule type="cellIs" dxfId="335" priority="25" stopIfTrue="1" operator="equal">
      <formula>""</formula>
    </cfRule>
  </conditionalFormatting>
  <conditionalFormatting sqref="C8:C37">
    <cfRule type="cellIs" dxfId="334" priority="39" stopIfTrue="1" operator="equal">
      <formula>""</formula>
    </cfRule>
  </conditionalFormatting>
  <conditionalFormatting sqref="I46">
    <cfRule type="expression" dxfId="333" priority="15" stopIfTrue="1">
      <formula>OR($I46&lt;=NormalUG,$I46&gt;=NormalOG)</formula>
    </cfRule>
    <cfRule type="cellIs" dxfId="332" priority="16" stopIfTrue="1" operator="greaterThan">
      <formula>0</formula>
    </cfRule>
  </conditionalFormatting>
  <conditionalFormatting sqref="E8:E37">
    <cfRule type="expression" dxfId="331" priority="36" stopIfTrue="1">
      <formula>NOT($R8)</formula>
    </cfRule>
  </conditionalFormatting>
  <conditionalFormatting sqref="F8:F37">
    <cfRule type="cellIs" dxfId="330" priority="32" stopIfTrue="1" operator="equal">
      <formula>""</formula>
    </cfRule>
  </conditionalFormatting>
  <conditionalFormatting sqref="I8:I37">
    <cfRule type="expression" dxfId="329" priority="19" stopIfTrue="1">
      <formula>NOT($R8)</formula>
    </cfRule>
  </conditionalFormatting>
  <conditionalFormatting sqref="J8:J37">
    <cfRule type="expression" dxfId="328" priority="43" stopIfTrue="1">
      <formula>NOT($R8)</formula>
    </cfRule>
  </conditionalFormatting>
  <conditionalFormatting sqref="N8:N37">
    <cfRule type="expression" dxfId="327" priority="23" stopIfTrue="1">
      <formula>NOT($R8)</formula>
    </cfRule>
  </conditionalFormatting>
  <conditionalFormatting sqref="O8:O37">
    <cfRule type="expression" dxfId="326" priority="27" stopIfTrue="1">
      <formula>NOT($R8)</formula>
    </cfRule>
  </conditionalFormatting>
  <conditionalFormatting sqref="D8:D38">
    <cfRule type="expression" dxfId="325" priority="13" stopIfTrue="1">
      <formula>$AI8</formula>
    </cfRule>
    <cfRule type="cellIs" dxfId="324" priority="14" stopIfTrue="1" operator="equal">
      <formula>"ZK"</formula>
    </cfRule>
  </conditionalFormatting>
  <conditionalFormatting sqref="D8:D37">
    <cfRule type="expression" dxfId="323" priority="12" stopIfTrue="1">
      <formula>NOT($R8)</formula>
    </cfRule>
  </conditionalFormatting>
  <conditionalFormatting sqref="G8:H37">
    <cfRule type="expression" dxfId="322" priority="9" stopIfTrue="1">
      <formula>NOT($R8)</formula>
    </cfRule>
  </conditionalFormatting>
  <conditionalFormatting sqref="G8:H38">
    <cfRule type="expression" dxfId="321" priority="10" stopIfTrue="1">
      <formula>$U8="F"</formula>
    </cfRule>
    <cfRule type="expression" dxfId="320" priority="11" stopIfTrue="1">
      <formula>$AK8</formula>
    </cfRule>
  </conditionalFormatting>
  <conditionalFormatting sqref="L8:L38">
    <cfRule type="expression" dxfId="319" priority="4" stopIfTrue="1">
      <formula>$AL8</formula>
    </cfRule>
    <cfRule type="expression" dxfId="318" priority="5" stopIfTrue="1">
      <formula>AND(NOT($AL8),$L8&lt;&gt;"")</formula>
    </cfRule>
  </conditionalFormatting>
  <conditionalFormatting sqref="M8:M38">
    <cfRule type="expression" dxfId="317" priority="7" stopIfTrue="1">
      <formula>$AL8</formula>
    </cfRule>
    <cfRule type="expression" dxfId="316" priority="8" stopIfTrue="1">
      <formula>AND(NOT($AL8),$M8&lt;&gt;"")</formula>
    </cfRule>
  </conditionalFormatting>
  <conditionalFormatting sqref="L8:L37">
    <cfRule type="expression" dxfId="315" priority="3" stopIfTrue="1">
      <formula>NOT($R8)</formula>
    </cfRule>
  </conditionalFormatting>
  <conditionalFormatting sqref="M8:M37">
    <cfRule type="expression" dxfId="314" priority="6" stopIfTrue="1">
      <formula>NOT($R8)</formula>
    </cfRule>
  </conditionalFormatting>
  <conditionalFormatting sqref="P38">
    <cfRule type="expression" dxfId="313" priority="2" stopIfTrue="1">
      <formula>NOT($R38)</formula>
    </cfRule>
  </conditionalFormatting>
  <conditionalFormatting sqref="J38">
    <cfRule type="expression" dxfId="312"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6ED4A337-DC6D-4ACD-BFDC-035AFBDCB2A4}">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12E4C0C6-417A-4BD5-8D71-9B09FD671E12}">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33463097-E05A-48B4-89C7-3E9FBD2540CB}">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F45B1F02-4819-4AE8-AC7E-BADE4C616D2D}">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60EFDA9A-EE48-4877-AC06-D7ABB60CF885}">
      <formula1>$AJ8</formula1>
    </dataValidation>
    <dataValidation allowBlank="1" showInputMessage="1" showErrorMessage="1" errorTitle="Fehler in Eingabe" error="Dezimalwert (z.B. 1,0), der nicht grösser sein darf, wie die vorhandenen Überstunden (der Wert in der Zelle darüber)" sqref="N40:O41 K40:K41" xr:uid="{57880E82-9874-4B55-8744-ED1707C62527}"/>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0E2A92AC-5BFA-4FAD-AFCD-0DBB267DEE63}">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EED4517F-52FC-40FA-8025-9A75AA72D156}"/>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9BD56-10F9-4786-B0A3-23F15A9137FF}">
  <sheetPr codeName="Tabelle24"/>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83"/>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86" t="s">
        <v>58</v>
      </c>
      <c r="G2" s="686"/>
      <c r="H2" s="686"/>
      <c r="I2" s="430" t="str">
        <f>" "&amp;Zeitmodell</f>
        <v xml:space="preserve"> Vollzeit</v>
      </c>
      <c r="J2" s="511" t="s">
        <v>291</v>
      </c>
      <c r="K2" s="303" t="str">
        <f>" "&amp;Zeitmodus</f>
        <v xml:space="preserve"> Gleitzeit</v>
      </c>
      <c r="L2" s="303"/>
      <c r="M2" s="303"/>
      <c r="N2" s="303"/>
      <c r="O2" s="304"/>
      <c r="P2" s="684"/>
      <c r="Q2" s="150">
        <f ca="1">IF(ISNA($Q$4),1,$Q$4)</f>
        <v>7</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87" t="s">
        <v>264</v>
      </c>
      <c r="G3" s="687"/>
      <c r="H3" s="687"/>
      <c r="I3" s="307" t="str">
        <f>" "&amp;Vorgesetzter</f>
        <v xml:space="preserve"> Vorname Nachname</v>
      </c>
      <c r="J3" s="307"/>
      <c r="K3" s="307"/>
      <c r="L3" s="307"/>
      <c r="M3" s="307"/>
      <c r="N3" s="307"/>
      <c r="O3" s="308"/>
      <c r="P3" s="685"/>
      <c r="Q3" s="155" t="str" cm="1">
        <f t="array" aca="1" ref="Q3" ca="1">RIGHT(CELL("filename",A1),LEN(CELL("filename",A1))-SEARCH("]",CELL("filename",A1),1))</f>
        <v>Juli</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88" t="str">
        <f ca="1" xml:space="preserve"> " Monat: "&amp;$Q$3&amp;" "&amp;Jahr</f>
        <v xml:space="preserve"> Monat: Juli 2026</v>
      </c>
      <c r="B4" s="689"/>
      <c r="C4" s="689"/>
      <c r="D4" s="690"/>
      <c r="E4" s="691" t="s">
        <v>131</v>
      </c>
      <c r="F4" s="692"/>
      <c r="G4" s="693" t="s">
        <v>267</v>
      </c>
      <c r="H4" s="694"/>
      <c r="I4" s="695"/>
      <c r="J4" s="398" t="s">
        <v>135</v>
      </c>
      <c r="K4" s="402" t="s">
        <v>257</v>
      </c>
      <c r="L4" s="396"/>
      <c r="M4" s="397"/>
      <c r="N4" s="405"/>
      <c r="O4" s="699" t="s">
        <v>144</v>
      </c>
      <c r="P4" s="702" t="s">
        <v>145</v>
      </c>
      <c r="Q4" s="157">
        <f ca="1">IF(ISNA(VLOOKUP($Q$3,MTab,2,FALSE)),1,VLOOKUP($Q$3,MTab,2,FALSE))</f>
        <v>7</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705" t="s">
        <v>49</v>
      </c>
      <c r="B5" s="708" t="s">
        <v>123</v>
      </c>
      <c r="C5" s="673" t="s">
        <v>265</v>
      </c>
      <c r="D5" s="674"/>
      <c r="E5" s="675" t="str">
        <f>"Wochen-AZ"&amp;" "&amp;TEXT(WAZ,"[hh]:mm")</f>
        <v>Wochen-AZ 40:00</v>
      </c>
      <c r="F5" s="676"/>
      <c r="G5" s="696"/>
      <c r="H5" s="697"/>
      <c r="I5" s="698"/>
      <c r="J5" s="399" cm="1">
        <f t="array" aca="1" ref="J5" ca="1">IF(ISNA($Q$5),Übertrag,INDIRECT($Q$5))</f>
        <v>0</v>
      </c>
      <c r="K5" s="407" t="s">
        <v>258</v>
      </c>
      <c r="L5" s="427" t="str">
        <f>IF(Zeitmodell="Vollzeit"," Überstunden1:1,5"," Überstunden1:1,25")</f>
        <v xml:space="preserve"> Überstunden1:1,5</v>
      </c>
      <c r="M5" s="412"/>
      <c r="N5" s="404"/>
      <c r="O5" s="700"/>
      <c r="P5" s="703"/>
      <c r="Q5" s="156" t="str">
        <f ca="1">IF(ISNA(VLOOKUP($Q$3,MTab,3,FALSE)),"Übertrag",VLOOKUP($Q$3,MTab,3,FALSE))</f>
        <v>Juni!$I$44</v>
      </c>
      <c r="R5" s="134"/>
      <c r="S5" s="156" t="str">
        <f ca="1">IF(ISNA(VLOOKUP($Q$3,MTab,4,FALSE)),$Q$3&amp;"!$S$2",VLOOKUP($Q$3,MTab,4,FALSE))</f>
        <v>Juni!$S$3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706"/>
      <c r="B6" s="709"/>
      <c r="C6" s="677" t="s">
        <v>134</v>
      </c>
      <c r="D6" s="679" t="s">
        <v>170</v>
      </c>
      <c r="E6" s="311" t="s">
        <v>133</v>
      </c>
      <c r="F6" s="681" t="s">
        <v>0</v>
      </c>
      <c r="G6" s="664" t="s">
        <v>1</v>
      </c>
      <c r="H6" s="660" t="s">
        <v>2</v>
      </c>
      <c r="I6" s="421" t="s">
        <v>3</v>
      </c>
      <c r="J6" s="312" t="s">
        <v>129</v>
      </c>
      <c r="K6" s="662" t="s">
        <v>3</v>
      </c>
      <c r="L6" s="664" t="s">
        <v>1</v>
      </c>
      <c r="M6" s="666" t="s">
        <v>2</v>
      </c>
      <c r="N6" s="668" t="s">
        <v>3</v>
      </c>
      <c r="O6" s="700"/>
      <c r="P6" s="703"/>
      <c r="Q6" s="120" t="s">
        <v>13</v>
      </c>
      <c r="R6" s="121"/>
      <c r="S6" s="121"/>
      <c r="T6" s="121"/>
      <c r="U6" s="121"/>
      <c r="V6" s="121"/>
      <c r="W6" s="121"/>
      <c r="X6" s="161" t="s">
        <v>163</v>
      </c>
      <c r="Y6" s="121"/>
      <c r="Z6" s="121"/>
      <c r="AA6" s="121"/>
      <c r="AB6" s="670" t="s">
        <v>97</v>
      </c>
      <c r="AC6" s="671"/>
      <c r="AD6" s="671"/>
      <c r="AE6" s="671"/>
      <c r="AF6" s="671"/>
      <c r="AG6" s="672"/>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707"/>
      <c r="B7" s="710"/>
      <c r="C7" s="678"/>
      <c r="D7" s="680"/>
      <c r="E7" s="313" t="s">
        <v>124</v>
      </c>
      <c r="F7" s="682"/>
      <c r="G7" s="665"/>
      <c r="H7" s="661"/>
      <c r="I7" s="422" t="s">
        <v>4</v>
      </c>
      <c r="J7" s="314" t="s">
        <v>130</v>
      </c>
      <c r="K7" s="663"/>
      <c r="L7" s="665"/>
      <c r="M7" s="667"/>
      <c r="N7" s="669"/>
      <c r="O7" s="701"/>
      <c r="P7" s="704"/>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46204</v>
      </c>
      <c r="B8" s="76" t="str">
        <f t="shared" ref="B8:B38" ca="1" si="0">IF($R8,VLOOKUP(WEEKDAY($Q8,2),WOTA,2,FALSE),"")</f>
        <v>Mi</v>
      </c>
      <c r="C8" s="75" t="str">
        <f t="shared" ref="C8:C38" ca="1" si="1">IF($R8," "&amp;IF($S8="",VLOOKUP($Q8,FListe,3,FALSE),$S8),"")</f>
        <v xml:space="preserve"> </v>
      </c>
      <c r="D8" s="165"/>
      <c r="E8" s="388" t="str">
        <f ca="1">IF(AND($R8,$T8&lt;&gt;"F"),IF($AC8=$AF8,"keine NAZ",TEXT($AC8,"hh:mm")&amp;"-"&amp;TEXT($AF8,"hh:mm")),"")</f>
        <v>08:00-16:00</v>
      </c>
      <c r="F8" s="124">
        <f t="shared" ref="F8:F38" ca="1" si="2">IF($R8,IF($T8="F",0,VLOOKUP($B8,GAZ,I_GAZNAZ,FALSE)),"")</f>
        <v>0.33333333333333331</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46204</v>
      </c>
      <c r="R8" s="114" t="b">
        <f t="shared" ref="R8:R38" ca="1" si="6">$Q$2=MONTH($Q8)</f>
        <v>1</v>
      </c>
      <c r="S8" s="108" t="str">
        <f t="shared" ref="S8:S38" si="7">IF(OR($D8="U",$D8="Z",$D8="ZK",$D8="K"),VLOOKUP($D8,UZK,2,FALSE),"")</f>
        <v/>
      </c>
      <c r="T8" s="60" t="str">
        <f t="shared" ref="T8:T38" ca="1" si="8">IF($R8,VLOOKUP($Q8,FListe,4,FALSE),"")</f>
        <v>A</v>
      </c>
      <c r="U8" s="60" t="str">
        <f t="shared" ref="U8:U38" ca="1" si="9">IF($R8,VLOOKUP($Q8,FListe,5,FALSE),"")</f>
        <v>A</v>
      </c>
      <c r="V8" s="479">
        <f t="shared" ref="V8:V38" si="10">$H8-$G8</f>
        <v>0</v>
      </c>
      <c r="W8" s="481">
        <f t="shared" ref="W8:W38" ca="1" si="11">IF($R8,ROUND($V8-$F8,15),"")</f>
        <v>-0.33333333333333298</v>
      </c>
      <c r="X8" s="159">
        <f t="shared" ref="X8:X38" ca="1" si="12">IF($I8&lt;&gt;"",$X7+$I8,$X7)</f>
        <v>0</v>
      </c>
      <c r="Y8" s="114" t="b">
        <f t="shared" ref="Y8:Y38" ca="1" si="13">($W8=0)</f>
        <v>0</v>
      </c>
      <c r="Z8" s="114" t="b">
        <f t="shared" ref="Z8:Z38" ca="1" si="14">($W8&gt;0)</f>
        <v>0</v>
      </c>
      <c r="AA8" s="114" t="b">
        <f t="shared" ref="AA8:AA38" ca="1" si="15">($W8&lt;0)</f>
        <v>1</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1</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46205</v>
      </c>
      <c r="B9" s="76" t="str">
        <f t="shared" ca="1" si="0"/>
        <v>Do</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46205</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46206</v>
      </c>
      <c r="B10" s="76" t="str">
        <f t="shared" ca="1" si="0"/>
        <v>Fr</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46206</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46207</v>
      </c>
      <c r="B11" s="76" t="str">
        <f t="shared" ca="1" si="0"/>
        <v>Sa</v>
      </c>
      <c r="C11" s="75" t="str">
        <f t="shared" ca="1" si="1"/>
        <v xml:space="preserve"> Wochenende</v>
      </c>
      <c r="D11" s="496"/>
      <c r="E11" s="388" t="str">
        <f t="shared" ca="1" si="42"/>
        <v/>
      </c>
      <c r="F11" s="124">
        <f t="shared" ca="1" si="2"/>
        <v>0</v>
      </c>
      <c r="G11" s="125"/>
      <c r="H11" s="419"/>
      <c r="I11" s="423" t="str">
        <f t="shared" ca="1" si="3"/>
        <v/>
      </c>
      <c r="J11" s="400">
        <f t="shared" ca="1" si="4"/>
        <v>0</v>
      </c>
      <c r="K11" s="408" t="str">
        <f t="shared" ca="1" si="43"/>
        <v/>
      </c>
      <c r="L11" s="125"/>
      <c r="M11" s="417"/>
      <c r="N11" s="425" t="str">
        <f t="shared" ca="1" si="5"/>
        <v/>
      </c>
      <c r="O11" s="403"/>
      <c r="P11" s="180"/>
      <c r="Q11" s="107">
        <f t="shared" ca="1" si="44"/>
        <v>46207</v>
      </c>
      <c r="R11" s="114" t="b">
        <f t="shared" ca="1" si="6"/>
        <v>1</v>
      </c>
      <c r="S11" s="108" t="str">
        <f t="shared" si="7"/>
        <v/>
      </c>
      <c r="T11" s="60" t="str">
        <f t="shared" ca="1" si="8"/>
        <v>F</v>
      </c>
      <c r="U11" s="60" t="str">
        <f t="shared" ca="1" si="9"/>
        <v>A</v>
      </c>
      <c r="V11" s="479">
        <f t="shared" si="10"/>
        <v>0</v>
      </c>
      <c r="W11" s="481">
        <f t="shared" ca="1" si="11"/>
        <v>0</v>
      </c>
      <c r="X11" s="159">
        <f t="shared" ca="1" si="12"/>
        <v>0</v>
      </c>
      <c r="Y11" s="114" t="b">
        <f t="shared" ca="1" si="13"/>
        <v>1</v>
      </c>
      <c r="Z11" s="114" t="b">
        <f t="shared" ca="1" si="14"/>
        <v>0</v>
      </c>
      <c r="AA11" s="114" t="b">
        <f t="shared" ca="1" si="15"/>
        <v>0</v>
      </c>
      <c r="AB11" s="77" t="str">
        <f t="shared" ca="1" si="16"/>
        <v/>
      </c>
      <c r="AC11" s="84" t="str">
        <f t="shared" ca="1" si="16"/>
        <v/>
      </c>
      <c r="AD11" s="87" t="str">
        <f t="shared" ca="1" si="17"/>
        <v/>
      </c>
      <c r="AE11" s="87" t="str">
        <f t="shared" ca="1" si="18"/>
        <v/>
      </c>
      <c r="AF11" s="84" t="str">
        <f t="shared" ca="1" si="16"/>
        <v/>
      </c>
      <c r="AG11" s="81" t="str">
        <f t="shared" ca="1" si="16"/>
        <v/>
      </c>
      <c r="AH11" s="114" t="b">
        <f t="shared" si="19"/>
        <v>0</v>
      </c>
      <c r="AI11" s="114" t="b">
        <f t="shared" ca="1" si="45"/>
        <v>0</v>
      </c>
      <c r="AJ11" s="114" t="b">
        <f t="shared" ca="1" si="20"/>
        <v>0</v>
      </c>
      <c r="AK11" s="114" t="b">
        <f t="shared" ca="1" si="21"/>
        <v>1</v>
      </c>
      <c r="AL11" s="114" t="b">
        <f t="shared" ca="1" si="46"/>
        <v>1</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f t="shared" ca="1" si="32"/>
        <v>0</v>
      </c>
      <c r="BA11" s="112">
        <f t="shared" ca="1" si="33"/>
        <v>0.99930555555555556</v>
      </c>
      <c r="BB11" s="112">
        <f t="shared" ca="1" si="34"/>
        <v>0</v>
      </c>
      <c r="BC11" s="112">
        <f t="shared" ca="1" si="35"/>
        <v>0.99930555555555556</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46208</v>
      </c>
      <c r="B12" s="76" t="str">
        <f t="shared" ca="1" si="0"/>
        <v>So</v>
      </c>
      <c r="C12" s="75" t="str">
        <f t="shared" ca="1" si="1"/>
        <v xml:space="preserve"> Wochenende</v>
      </c>
      <c r="D12" s="496"/>
      <c r="E12" s="388" t="str">
        <f t="shared" ca="1" si="42"/>
        <v/>
      </c>
      <c r="F12" s="124">
        <f t="shared" ca="1" si="2"/>
        <v>0</v>
      </c>
      <c r="G12" s="125"/>
      <c r="H12" s="419"/>
      <c r="I12" s="423" t="str">
        <f t="shared" ca="1" si="3"/>
        <v/>
      </c>
      <c r="J12" s="400">
        <f t="shared" ca="1" si="4"/>
        <v>0</v>
      </c>
      <c r="K12" s="408" t="str">
        <f t="shared" ca="1" si="43"/>
        <v/>
      </c>
      <c r="L12" s="497"/>
      <c r="M12" s="498"/>
      <c r="N12" s="425" t="str">
        <f t="shared" ca="1" si="5"/>
        <v/>
      </c>
      <c r="O12" s="403"/>
      <c r="P12" s="180"/>
      <c r="Q12" s="107">
        <f t="shared" ca="1" si="44"/>
        <v>46208</v>
      </c>
      <c r="R12" s="114" t="b">
        <f t="shared" ca="1" si="6"/>
        <v>1</v>
      </c>
      <c r="S12" s="108" t="str">
        <f t="shared" si="7"/>
        <v/>
      </c>
      <c r="T12" s="60" t="str">
        <f t="shared" ca="1" si="8"/>
        <v>F</v>
      </c>
      <c r="U12" s="60" t="str">
        <f t="shared" ca="1" si="9"/>
        <v>F</v>
      </c>
      <c r="V12" s="479">
        <f t="shared" si="10"/>
        <v>0</v>
      </c>
      <c r="W12" s="481">
        <f t="shared" ca="1" si="11"/>
        <v>0</v>
      </c>
      <c r="X12" s="159">
        <f t="shared" ca="1" si="12"/>
        <v>0</v>
      </c>
      <c r="Y12" s="114" t="b">
        <f t="shared" ca="1" si="13"/>
        <v>1</v>
      </c>
      <c r="Z12" s="114" t="b">
        <f t="shared" ca="1" si="14"/>
        <v>0</v>
      </c>
      <c r="AA12" s="114" t="b">
        <f t="shared" ca="1" si="15"/>
        <v>0</v>
      </c>
      <c r="AB12" s="77" t="str">
        <f t="shared" ca="1" si="16"/>
        <v/>
      </c>
      <c r="AC12" s="84" t="str">
        <f t="shared" ca="1" si="16"/>
        <v/>
      </c>
      <c r="AD12" s="87" t="str">
        <f t="shared" ca="1" si="17"/>
        <v/>
      </c>
      <c r="AE12" s="87" t="str">
        <f t="shared" ca="1" si="18"/>
        <v/>
      </c>
      <c r="AF12" s="84" t="str">
        <f t="shared" ca="1" si="16"/>
        <v/>
      </c>
      <c r="AG12" s="81" t="str">
        <f t="shared" ca="1" si="16"/>
        <v/>
      </c>
      <c r="AH12" s="114" t="b">
        <f t="shared" si="19"/>
        <v>0</v>
      </c>
      <c r="AI12" s="114" t="b">
        <f t="shared" ca="1" si="45"/>
        <v>0</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46209</v>
      </c>
      <c r="B13" s="76" t="str">
        <f t="shared" ca="1" si="0"/>
        <v>Mo</v>
      </c>
      <c r="C13" s="75" t="str">
        <f t="shared" ca="1" si="1"/>
        <v xml:space="preserve"> </v>
      </c>
      <c r="D13" s="165"/>
      <c r="E13" s="388" t="str">
        <f t="shared" ca="1" si="42"/>
        <v>08:00-16:00</v>
      </c>
      <c r="F13" s="124">
        <f t="shared" ca="1" si="2"/>
        <v>0.33333333333333331</v>
      </c>
      <c r="G13" s="125"/>
      <c r="H13" s="419"/>
      <c r="I13" s="423" t="str">
        <f t="shared" ca="1" si="3"/>
        <v/>
      </c>
      <c r="J13" s="400">
        <f t="shared" ca="1" si="4"/>
        <v>0</v>
      </c>
      <c r="K13" s="408" t="str">
        <f t="shared" ca="1" si="43"/>
        <v/>
      </c>
      <c r="L13" s="497"/>
      <c r="M13" s="498"/>
      <c r="N13" s="425" t="str">
        <f t="shared" ca="1" si="5"/>
        <v/>
      </c>
      <c r="O13" s="403"/>
      <c r="P13" s="180"/>
      <c r="Q13" s="107">
        <f t="shared" ca="1" si="44"/>
        <v>46209</v>
      </c>
      <c r="R13" s="114" t="b">
        <f t="shared" ca="1" si="6"/>
        <v>1</v>
      </c>
      <c r="S13" s="108" t="str">
        <f t="shared" si="7"/>
        <v/>
      </c>
      <c r="T13" s="60" t="str">
        <f t="shared" ca="1" si="8"/>
        <v>A</v>
      </c>
      <c r="U13" s="60" t="str">
        <f t="shared" ca="1" si="9"/>
        <v>A</v>
      </c>
      <c r="V13" s="479">
        <f t="shared" si="10"/>
        <v>0</v>
      </c>
      <c r="W13" s="481">
        <f t="shared" ca="1" si="11"/>
        <v>-0.33333333333333298</v>
      </c>
      <c r="X13" s="159">
        <f t="shared" ca="1" si="12"/>
        <v>0</v>
      </c>
      <c r="Y13" s="114" t="b">
        <f t="shared" ca="1" si="13"/>
        <v>0</v>
      </c>
      <c r="Z13" s="114" t="b">
        <f t="shared" ca="1" si="14"/>
        <v>0</v>
      </c>
      <c r="AA13" s="114" t="b">
        <f t="shared" ca="1" si="15"/>
        <v>1</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1</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46210</v>
      </c>
      <c r="B14" s="76" t="str">
        <f t="shared" ca="1" si="0"/>
        <v>Di</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46210</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46211</v>
      </c>
      <c r="B15" s="76" t="str">
        <f t="shared" ca="1" si="0"/>
        <v>Mi</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46211</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46212</v>
      </c>
      <c r="B16" s="76" t="str">
        <f t="shared" ca="1" si="0"/>
        <v>Do</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46212</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46213</v>
      </c>
      <c r="B17" s="76" t="str">
        <f t="shared" ca="1" si="0"/>
        <v>Fr</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46213</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46214</v>
      </c>
      <c r="B18" s="76" t="str">
        <f t="shared" ca="1" si="0"/>
        <v>Sa</v>
      </c>
      <c r="C18" s="75" t="str">
        <f t="shared" ca="1" si="1"/>
        <v xml:space="preserve"> Wochenende</v>
      </c>
      <c r="D18" s="496"/>
      <c r="E18" s="388" t="str">
        <f t="shared" ca="1" si="42"/>
        <v/>
      </c>
      <c r="F18" s="124">
        <f t="shared" ca="1" si="2"/>
        <v>0</v>
      </c>
      <c r="G18" s="125"/>
      <c r="H18" s="419"/>
      <c r="I18" s="423" t="str">
        <f t="shared" ca="1" si="3"/>
        <v/>
      </c>
      <c r="J18" s="400">
        <f t="shared" ca="1" si="4"/>
        <v>0</v>
      </c>
      <c r="K18" s="408" t="str">
        <f t="shared" ca="1" si="43"/>
        <v/>
      </c>
      <c r="L18" s="125"/>
      <c r="M18" s="417"/>
      <c r="N18" s="425" t="str">
        <f t="shared" ca="1" si="5"/>
        <v/>
      </c>
      <c r="O18" s="403"/>
      <c r="P18" s="180"/>
      <c r="Q18" s="107">
        <f t="shared" ca="1" si="44"/>
        <v>46214</v>
      </c>
      <c r="R18" s="114" t="b">
        <f t="shared" ca="1" si="6"/>
        <v>1</v>
      </c>
      <c r="S18" s="108" t="str">
        <f t="shared" si="7"/>
        <v/>
      </c>
      <c r="T18" s="60" t="str">
        <f t="shared" ca="1" si="8"/>
        <v>F</v>
      </c>
      <c r="U18" s="60" t="str">
        <f t="shared" ca="1" si="9"/>
        <v>A</v>
      </c>
      <c r="V18" s="479">
        <f t="shared" si="10"/>
        <v>0</v>
      </c>
      <c r="W18" s="481">
        <f t="shared" ca="1" si="11"/>
        <v>0</v>
      </c>
      <c r="X18" s="159">
        <f t="shared" ca="1" si="12"/>
        <v>0</v>
      </c>
      <c r="Y18" s="114" t="b">
        <f t="shared" ca="1" si="13"/>
        <v>1</v>
      </c>
      <c r="Z18" s="114" t="b">
        <f t="shared" ca="1" si="14"/>
        <v>0</v>
      </c>
      <c r="AA18" s="114" t="b">
        <f t="shared" ca="1" si="15"/>
        <v>0</v>
      </c>
      <c r="AB18" s="77" t="str">
        <f t="shared" ca="1" si="16"/>
        <v/>
      </c>
      <c r="AC18" s="84" t="str">
        <f t="shared" ca="1" si="16"/>
        <v/>
      </c>
      <c r="AD18" s="87" t="str">
        <f t="shared" ca="1" si="17"/>
        <v/>
      </c>
      <c r="AE18" s="87" t="str">
        <f t="shared" ca="1" si="18"/>
        <v/>
      </c>
      <c r="AF18" s="84" t="str">
        <f t="shared" ca="1" si="16"/>
        <v/>
      </c>
      <c r="AG18" s="81" t="str">
        <f t="shared" ca="1" si="16"/>
        <v/>
      </c>
      <c r="AH18" s="114" t="b">
        <f t="shared" si="19"/>
        <v>0</v>
      </c>
      <c r="AI18" s="114" t="b">
        <f t="shared" ca="1" si="45"/>
        <v>0</v>
      </c>
      <c r="AJ18" s="114" t="b">
        <f t="shared" ca="1" si="20"/>
        <v>0</v>
      </c>
      <c r="AK18" s="114" t="b">
        <f t="shared" ca="1" si="21"/>
        <v>1</v>
      </c>
      <c r="AL18" s="114" t="b">
        <f t="shared" ca="1" si="46"/>
        <v>1</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f t="shared" ca="1" si="32"/>
        <v>0</v>
      </c>
      <c r="BA18" s="112">
        <f t="shared" ca="1" si="33"/>
        <v>0.99930555555555556</v>
      </c>
      <c r="BB18" s="112">
        <f t="shared" ca="1" si="34"/>
        <v>0</v>
      </c>
      <c r="BC18" s="112">
        <f t="shared" ca="1" si="35"/>
        <v>0.99930555555555556</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46215</v>
      </c>
      <c r="B19" s="76" t="str">
        <f t="shared" ca="1" si="0"/>
        <v>So</v>
      </c>
      <c r="C19" s="75" t="str">
        <f t="shared" ca="1" si="1"/>
        <v xml:space="preserve"> Wochenende</v>
      </c>
      <c r="D19" s="496"/>
      <c r="E19" s="388" t="str">
        <f t="shared" ca="1" si="42"/>
        <v/>
      </c>
      <c r="F19" s="124">
        <f t="shared" ca="1" si="2"/>
        <v>0</v>
      </c>
      <c r="G19" s="125"/>
      <c r="H19" s="419"/>
      <c r="I19" s="423" t="str">
        <f t="shared" ca="1" si="3"/>
        <v/>
      </c>
      <c r="J19" s="400">
        <f t="shared" ca="1" si="4"/>
        <v>0</v>
      </c>
      <c r="K19" s="408" t="str">
        <f t="shared" ca="1" si="43"/>
        <v/>
      </c>
      <c r="L19" s="497"/>
      <c r="M19" s="498"/>
      <c r="N19" s="425" t="str">
        <f t="shared" ca="1" si="5"/>
        <v/>
      </c>
      <c r="O19" s="403"/>
      <c r="P19" s="180"/>
      <c r="Q19" s="107">
        <f t="shared" ca="1" si="44"/>
        <v>46215</v>
      </c>
      <c r="R19" s="114" t="b">
        <f t="shared" ca="1" si="6"/>
        <v>1</v>
      </c>
      <c r="S19" s="108" t="str">
        <f t="shared" si="7"/>
        <v/>
      </c>
      <c r="T19" s="60" t="str">
        <f t="shared" ca="1" si="8"/>
        <v>F</v>
      </c>
      <c r="U19" s="60" t="str">
        <f t="shared" ca="1" si="9"/>
        <v>F</v>
      </c>
      <c r="V19" s="479">
        <f t="shared" si="10"/>
        <v>0</v>
      </c>
      <c r="W19" s="481">
        <f t="shared" ca="1" si="11"/>
        <v>0</v>
      </c>
      <c r="X19" s="159">
        <f t="shared" ca="1" si="12"/>
        <v>0</v>
      </c>
      <c r="Y19" s="114" t="b">
        <f t="shared" ca="1" si="13"/>
        <v>1</v>
      </c>
      <c r="Z19" s="114" t="b">
        <f t="shared" ca="1" si="14"/>
        <v>0</v>
      </c>
      <c r="AA19" s="114" t="b">
        <f t="shared" ca="1" si="15"/>
        <v>0</v>
      </c>
      <c r="AB19" s="77" t="str">
        <f t="shared" ca="1" si="16"/>
        <v/>
      </c>
      <c r="AC19" s="84" t="str">
        <f t="shared" ca="1" si="16"/>
        <v/>
      </c>
      <c r="AD19" s="87" t="str">
        <f t="shared" ca="1" si="17"/>
        <v/>
      </c>
      <c r="AE19" s="87" t="str">
        <f t="shared" ca="1" si="18"/>
        <v/>
      </c>
      <c r="AF19" s="84" t="str">
        <f t="shared" ca="1" si="16"/>
        <v/>
      </c>
      <c r="AG19" s="81" t="str">
        <f t="shared" ca="1" si="16"/>
        <v/>
      </c>
      <c r="AH19" s="114" t="b">
        <f t="shared" si="19"/>
        <v>0</v>
      </c>
      <c r="AI19" s="114" t="b">
        <f t="shared" ca="1" si="45"/>
        <v>0</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46216</v>
      </c>
      <c r="B20" s="76" t="str">
        <f t="shared" ca="1" si="0"/>
        <v>Mo</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46216</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46217</v>
      </c>
      <c r="B21" s="76" t="str">
        <f t="shared" ca="1" si="0"/>
        <v>Di</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46217</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46218</v>
      </c>
      <c r="B22" s="76" t="str">
        <f t="shared" ca="1" si="0"/>
        <v>Mi</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46218</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46219</v>
      </c>
      <c r="B23" s="76" t="str">
        <f t="shared" ca="1" si="0"/>
        <v>Do</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46219</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46220</v>
      </c>
      <c r="B24" s="76" t="str">
        <f t="shared" ca="1" si="0"/>
        <v>Fr</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46220</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46221</v>
      </c>
      <c r="B25" s="76" t="str">
        <f t="shared" ca="1" si="0"/>
        <v>Sa</v>
      </c>
      <c r="C25" s="75" t="str">
        <f t="shared" ca="1" si="1"/>
        <v xml:space="preserve"> Wochenende</v>
      </c>
      <c r="D25" s="496"/>
      <c r="E25" s="388" t="str">
        <f t="shared" ca="1" si="42"/>
        <v/>
      </c>
      <c r="F25" s="124">
        <f t="shared" ca="1" si="2"/>
        <v>0</v>
      </c>
      <c r="G25" s="125"/>
      <c r="H25" s="419"/>
      <c r="I25" s="423" t="str">
        <f t="shared" ca="1" si="3"/>
        <v/>
      </c>
      <c r="J25" s="400">
        <f t="shared" ca="1" si="4"/>
        <v>0</v>
      </c>
      <c r="K25" s="408" t="str">
        <f t="shared" ca="1" si="43"/>
        <v/>
      </c>
      <c r="L25" s="125"/>
      <c r="M25" s="417"/>
      <c r="N25" s="425" t="str">
        <f t="shared" ca="1" si="5"/>
        <v/>
      </c>
      <c r="O25" s="403"/>
      <c r="P25" s="180"/>
      <c r="Q25" s="107">
        <f t="shared" ca="1" si="44"/>
        <v>46221</v>
      </c>
      <c r="R25" s="114" t="b">
        <f t="shared" ca="1" si="6"/>
        <v>1</v>
      </c>
      <c r="S25" s="108" t="str">
        <f t="shared" si="7"/>
        <v/>
      </c>
      <c r="T25" s="60" t="str">
        <f t="shared" ca="1" si="8"/>
        <v>F</v>
      </c>
      <c r="U25" s="60" t="str">
        <f t="shared" ca="1" si="9"/>
        <v>A</v>
      </c>
      <c r="V25" s="479">
        <f t="shared" si="10"/>
        <v>0</v>
      </c>
      <c r="W25" s="481">
        <f t="shared" ca="1" si="11"/>
        <v>0</v>
      </c>
      <c r="X25" s="159">
        <f t="shared" ca="1" si="12"/>
        <v>0</v>
      </c>
      <c r="Y25" s="114" t="b">
        <f t="shared" ca="1" si="13"/>
        <v>1</v>
      </c>
      <c r="Z25" s="114" t="b">
        <f t="shared" ca="1" si="14"/>
        <v>0</v>
      </c>
      <c r="AA25" s="114" t="b">
        <f t="shared" ca="1" si="15"/>
        <v>0</v>
      </c>
      <c r="AB25" s="77" t="str">
        <f t="shared" ca="1" si="50"/>
        <v/>
      </c>
      <c r="AC25" s="84" t="str">
        <f t="shared" ca="1" si="50"/>
        <v/>
      </c>
      <c r="AD25" s="87" t="str">
        <f t="shared" ca="1" si="17"/>
        <v/>
      </c>
      <c r="AE25" s="87" t="str">
        <f t="shared" ca="1" si="18"/>
        <v/>
      </c>
      <c r="AF25" s="84" t="str">
        <f t="shared" ca="1" si="50"/>
        <v/>
      </c>
      <c r="AG25" s="81" t="str">
        <f t="shared" ca="1" si="50"/>
        <v/>
      </c>
      <c r="AH25" s="114" t="b">
        <f t="shared" si="19"/>
        <v>0</v>
      </c>
      <c r="AI25" s="114" t="b">
        <f t="shared" ca="1" si="45"/>
        <v>0</v>
      </c>
      <c r="AJ25" s="114" t="b">
        <f t="shared" ca="1" si="20"/>
        <v>0</v>
      </c>
      <c r="AK25" s="114" t="b">
        <f t="shared" ca="1" si="21"/>
        <v>1</v>
      </c>
      <c r="AL25" s="114" t="b">
        <f t="shared" ca="1" si="46"/>
        <v>1</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f t="shared" ca="1" si="32"/>
        <v>0</v>
      </c>
      <c r="BA25" s="112">
        <f t="shared" ca="1" si="33"/>
        <v>0.99930555555555556</v>
      </c>
      <c r="BB25" s="112">
        <f t="shared" ca="1" si="34"/>
        <v>0</v>
      </c>
      <c r="BC25" s="112">
        <f t="shared" ca="1" si="35"/>
        <v>0.99930555555555556</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46222</v>
      </c>
      <c r="B26" s="76" t="str">
        <f t="shared" ca="1" si="0"/>
        <v>So</v>
      </c>
      <c r="C26" s="75" t="str">
        <f t="shared" ca="1" si="1"/>
        <v xml:space="preserve"> Wochenende</v>
      </c>
      <c r="D26" s="496"/>
      <c r="E26" s="388" t="str">
        <f t="shared" ca="1" si="42"/>
        <v/>
      </c>
      <c r="F26" s="124">
        <f t="shared" ca="1" si="2"/>
        <v>0</v>
      </c>
      <c r="G26" s="125"/>
      <c r="H26" s="419"/>
      <c r="I26" s="423" t="str">
        <f t="shared" ca="1" si="3"/>
        <v/>
      </c>
      <c r="J26" s="400">
        <f t="shared" ca="1" si="4"/>
        <v>0</v>
      </c>
      <c r="K26" s="408" t="str">
        <f t="shared" ca="1" si="43"/>
        <v/>
      </c>
      <c r="L26" s="497"/>
      <c r="M26" s="498"/>
      <c r="N26" s="425" t="str">
        <f t="shared" ca="1" si="5"/>
        <v/>
      </c>
      <c r="O26" s="403"/>
      <c r="P26" s="180"/>
      <c r="Q26" s="107">
        <f t="shared" ca="1" si="44"/>
        <v>46222</v>
      </c>
      <c r="R26" s="114" t="b">
        <f t="shared" ca="1" si="6"/>
        <v>1</v>
      </c>
      <c r="S26" s="108" t="str">
        <f t="shared" si="7"/>
        <v/>
      </c>
      <c r="T26" s="60" t="str">
        <f t="shared" ca="1" si="8"/>
        <v>F</v>
      </c>
      <c r="U26" s="60" t="str">
        <f t="shared" ca="1" si="9"/>
        <v>F</v>
      </c>
      <c r="V26" s="479">
        <f t="shared" si="10"/>
        <v>0</v>
      </c>
      <c r="W26" s="481">
        <f t="shared" ca="1" si="11"/>
        <v>0</v>
      </c>
      <c r="X26" s="159">
        <f t="shared" ca="1" si="12"/>
        <v>0</v>
      </c>
      <c r="Y26" s="114" t="b">
        <f t="shared" ca="1" si="13"/>
        <v>1</v>
      </c>
      <c r="Z26" s="114" t="b">
        <f t="shared" ca="1" si="14"/>
        <v>0</v>
      </c>
      <c r="AA26" s="114" t="b">
        <f t="shared" ca="1" si="15"/>
        <v>0</v>
      </c>
      <c r="AB26" s="77" t="str">
        <f t="shared" ca="1" si="50"/>
        <v/>
      </c>
      <c r="AC26" s="84" t="str">
        <f t="shared" ca="1" si="50"/>
        <v/>
      </c>
      <c r="AD26" s="87" t="str">
        <f t="shared" ca="1" si="17"/>
        <v/>
      </c>
      <c r="AE26" s="87" t="str">
        <f t="shared" ca="1" si="18"/>
        <v/>
      </c>
      <c r="AF26" s="84" t="str">
        <f t="shared" ca="1" si="50"/>
        <v/>
      </c>
      <c r="AG26" s="81" t="str">
        <f t="shared" ca="1" si="50"/>
        <v/>
      </c>
      <c r="AH26" s="114" t="b">
        <f t="shared" si="19"/>
        <v>0</v>
      </c>
      <c r="AI26" s="114" t="b">
        <f t="shared" ca="1" si="45"/>
        <v>0</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46223</v>
      </c>
      <c r="B27" s="76" t="str">
        <f t="shared" ca="1" si="0"/>
        <v>Mo</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46223</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46224</v>
      </c>
      <c r="B28" s="76" t="str">
        <f t="shared" ca="1" si="0"/>
        <v>Di</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46224</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0.58333333333333337</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46225</v>
      </c>
      <c r="B29" s="76" t="str">
        <f t="shared" ca="1" si="0"/>
        <v>Mi</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46225</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46226</v>
      </c>
      <c r="B30" s="76" t="str">
        <f t="shared" ca="1" si="0"/>
        <v>Do</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46226</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46227</v>
      </c>
      <c r="B31" s="76" t="str">
        <f t="shared" ca="1" si="0"/>
        <v>Fr</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46227</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46228</v>
      </c>
      <c r="B32" s="76" t="str">
        <f t="shared" ca="1" si="0"/>
        <v>Sa</v>
      </c>
      <c r="C32" s="75" t="str">
        <f t="shared" ca="1" si="1"/>
        <v xml:space="preserve"> Wochenende</v>
      </c>
      <c r="D32" s="496"/>
      <c r="E32" s="388" t="str">
        <f t="shared" ca="1" si="42"/>
        <v/>
      </c>
      <c r="F32" s="124">
        <f t="shared" ca="1" si="2"/>
        <v>0</v>
      </c>
      <c r="G32" s="125"/>
      <c r="H32" s="419"/>
      <c r="I32" s="423" t="str">
        <f t="shared" ca="1" si="3"/>
        <v/>
      </c>
      <c r="J32" s="400">
        <f t="shared" ca="1" si="4"/>
        <v>0</v>
      </c>
      <c r="K32" s="408" t="str">
        <f t="shared" ca="1" si="43"/>
        <v/>
      </c>
      <c r="L32" s="125"/>
      <c r="M32" s="417"/>
      <c r="N32" s="425" t="str">
        <f t="shared" ca="1" si="5"/>
        <v/>
      </c>
      <c r="O32" s="403"/>
      <c r="P32" s="180"/>
      <c r="Q32" s="107">
        <f t="shared" ca="1" si="44"/>
        <v>46228</v>
      </c>
      <c r="R32" s="114" t="b">
        <f t="shared" ca="1" si="6"/>
        <v>1</v>
      </c>
      <c r="S32" s="108" t="str">
        <f t="shared" si="7"/>
        <v/>
      </c>
      <c r="T32" s="60" t="str">
        <f t="shared" ca="1" si="8"/>
        <v>F</v>
      </c>
      <c r="U32" s="60" t="str">
        <f t="shared" ca="1" si="9"/>
        <v>A</v>
      </c>
      <c r="V32" s="479">
        <f t="shared" si="10"/>
        <v>0</v>
      </c>
      <c r="W32" s="481">
        <f t="shared" ca="1" si="11"/>
        <v>0</v>
      </c>
      <c r="X32" s="159">
        <f t="shared" ca="1" si="12"/>
        <v>0</v>
      </c>
      <c r="Y32" s="114" t="b">
        <f t="shared" ca="1" si="13"/>
        <v>1</v>
      </c>
      <c r="Z32" s="114" t="b">
        <f t="shared" ca="1" si="14"/>
        <v>0</v>
      </c>
      <c r="AA32" s="114" t="b">
        <f t="shared" ca="1" si="15"/>
        <v>0</v>
      </c>
      <c r="AB32" s="77" t="str">
        <f t="shared" ca="1" si="50"/>
        <v/>
      </c>
      <c r="AC32" s="84" t="str">
        <f t="shared" ca="1" si="50"/>
        <v/>
      </c>
      <c r="AD32" s="87" t="str">
        <f t="shared" ca="1" si="17"/>
        <v/>
      </c>
      <c r="AE32" s="87" t="str">
        <f t="shared" ca="1" si="18"/>
        <v/>
      </c>
      <c r="AF32" s="84" t="str">
        <f t="shared" ca="1" si="50"/>
        <v/>
      </c>
      <c r="AG32" s="81" t="str">
        <f t="shared" ca="1" si="50"/>
        <v/>
      </c>
      <c r="AH32" s="114" t="b">
        <f t="shared" si="19"/>
        <v>0</v>
      </c>
      <c r="AI32" s="114" t="b">
        <f t="shared" ca="1" si="45"/>
        <v>0</v>
      </c>
      <c r="AJ32" s="114" t="b">
        <f t="shared" ca="1" si="20"/>
        <v>0</v>
      </c>
      <c r="AK32" s="114" t="b">
        <f t="shared" ca="1" si="21"/>
        <v>1</v>
      </c>
      <c r="AL32" s="114" t="b">
        <f t="shared" ca="1" si="46"/>
        <v>1</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f t="shared" ca="1" si="32"/>
        <v>0</v>
      </c>
      <c r="BA32" s="112">
        <f t="shared" ca="1" si="33"/>
        <v>0.99930555555555556</v>
      </c>
      <c r="BB32" s="112">
        <f t="shared" ca="1" si="34"/>
        <v>0</v>
      </c>
      <c r="BC32" s="112">
        <f t="shared" ca="1" si="35"/>
        <v>0.99930555555555556</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46229</v>
      </c>
      <c r="B33" s="76" t="str">
        <f t="shared" ca="1" si="0"/>
        <v>So</v>
      </c>
      <c r="C33" s="75" t="str">
        <f t="shared" ca="1" si="1"/>
        <v xml:space="preserve"> Wochenende</v>
      </c>
      <c r="D33" s="496"/>
      <c r="E33" s="388" t="str">
        <f t="shared" ca="1" si="42"/>
        <v/>
      </c>
      <c r="F33" s="124">
        <f t="shared" ca="1" si="2"/>
        <v>0</v>
      </c>
      <c r="G33" s="125"/>
      <c r="H33" s="419"/>
      <c r="I33" s="423" t="str">
        <f t="shared" ca="1" si="3"/>
        <v/>
      </c>
      <c r="J33" s="400">
        <f t="shared" ca="1" si="4"/>
        <v>0</v>
      </c>
      <c r="K33" s="408" t="str">
        <f t="shared" ca="1" si="43"/>
        <v/>
      </c>
      <c r="L33" s="497"/>
      <c r="M33" s="498"/>
      <c r="N33" s="425" t="str">
        <f t="shared" ca="1" si="5"/>
        <v/>
      </c>
      <c r="O33" s="403"/>
      <c r="P33" s="180"/>
      <c r="Q33" s="107">
        <f t="shared" ca="1" si="44"/>
        <v>46229</v>
      </c>
      <c r="R33" s="114" t="b">
        <f t="shared" ca="1" si="6"/>
        <v>1</v>
      </c>
      <c r="S33" s="108" t="str">
        <f t="shared" si="7"/>
        <v/>
      </c>
      <c r="T33" s="60" t="str">
        <f t="shared" ca="1" si="8"/>
        <v>F</v>
      </c>
      <c r="U33" s="60" t="str">
        <f t="shared" ca="1" si="9"/>
        <v>F</v>
      </c>
      <c r="V33" s="479">
        <f t="shared" si="10"/>
        <v>0</v>
      </c>
      <c r="W33" s="481">
        <f t="shared" ca="1" si="11"/>
        <v>0</v>
      </c>
      <c r="X33" s="159">
        <f t="shared" ca="1" si="12"/>
        <v>0</v>
      </c>
      <c r="Y33" s="114" t="b">
        <f t="shared" ca="1" si="13"/>
        <v>1</v>
      </c>
      <c r="Z33" s="114" t="b">
        <f t="shared" ca="1" si="14"/>
        <v>0</v>
      </c>
      <c r="AA33" s="114" t="b">
        <f t="shared" ca="1" si="15"/>
        <v>0</v>
      </c>
      <c r="AB33" s="77" t="str">
        <f t="shared" ca="1" si="50"/>
        <v/>
      </c>
      <c r="AC33" s="84" t="str">
        <f t="shared" ca="1" si="50"/>
        <v/>
      </c>
      <c r="AD33" s="87" t="str">
        <f t="shared" ca="1" si="17"/>
        <v/>
      </c>
      <c r="AE33" s="87" t="str">
        <f t="shared" ca="1" si="18"/>
        <v/>
      </c>
      <c r="AF33" s="84" t="str">
        <f t="shared" ca="1" si="50"/>
        <v/>
      </c>
      <c r="AG33" s="81" t="str">
        <f t="shared" ca="1" si="50"/>
        <v/>
      </c>
      <c r="AH33" s="114" t="b">
        <f t="shared" si="19"/>
        <v>0</v>
      </c>
      <c r="AI33" s="114" t="b">
        <f t="shared" ca="1" si="45"/>
        <v>0</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46230</v>
      </c>
      <c r="B34" s="76" t="str">
        <f t="shared" ca="1" si="0"/>
        <v>Mo</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46230</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0.58333333333333337</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46231</v>
      </c>
      <c r="B35" s="76" t="str">
        <f t="shared" ca="1" si="0"/>
        <v>Di</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46231</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0.58333333333333337</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46232</v>
      </c>
      <c r="B36" s="76" t="str">
        <f t="shared" ca="1" si="0"/>
        <v>Mi</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46232</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46233</v>
      </c>
      <c r="B37" s="76" t="str">
        <f t="shared" ca="1" si="0"/>
        <v>Do</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46233</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0.58333333333333337</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46234</v>
      </c>
      <c r="B38" s="76" t="str">
        <f t="shared" ca="1" si="0"/>
        <v>Fr</v>
      </c>
      <c r="C38" s="75" t="str">
        <f t="shared" ca="1" si="1"/>
        <v xml:space="preserve"> </v>
      </c>
      <c r="D38" s="165"/>
      <c r="E38" s="388" t="str">
        <f t="shared" ca="1" si="42"/>
        <v>08:00-16:00</v>
      </c>
      <c r="F38" s="126">
        <f t="shared" ca="1" si="2"/>
        <v>0.33333333333333331</v>
      </c>
      <c r="G38" s="187"/>
      <c r="H38" s="420"/>
      <c r="I38" s="424" t="str">
        <f t="shared" ca="1" si="3"/>
        <v/>
      </c>
      <c r="J38" s="401">
        <f ca="1">IF($R38,$X38,"")</f>
        <v>0</v>
      </c>
      <c r="K38" s="409" t="str">
        <f t="shared" ca="1" si="43"/>
        <v/>
      </c>
      <c r="L38" s="497"/>
      <c r="M38" s="501"/>
      <c r="N38" s="426" t="str">
        <f t="shared" ca="1" si="5"/>
        <v/>
      </c>
      <c r="O38" s="403"/>
      <c r="P38" s="483"/>
      <c r="Q38" s="109">
        <f t="shared" ca="1" si="44"/>
        <v>46234</v>
      </c>
      <c r="R38" s="114" t="b">
        <f t="shared" ca="1" si="6"/>
        <v>1</v>
      </c>
      <c r="S38" s="110" t="str">
        <f t="shared" si="7"/>
        <v/>
      </c>
      <c r="T38" s="61" t="str">
        <f t="shared" ca="1" si="8"/>
        <v>A</v>
      </c>
      <c r="U38" s="61" t="str">
        <f t="shared" ca="1" si="9"/>
        <v>A</v>
      </c>
      <c r="V38" s="480">
        <f t="shared" si="10"/>
        <v>0</v>
      </c>
      <c r="W38" s="482">
        <f t="shared" ca="1" si="11"/>
        <v>-0.33333333333333298</v>
      </c>
      <c r="X38" s="160">
        <f t="shared" ca="1" si="12"/>
        <v>0</v>
      </c>
      <c r="Y38" s="115" t="b">
        <f t="shared" ca="1" si="13"/>
        <v>0</v>
      </c>
      <c r="Z38" s="115" t="b">
        <f t="shared" ca="1" si="14"/>
        <v>0</v>
      </c>
      <c r="AA38" s="115" t="b">
        <f t="shared" ca="1" si="15"/>
        <v>1</v>
      </c>
      <c r="AB38" s="78">
        <f t="shared" ca="1" si="50"/>
        <v>0.29166666666666669</v>
      </c>
      <c r="AC38" s="85">
        <f t="shared" ca="1" si="50"/>
        <v>0.33333333333333331</v>
      </c>
      <c r="AD38" s="88">
        <f t="shared" ca="1" si="17"/>
        <v>0.375</v>
      </c>
      <c r="AE38" s="88">
        <f t="shared" ca="1" si="18"/>
        <v>0.5</v>
      </c>
      <c r="AF38" s="85">
        <f t="shared" ca="1" si="50"/>
        <v>0.66666666666666663</v>
      </c>
      <c r="AG38" s="82">
        <f t="shared" ca="1" si="50"/>
        <v>0.75</v>
      </c>
      <c r="AH38" s="115" t="b">
        <f t="shared" si="19"/>
        <v>0</v>
      </c>
      <c r="AI38" s="115" t="b">
        <f t="shared" ca="1" si="45"/>
        <v>1</v>
      </c>
      <c r="AJ38" s="115" t="b">
        <f t="shared" ca="1" si="20"/>
        <v>0</v>
      </c>
      <c r="AK38" s="115" t="b">
        <f t="shared" ca="1" si="21"/>
        <v>1</v>
      </c>
      <c r="AL38" s="115" t="b">
        <f t="shared" ca="1" si="46"/>
        <v>0</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23</v>
      </c>
      <c r="C39" s="637"/>
      <c r="D39" s="638"/>
      <c r="E39" s="643" t="str">
        <f>"Saldo Monat (~15min) &gt; "</f>
        <v xml:space="preserve">Saldo Monat (~15min) &gt; </v>
      </c>
      <c r="F39" s="644"/>
      <c r="G39" s="644"/>
      <c r="H39" s="644"/>
      <c r="I39" s="450">
        <f ca="1">ROUND(SUM(I8:I38)*4,0)/4</f>
        <v>0</v>
      </c>
      <c r="J39" s="431"/>
      <c r="K39" s="434">
        <f ca="1">SUM(K8:K38)</f>
        <v>0</v>
      </c>
      <c r="L39" s="645" t="s">
        <v>269</v>
      </c>
      <c r="M39" s="645"/>
      <c r="N39" s="435">
        <f ca="1">SUM(N8:N38)</f>
        <v>0</v>
      </c>
      <c r="O39" s="646" t="str">
        <f>IF(Zeitmodell="Vollzeit"," &lt; ÜS1:1,5 "," &lt; ÜS1:1,25 ")&amp;Zeitmodell</f>
        <v xml:space="preserve"> &lt; ÜS1:1,5 Vollzeit</v>
      </c>
      <c r="P39" s="647"/>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8</v>
      </c>
      <c r="C40" s="639"/>
      <c r="D40" s="640"/>
      <c r="E40" s="648" t="str">
        <f>"Saldo "&amp;IF(Zeitmodell="Vollzeit","1:1,5","1:1,25")&amp; " (~15min) &gt; "</f>
        <v xml:space="preserve">Saldo 1:1,5 (~15min) &gt; </v>
      </c>
      <c r="F40" s="649"/>
      <c r="G40" s="649"/>
      <c r="H40" s="649"/>
      <c r="I40" s="439">
        <f ca="1">ROUND($N40*4,0)/4</f>
        <v>0</v>
      </c>
      <c r="J40" s="441"/>
      <c r="K40" s="439"/>
      <c r="L40" s="442"/>
      <c r="M40" s="442"/>
      <c r="N40" s="443">
        <f ca="1">IF(Zeitmodell="Vollzeit",$N39*1.5,$N39*1.25)</f>
        <v>0</v>
      </c>
      <c r="O40" s="650" t="str">
        <f>IF(Zeitmodell="Vollzeit"," &lt; 1:1,5 "," &lt; 1:1,25 ")&amp;$Q40</f>
        <v xml:space="preserve"> &lt; 1:1,5 Stunden berechnen</v>
      </c>
      <c r="P40" s="651"/>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39"/>
      <c r="D41" s="640"/>
      <c r="E41" s="652" t="s">
        <v>272</v>
      </c>
      <c r="F41" s="653"/>
      <c r="G41" s="653"/>
      <c r="H41" s="653"/>
      <c r="I41" s="439">
        <f ca="1">ROUND($N41*4,0)/4</f>
        <v>0</v>
      </c>
      <c r="J41" s="441"/>
      <c r="K41" s="439"/>
      <c r="L41" s="442"/>
      <c r="M41" s="442"/>
      <c r="N41" s="449">
        <f ca="1">K39*2</f>
        <v>0</v>
      </c>
      <c r="O41" s="654" t="s">
        <v>274</v>
      </c>
      <c r="P41" s="655"/>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39"/>
      <c r="D42" s="640"/>
      <c r="E42" s="656" t="s">
        <v>271</v>
      </c>
      <c r="F42" s="657"/>
      <c r="G42" s="657"/>
      <c r="H42" s="657"/>
      <c r="I42" s="445">
        <f ca="1">$J5</f>
        <v>0</v>
      </c>
      <c r="J42" s="446"/>
      <c r="K42" s="658"/>
      <c r="L42" s="658"/>
      <c r="M42" s="658"/>
      <c r="N42" s="658"/>
      <c r="O42" s="658"/>
      <c r="P42" s="659"/>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39"/>
      <c r="D43" s="640"/>
      <c r="E43" s="629" t="s">
        <v>270</v>
      </c>
      <c r="F43" s="630"/>
      <c r="G43" s="630"/>
      <c r="H43" s="630"/>
      <c r="I43" s="440">
        <f ca="1">SUM(I39:I42)</f>
        <v>0</v>
      </c>
      <c r="J43" s="505"/>
      <c r="K43" s="631" t="str">
        <f ca="1">IF($I$43&gt;=$R$2,"&lt; Hier ausbezahlte Std. eingeben. (Die Eingabe ist hier erst ab   &lt; einem Saldo von "&amp;TEXT($R$2,"#.##0,00")&amp;" Std., und nur in 0,25-Schritten möglich.)","")</f>
        <v/>
      </c>
      <c r="L43" s="631"/>
      <c r="M43" s="631"/>
      <c r="N43" s="631"/>
      <c r="O43" s="631"/>
      <c r="P43" s="632"/>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41"/>
      <c r="D44" s="642"/>
      <c r="E44" s="633" t="s">
        <v>273</v>
      </c>
      <c r="F44" s="634"/>
      <c r="G44" s="634"/>
      <c r="H44" s="634"/>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35"/>
      <c r="F45" s="635"/>
      <c r="G45" s="635"/>
      <c r="H45" s="635"/>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36"/>
      <c r="F46" s="636"/>
      <c r="G46" s="636"/>
      <c r="H46" s="636"/>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36"/>
      <c r="F47" s="636"/>
      <c r="G47" s="636"/>
      <c r="H47" s="636"/>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28" t="str">
        <f>"Unterschrift von "&amp;Vorgesetzter</f>
        <v>Unterschrift von Vorname Nachname</v>
      </c>
      <c r="B48" s="628"/>
      <c r="C48" s="628"/>
      <c r="D48" s="628"/>
      <c r="E48" s="55"/>
      <c r="F48" s="55"/>
      <c r="G48" s="55"/>
      <c r="H48" s="9"/>
      <c r="I48" s="5"/>
      <c r="J48" s="5"/>
      <c r="K48" s="55"/>
      <c r="L48" s="628" t="str">
        <f>"Unterschrift von "&amp;Name</f>
        <v>Unterschrift von Vorname Nachname</v>
      </c>
      <c r="M48" s="628"/>
      <c r="N48" s="628"/>
      <c r="O48" s="628"/>
      <c r="P48" s="628"/>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311" priority="18" stopIfTrue="1">
      <formula>NOT($R8)</formula>
    </cfRule>
  </conditionalFormatting>
  <conditionalFormatting sqref="I8:I38">
    <cfRule type="cellIs" dxfId="310" priority="20" stopIfTrue="1" operator="greaterThan">
      <formula>0</formula>
    </cfRule>
  </conditionalFormatting>
  <conditionalFormatting sqref="I45 I47">
    <cfRule type="expression" dxfId="309" priority="21" stopIfTrue="1">
      <formula>OR($I45&lt;=NormalUG,$I45&gt;=NormalOG)</formula>
    </cfRule>
    <cfRule type="cellIs" dxfId="308" priority="22" stopIfTrue="1" operator="greaterThan">
      <formula>0</formula>
    </cfRule>
  </conditionalFormatting>
  <conditionalFormatting sqref="I2 E5 L5 N6 N8:N40 O39:P40 E40">
    <cfRule type="expression" dxfId="307" priority="24" stopIfTrue="1">
      <formula>Zeitmodell="Teilzeit"</formula>
    </cfRule>
  </conditionalFormatting>
  <conditionalFormatting sqref="A8:B38">
    <cfRule type="expression" dxfId="306" priority="26" stopIfTrue="1">
      <formula>$T8="F"</formula>
    </cfRule>
  </conditionalFormatting>
  <conditionalFormatting sqref="O8:O38">
    <cfRule type="expression" dxfId="305" priority="28" stopIfTrue="1">
      <formula>AND(NOT($AN8),$N8="")</formula>
    </cfRule>
  </conditionalFormatting>
  <conditionalFormatting sqref="AS8:AY38 Y8:AA38 R8:R38 AH8:AN38 BD8:BG38">
    <cfRule type="cellIs" dxfId="304" priority="29" stopIfTrue="1" operator="equal">
      <formula>FALSE</formula>
    </cfRule>
  </conditionalFormatting>
  <conditionalFormatting sqref="V39">
    <cfRule type="cellIs" dxfId="303" priority="30" stopIfTrue="1" operator="equal">
      <formula>0</formula>
    </cfRule>
  </conditionalFormatting>
  <conditionalFormatting sqref="T8:U38">
    <cfRule type="cellIs" dxfId="302" priority="31" stopIfTrue="1" operator="equal">
      <formula>"F"</formula>
    </cfRule>
  </conditionalFormatting>
  <conditionalFormatting sqref="F8:F38">
    <cfRule type="cellIs" dxfId="301" priority="33" stopIfTrue="1" operator="equal">
      <formula>0</formula>
    </cfRule>
  </conditionalFormatting>
  <conditionalFormatting sqref="BH8:BH38">
    <cfRule type="cellIs" dxfId="300" priority="34" stopIfTrue="1" operator="equal">
      <formula>1</formula>
    </cfRule>
  </conditionalFormatting>
  <conditionalFormatting sqref="S2:S3">
    <cfRule type="cellIs" dxfId="299" priority="35" stopIfTrue="1" operator="greaterThan">
      <formula>0</formula>
    </cfRule>
  </conditionalFormatting>
  <conditionalFormatting sqref="E8:E38">
    <cfRule type="expression" dxfId="298" priority="37" stopIfTrue="1">
      <formula>AND($AC8=$AF8,$AM8)</formula>
    </cfRule>
    <cfRule type="expression" dxfId="297" priority="38" stopIfTrue="1">
      <formula>AND($AC8=$AF8,NOT($AM8))</formula>
    </cfRule>
  </conditionalFormatting>
  <conditionalFormatting sqref="K8:K37">
    <cfRule type="expression" dxfId="296" priority="17" stopIfTrue="1">
      <formula>NOT($R8)</formula>
    </cfRule>
  </conditionalFormatting>
  <conditionalFormatting sqref="C8:C38">
    <cfRule type="expression" dxfId="295" priority="40" stopIfTrue="1">
      <formula>OR($T8="F",$D8="U",$D8="Z",$D8="K")</formula>
    </cfRule>
    <cfRule type="expression" dxfId="294" priority="41" stopIfTrue="1">
      <formula>$C8&lt;&gt;""</formula>
    </cfRule>
  </conditionalFormatting>
  <conditionalFormatting sqref="J43">
    <cfRule type="expression" dxfId="293" priority="42">
      <formula>$I$43&lt;$R$2</formula>
    </cfRule>
  </conditionalFormatting>
  <conditionalFormatting sqref="J8:J38">
    <cfRule type="expression" dxfId="292" priority="44" stopIfTrue="1">
      <formula>OR($J8&lt;=$R$3,$J8&gt;=$R$2)</formula>
    </cfRule>
    <cfRule type="cellIs" dxfId="291" priority="45" stopIfTrue="1" operator="equal">
      <formula>0</formula>
    </cfRule>
  </conditionalFormatting>
  <conditionalFormatting sqref="I40:I41">
    <cfRule type="expression" dxfId="290" priority="46" stopIfTrue="1">
      <formula>OR($I40&lt;=$R$3,$I40&gt;=$R$2)</formula>
    </cfRule>
    <cfRule type="expression" dxfId="289" priority="47" stopIfTrue="1">
      <formula>AND(N40&gt;0,Zeitmodell="Vollzeit")</formula>
    </cfRule>
    <cfRule type="expression" dxfId="288" priority="48" stopIfTrue="1">
      <formula>AND(N40&gt;0,Zeitmodell="Teilzeit")</formula>
    </cfRule>
  </conditionalFormatting>
  <conditionalFormatting sqref="I42:I44 I39">
    <cfRule type="expression" dxfId="287" priority="49" stopIfTrue="1">
      <formula>OR($I39&lt;=$R$3,$I39&gt;=$R$2)</formula>
    </cfRule>
    <cfRule type="cellIs" dxfId="286" priority="50" stopIfTrue="1" operator="greaterThan">
      <formula>0</formula>
    </cfRule>
  </conditionalFormatting>
  <conditionalFormatting sqref="J5">
    <cfRule type="expression" dxfId="285" priority="51" stopIfTrue="1">
      <formula>OR($J5&lt;=$R$3,$J5&gt;=$R$2)</formula>
    </cfRule>
    <cfRule type="cellIs" dxfId="284" priority="52" stopIfTrue="1" operator="greaterThan">
      <formula>0</formula>
    </cfRule>
  </conditionalFormatting>
  <conditionalFormatting sqref="A8:B37">
    <cfRule type="cellIs" dxfId="283" priority="25" stopIfTrue="1" operator="equal">
      <formula>""</formula>
    </cfRule>
  </conditionalFormatting>
  <conditionalFormatting sqref="C8:C37">
    <cfRule type="cellIs" dxfId="282" priority="39" stopIfTrue="1" operator="equal">
      <formula>""</formula>
    </cfRule>
  </conditionalFormatting>
  <conditionalFormatting sqref="I46">
    <cfRule type="expression" dxfId="281" priority="15" stopIfTrue="1">
      <formula>OR($I46&lt;=NormalUG,$I46&gt;=NormalOG)</formula>
    </cfRule>
    <cfRule type="cellIs" dxfId="280" priority="16" stopIfTrue="1" operator="greaterThan">
      <formula>0</formula>
    </cfRule>
  </conditionalFormatting>
  <conditionalFormatting sqref="E8:E37">
    <cfRule type="expression" dxfId="279" priority="36" stopIfTrue="1">
      <formula>NOT($R8)</formula>
    </cfRule>
  </conditionalFormatting>
  <conditionalFormatting sqref="F8:F37">
    <cfRule type="cellIs" dxfId="278" priority="32" stopIfTrue="1" operator="equal">
      <formula>""</formula>
    </cfRule>
  </conditionalFormatting>
  <conditionalFormatting sqref="I8:I37">
    <cfRule type="expression" dxfId="277" priority="19" stopIfTrue="1">
      <formula>NOT($R8)</formula>
    </cfRule>
  </conditionalFormatting>
  <conditionalFormatting sqref="J8:J37">
    <cfRule type="expression" dxfId="276" priority="43" stopIfTrue="1">
      <formula>NOT($R8)</formula>
    </cfRule>
  </conditionalFormatting>
  <conditionalFormatting sqref="N8:N37">
    <cfRule type="expression" dxfId="275" priority="23" stopIfTrue="1">
      <formula>NOT($R8)</formula>
    </cfRule>
  </conditionalFormatting>
  <conditionalFormatting sqref="O8:O37">
    <cfRule type="expression" dxfId="274" priority="27" stopIfTrue="1">
      <formula>NOT($R8)</formula>
    </cfRule>
  </conditionalFormatting>
  <conditionalFormatting sqref="D8:D38">
    <cfRule type="expression" dxfId="273" priority="13" stopIfTrue="1">
      <formula>$AI8</formula>
    </cfRule>
    <cfRule type="cellIs" dxfId="272" priority="14" stopIfTrue="1" operator="equal">
      <formula>"ZK"</formula>
    </cfRule>
  </conditionalFormatting>
  <conditionalFormatting sqref="D8:D37">
    <cfRule type="expression" dxfId="271" priority="12" stopIfTrue="1">
      <formula>NOT($R8)</formula>
    </cfRule>
  </conditionalFormatting>
  <conditionalFormatting sqref="G8:H37">
    <cfRule type="expression" dxfId="270" priority="9" stopIfTrue="1">
      <formula>NOT($R8)</formula>
    </cfRule>
  </conditionalFormatting>
  <conditionalFormatting sqref="G8:H38">
    <cfRule type="expression" dxfId="269" priority="10" stopIfTrue="1">
      <formula>$U8="F"</formula>
    </cfRule>
    <cfRule type="expression" dxfId="268" priority="11" stopIfTrue="1">
      <formula>$AK8</formula>
    </cfRule>
  </conditionalFormatting>
  <conditionalFormatting sqref="L8:L38">
    <cfRule type="expression" dxfId="267" priority="4" stopIfTrue="1">
      <formula>$AL8</formula>
    </cfRule>
    <cfRule type="expression" dxfId="266" priority="5" stopIfTrue="1">
      <formula>AND(NOT($AL8),$L8&lt;&gt;"")</formula>
    </cfRule>
  </conditionalFormatting>
  <conditionalFormatting sqref="M8:M38">
    <cfRule type="expression" dxfId="265" priority="7" stopIfTrue="1">
      <formula>$AL8</formula>
    </cfRule>
    <cfRule type="expression" dxfId="264" priority="8" stopIfTrue="1">
      <formula>AND(NOT($AL8),$M8&lt;&gt;"")</formula>
    </cfRule>
  </conditionalFormatting>
  <conditionalFormatting sqref="L8:L37">
    <cfRule type="expression" dxfId="263" priority="3" stopIfTrue="1">
      <formula>NOT($R8)</formula>
    </cfRule>
  </conditionalFormatting>
  <conditionalFormatting sqref="M8:M37">
    <cfRule type="expression" dxfId="262" priority="6" stopIfTrue="1">
      <formula>NOT($R8)</formula>
    </cfRule>
  </conditionalFormatting>
  <conditionalFormatting sqref="P38">
    <cfRule type="expression" dxfId="261" priority="2" stopIfTrue="1">
      <formula>NOT($R38)</formula>
    </cfRule>
  </conditionalFormatting>
  <conditionalFormatting sqref="J38">
    <cfRule type="expression" dxfId="260"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564DC69B-76EF-44F7-BF32-28C4419577A1}">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6BA2E3BB-D38E-4E8E-A862-4053B79040C2}">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C4362928-D42F-4A6D-84F5-0A8D5DD0BD2F}">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9C06D6C6-3B4F-41B2-81DB-17146B9AEDC4}">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8DDB488A-16AA-4F38-8E87-D0881B674AE1}">
      <formula1>$AJ8</formula1>
    </dataValidation>
    <dataValidation allowBlank="1" showInputMessage="1" showErrorMessage="1" errorTitle="Fehler in Eingabe" error="Dezimalwert (z.B. 1,0), der nicht grösser sein darf, wie die vorhandenen Überstunden (der Wert in der Zelle darüber)" sqref="N40:O41 K40:K41" xr:uid="{E4FE1AF1-0A84-43A4-9868-4871BC6FBD9E}"/>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1DEEDE96-EF53-4E19-9AAB-BCE3A092A395}">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66A8EF5F-BF63-4FCC-A42D-49A1AD615F66}"/>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B9627-7E31-4705-8C93-C6D52E7F2988}">
  <sheetPr codeName="Tabelle25"/>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83"/>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86" t="s">
        <v>58</v>
      </c>
      <c r="G2" s="686"/>
      <c r="H2" s="686"/>
      <c r="I2" s="430" t="str">
        <f>" "&amp;Zeitmodell</f>
        <v xml:space="preserve"> Vollzeit</v>
      </c>
      <c r="J2" s="511" t="s">
        <v>291</v>
      </c>
      <c r="K2" s="303" t="str">
        <f>" "&amp;Zeitmodus</f>
        <v xml:space="preserve"> Gleitzeit</v>
      </c>
      <c r="L2" s="303"/>
      <c r="M2" s="303"/>
      <c r="N2" s="303"/>
      <c r="O2" s="304"/>
      <c r="P2" s="684"/>
      <c r="Q2" s="150">
        <f ca="1">IF(ISNA($Q$4),1,$Q$4)</f>
        <v>8</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87" t="s">
        <v>264</v>
      </c>
      <c r="G3" s="687"/>
      <c r="H3" s="687"/>
      <c r="I3" s="307" t="str">
        <f>" "&amp;Vorgesetzter</f>
        <v xml:space="preserve"> Vorname Nachname</v>
      </c>
      <c r="J3" s="307"/>
      <c r="K3" s="307"/>
      <c r="L3" s="307"/>
      <c r="M3" s="307"/>
      <c r="N3" s="307"/>
      <c r="O3" s="308"/>
      <c r="P3" s="685"/>
      <c r="Q3" s="155" t="str" cm="1">
        <f t="array" aca="1" ref="Q3" ca="1">RIGHT(CELL("filename",A1),LEN(CELL("filename",A1))-SEARCH("]",CELL("filename",A1),1))</f>
        <v>August</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88" t="str">
        <f ca="1" xml:space="preserve"> " Monat: "&amp;$Q$3&amp;" "&amp;Jahr</f>
        <v xml:space="preserve"> Monat: August 2026</v>
      </c>
      <c r="B4" s="689"/>
      <c r="C4" s="689"/>
      <c r="D4" s="690"/>
      <c r="E4" s="691" t="s">
        <v>131</v>
      </c>
      <c r="F4" s="692"/>
      <c r="G4" s="693" t="s">
        <v>267</v>
      </c>
      <c r="H4" s="694"/>
      <c r="I4" s="695"/>
      <c r="J4" s="398" t="s">
        <v>135</v>
      </c>
      <c r="K4" s="402" t="s">
        <v>257</v>
      </c>
      <c r="L4" s="396"/>
      <c r="M4" s="397"/>
      <c r="N4" s="405"/>
      <c r="O4" s="699" t="s">
        <v>144</v>
      </c>
      <c r="P4" s="702" t="s">
        <v>145</v>
      </c>
      <c r="Q4" s="157">
        <f ca="1">IF(ISNA(VLOOKUP($Q$3,MTab,2,FALSE)),1,VLOOKUP($Q$3,MTab,2,FALSE))</f>
        <v>8</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705" t="s">
        <v>49</v>
      </c>
      <c r="B5" s="708" t="s">
        <v>123</v>
      </c>
      <c r="C5" s="673" t="s">
        <v>265</v>
      </c>
      <c r="D5" s="674"/>
      <c r="E5" s="675" t="str">
        <f>"Wochen-AZ"&amp;" "&amp;TEXT(WAZ,"[hh]:mm")</f>
        <v>Wochen-AZ 40:00</v>
      </c>
      <c r="F5" s="676"/>
      <c r="G5" s="696"/>
      <c r="H5" s="697"/>
      <c r="I5" s="698"/>
      <c r="J5" s="399" cm="1">
        <f t="array" aca="1" ref="J5" ca="1">IF(ISNA($Q$5),Übertrag,INDIRECT($Q$5))</f>
        <v>0</v>
      </c>
      <c r="K5" s="407" t="s">
        <v>258</v>
      </c>
      <c r="L5" s="427" t="str">
        <f>IF(Zeitmodell="Vollzeit"," Überstunden1:1,5"," Überstunden1:1,25")</f>
        <v xml:space="preserve"> Überstunden1:1,5</v>
      </c>
      <c r="M5" s="412"/>
      <c r="N5" s="404"/>
      <c r="O5" s="700"/>
      <c r="P5" s="703"/>
      <c r="Q5" s="156" t="str">
        <f ca="1">IF(ISNA(VLOOKUP($Q$3,MTab,3,FALSE)),"Übertrag",VLOOKUP($Q$3,MTab,3,FALSE))</f>
        <v>Juli!$I$44</v>
      </c>
      <c r="R5" s="134"/>
      <c r="S5" s="156" t="str">
        <f ca="1">IF(ISNA(VLOOKUP($Q$3,MTab,4,FALSE)),$Q$3&amp;"!$S$2",VLOOKUP($Q$3,MTab,4,FALSE))</f>
        <v>Juli!$S$3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706"/>
      <c r="B6" s="709"/>
      <c r="C6" s="677" t="s">
        <v>134</v>
      </c>
      <c r="D6" s="679" t="s">
        <v>170</v>
      </c>
      <c r="E6" s="311" t="s">
        <v>133</v>
      </c>
      <c r="F6" s="681" t="s">
        <v>0</v>
      </c>
      <c r="G6" s="664" t="s">
        <v>1</v>
      </c>
      <c r="H6" s="660" t="s">
        <v>2</v>
      </c>
      <c r="I6" s="421" t="s">
        <v>3</v>
      </c>
      <c r="J6" s="312" t="s">
        <v>129</v>
      </c>
      <c r="K6" s="662" t="s">
        <v>3</v>
      </c>
      <c r="L6" s="664" t="s">
        <v>1</v>
      </c>
      <c r="M6" s="666" t="s">
        <v>2</v>
      </c>
      <c r="N6" s="668" t="s">
        <v>3</v>
      </c>
      <c r="O6" s="700"/>
      <c r="P6" s="703"/>
      <c r="Q6" s="120" t="s">
        <v>13</v>
      </c>
      <c r="R6" s="121"/>
      <c r="S6" s="121"/>
      <c r="T6" s="121"/>
      <c r="U6" s="121"/>
      <c r="V6" s="121"/>
      <c r="W6" s="121"/>
      <c r="X6" s="161" t="s">
        <v>163</v>
      </c>
      <c r="Y6" s="121"/>
      <c r="Z6" s="121"/>
      <c r="AA6" s="121"/>
      <c r="AB6" s="670" t="s">
        <v>97</v>
      </c>
      <c r="AC6" s="671"/>
      <c r="AD6" s="671"/>
      <c r="AE6" s="671"/>
      <c r="AF6" s="671"/>
      <c r="AG6" s="672"/>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707"/>
      <c r="B7" s="710"/>
      <c r="C7" s="678"/>
      <c r="D7" s="680"/>
      <c r="E7" s="313" t="s">
        <v>124</v>
      </c>
      <c r="F7" s="682"/>
      <c r="G7" s="665"/>
      <c r="H7" s="661"/>
      <c r="I7" s="422" t="s">
        <v>4</v>
      </c>
      <c r="J7" s="314" t="s">
        <v>130</v>
      </c>
      <c r="K7" s="663"/>
      <c r="L7" s="665"/>
      <c r="M7" s="667"/>
      <c r="N7" s="669"/>
      <c r="O7" s="701"/>
      <c r="P7" s="704"/>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46235</v>
      </c>
      <c r="B8" s="76" t="str">
        <f t="shared" ref="B8:B38" ca="1" si="0">IF($R8,VLOOKUP(WEEKDAY($Q8,2),WOTA,2,FALSE),"")</f>
        <v>Sa</v>
      </c>
      <c r="C8" s="75" t="str">
        <f t="shared" ref="C8:C38" ca="1" si="1">IF($R8," "&amp;IF($S8="",VLOOKUP($Q8,FListe,3,FALSE),$S8),"")</f>
        <v xml:space="preserve"> Wochenende</v>
      </c>
      <c r="D8" s="496"/>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125"/>
      <c r="M8" s="417"/>
      <c r="N8" s="425" t="str">
        <f t="shared" ref="N8:N38" ca="1" si="5">IF(Zeitmodus="Gleitzeit",IF(AND($R8,$AN8,$M8-$L8&lt;&gt;0,$AL8),ROUND(($M8-$L8)*24,2),""),IF(AND($AM8,$U8="A",W8&gt;0),ROUND(W8*24,2),""))</f>
        <v/>
      </c>
      <c r="O8" s="403"/>
      <c r="P8" s="180"/>
      <c r="Q8" s="107">
        <f ca="1">DATE(Jahr,$Q2,1)</f>
        <v>46235</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A</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t="str">
        <f t="shared" ref="AB8:AG23" ca="1" si="16">IF(ISNA(VLOOKUP($B8,GAZ,AB$7,FALSE)),"",VLOOKUP($B8,GAZ,AB$7,FALSE))</f>
        <v/>
      </c>
      <c r="AC8" s="84" t="str">
        <f t="shared" ca="1" si="16"/>
        <v/>
      </c>
      <c r="AD8" s="87" t="str">
        <f t="shared" ref="AD8:AD38" ca="1" si="17">IF(ISNA(VLOOKUP($B8,GAZ,AD$7,FALSE)),"",IF($AC8=$AF8,$G8,VLOOKUP($B8,GAZ,AD$7,FALSE)))</f>
        <v/>
      </c>
      <c r="AE8" s="87" t="str">
        <f t="shared" ref="AE8:AE38" ca="1" si="18">IF(ISNA(VLOOKUP($B8,GAZ,AE$7,FALSE)),"",IF($AC8=$AF8,$H8,VLOOKUP($B8,GAZ,AE$7,FALSE)))</f>
        <v/>
      </c>
      <c r="AF8" s="84" t="str">
        <f t="shared" ca="1" si="16"/>
        <v/>
      </c>
      <c r="AG8" s="81" t="str">
        <f t="shared" ca="1" si="16"/>
        <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1</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t="str">
        <f ca="1">IF($AK8,IF($G8="",$AB8,$G8),"")</f>
        <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f t="shared" ref="AZ8:AZ38" ca="1" si="32">IF($B8="Sa",IF($H8&lt;&gt;"",$H8,TIME(0,0,0)),IF($AL8,IF(AND($H8&lt;&gt;"",$H8&gt;$AF8),$H8,$AF8),""))</f>
        <v>0</v>
      </c>
      <c r="BA8" s="112">
        <f t="shared" ref="BA8:BA38" ca="1" si="33">IF($AL8,IF($M8&lt;&gt;"",$M8,$BC8),"")</f>
        <v>0.99930555555555556</v>
      </c>
      <c r="BB8" s="112">
        <f t="shared" ref="BB8:BB38" ca="1" si="34">IF($B8="Sa",IF($L8="",TIME(0,0,0),$L8),IF($AL8,IF($L8&lt;&gt;"",$L8,IF(AND($H8&lt;&gt;"",$H8&gt;$AF8),$H8,$AF8)),""))</f>
        <v>0</v>
      </c>
      <c r="BC8" s="112">
        <f t="shared" ref="BC8:BC38" ca="1" si="35">IF($AL8,TIME(23,59,0),"")</f>
        <v>0.99930555555555556</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46236</v>
      </c>
      <c r="B9" s="76" t="str">
        <f t="shared" ca="1" si="0"/>
        <v>So</v>
      </c>
      <c r="C9" s="75" t="str">
        <f t="shared" ca="1" si="1"/>
        <v xml:space="preserve"> Wochenende</v>
      </c>
      <c r="D9" s="496"/>
      <c r="E9" s="388" t="str">
        <f t="shared" ref="E9:E38" ca="1" si="42">IF(AND($R9,$T9&lt;&gt;"F"),IF($AC9=$AF9,"keine NAZ",TEXT($AC9,"hh:mm")&amp;"-"&amp;TEXT($AF9,"hh:mm")),"")</f>
        <v/>
      </c>
      <c r="F9" s="124">
        <f t="shared" ca="1" si="2"/>
        <v>0</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46236</v>
      </c>
      <c r="R9" s="114" t="b">
        <f t="shared" ca="1" si="6"/>
        <v>1</v>
      </c>
      <c r="S9" s="108" t="str">
        <f t="shared" si="7"/>
        <v/>
      </c>
      <c r="T9" s="60" t="str">
        <f t="shared" ca="1" si="8"/>
        <v>F</v>
      </c>
      <c r="U9" s="60" t="str">
        <f t="shared" ca="1" si="9"/>
        <v>F</v>
      </c>
      <c r="V9" s="479">
        <f t="shared" si="10"/>
        <v>0</v>
      </c>
      <c r="W9" s="481">
        <f t="shared" ca="1" si="11"/>
        <v>0</v>
      </c>
      <c r="X9" s="159">
        <f t="shared" ca="1" si="12"/>
        <v>0</v>
      </c>
      <c r="Y9" s="114" t="b">
        <f t="shared" ca="1" si="13"/>
        <v>1</v>
      </c>
      <c r="Z9" s="114" t="b">
        <f t="shared" ca="1" si="14"/>
        <v>0</v>
      </c>
      <c r="AA9" s="114" t="b">
        <f t="shared" ca="1" si="15"/>
        <v>0</v>
      </c>
      <c r="AB9" s="77" t="str">
        <f t="shared" ca="1" si="16"/>
        <v/>
      </c>
      <c r="AC9" s="84" t="str">
        <f t="shared" ca="1" si="16"/>
        <v/>
      </c>
      <c r="AD9" s="87" t="str">
        <f t="shared" ca="1" si="17"/>
        <v/>
      </c>
      <c r="AE9" s="87" t="str">
        <f t="shared" ca="1" si="18"/>
        <v/>
      </c>
      <c r="AF9" s="84" t="str">
        <f t="shared" ca="1" si="16"/>
        <v/>
      </c>
      <c r="AG9" s="81" t="str">
        <f t="shared" ca="1" si="16"/>
        <v/>
      </c>
      <c r="AH9" s="114" t="b">
        <f t="shared" si="19"/>
        <v>0</v>
      </c>
      <c r="AI9" s="114" t="b">
        <f t="shared" ref="AI9:AI38" ca="1" si="45">AND($T9&lt;&gt;"F",NOT($AH9),NOT($AC9=$AF9))</f>
        <v>0</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46237</v>
      </c>
      <c r="B10" s="76" t="str">
        <f t="shared" ca="1" si="0"/>
        <v>Mo</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46237</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0.58333333333333337</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46238</v>
      </c>
      <c r="B11" s="76" t="str">
        <f t="shared" ca="1" si="0"/>
        <v>Di</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46238</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0.58333333333333337</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46239</v>
      </c>
      <c r="B12" s="76" t="str">
        <f t="shared" ca="1" si="0"/>
        <v>Mi</v>
      </c>
      <c r="C12" s="75" t="str">
        <f t="shared" ca="1" si="1"/>
        <v xml:space="preserve"> </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46239</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46240</v>
      </c>
      <c r="B13" s="76" t="str">
        <f t="shared" ca="1" si="0"/>
        <v>Do</v>
      </c>
      <c r="C13" s="75" t="str">
        <f t="shared" ca="1" si="1"/>
        <v xml:space="preserve"> </v>
      </c>
      <c r="D13" s="165"/>
      <c r="E13" s="388" t="str">
        <f t="shared" ca="1" si="42"/>
        <v>08:00-16:00</v>
      </c>
      <c r="F13" s="124">
        <f t="shared" ca="1" si="2"/>
        <v>0.33333333333333331</v>
      </c>
      <c r="G13" s="125"/>
      <c r="H13" s="419"/>
      <c r="I13" s="423" t="str">
        <f t="shared" ca="1" si="3"/>
        <v/>
      </c>
      <c r="J13" s="400">
        <f t="shared" ca="1" si="4"/>
        <v>0</v>
      </c>
      <c r="K13" s="408" t="str">
        <f t="shared" ca="1" si="43"/>
        <v/>
      </c>
      <c r="L13" s="497"/>
      <c r="M13" s="498"/>
      <c r="N13" s="425" t="str">
        <f t="shared" ca="1" si="5"/>
        <v/>
      </c>
      <c r="O13" s="403"/>
      <c r="P13" s="180"/>
      <c r="Q13" s="107">
        <f t="shared" ca="1" si="44"/>
        <v>46240</v>
      </c>
      <c r="R13" s="114" t="b">
        <f t="shared" ca="1" si="6"/>
        <v>1</v>
      </c>
      <c r="S13" s="108" t="str">
        <f t="shared" si="7"/>
        <v/>
      </c>
      <c r="T13" s="60" t="str">
        <f t="shared" ca="1" si="8"/>
        <v>A</v>
      </c>
      <c r="U13" s="60" t="str">
        <f t="shared" ca="1" si="9"/>
        <v>A</v>
      </c>
      <c r="V13" s="479">
        <f t="shared" si="10"/>
        <v>0</v>
      </c>
      <c r="W13" s="481">
        <f t="shared" ca="1" si="11"/>
        <v>-0.33333333333333298</v>
      </c>
      <c r="X13" s="159">
        <f t="shared" ca="1" si="12"/>
        <v>0</v>
      </c>
      <c r="Y13" s="114" t="b">
        <f t="shared" ca="1" si="13"/>
        <v>0</v>
      </c>
      <c r="Z13" s="114" t="b">
        <f t="shared" ca="1" si="14"/>
        <v>0</v>
      </c>
      <c r="AA13" s="114" t="b">
        <f t="shared" ca="1" si="15"/>
        <v>1</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1</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46241</v>
      </c>
      <c r="B14" s="76" t="str">
        <f t="shared" ca="1" si="0"/>
        <v>Fr</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46241</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46242</v>
      </c>
      <c r="B15" s="76" t="str">
        <f t="shared" ca="1" si="0"/>
        <v>Sa</v>
      </c>
      <c r="C15" s="75" t="str">
        <f t="shared" ca="1" si="1"/>
        <v xml:space="preserve"> Wochenende</v>
      </c>
      <c r="D15" s="496"/>
      <c r="E15" s="388" t="str">
        <f t="shared" ca="1" si="42"/>
        <v/>
      </c>
      <c r="F15" s="124">
        <f t="shared" ca="1" si="2"/>
        <v>0</v>
      </c>
      <c r="G15" s="125"/>
      <c r="H15" s="419"/>
      <c r="I15" s="423" t="str">
        <f t="shared" ca="1" si="3"/>
        <v/>
      </c>
      <c r="J15" s="400">
        <f t="shared" ca="1" si="4"/>
        <v>0</v>
      </c>
      <c r="K15" s="408" t="str">
        <f t="shared" ca="1" si="43"/>
        <v/>
      </c>
      <c r="L15" s="125"/>
      <c r="M15" s="417"/>
      <c r="N15" s="425" t="str">
        <f t="shared" ca="1" si="5"/>
        <v/>
      </c>
      <c r="O15" s="403"/>
      <c r="P15" s="180"/>
      <c r="Q15" s="107">
        <f t="shared" ca="1" si="44"/>
        <v>46242</v>
      </c>
      <c r="R15" s="114" t="b">
        <f t="shared" ca="1" si="6"/>
        <v>1</v>
      </c>
      <c r="S15" s="108" t="str">
        <f t="shared" si="7"/>
        <v/>
      </c>
      <c r="T15" s="60" t="str">
        <f t="shared" ca="1" si="8"/>
        <v>F</v>
      </c>
      <c r="U15" s="60" t="str">
        <f t="shared" ca="1" si="9"/>
        <v>A</v>
      </c>
      <c r="V15" s="479">
        <f t="shared" si="10"/>
        <v>0</v>
      </c>
      <c r="W15" s="481">
        <f t="shared" ca="1" si="11"/>
        <v>0</v>
      </c>
      <c r="X15" s="159">
        <f t="shared" ca="1" si="12"/>
        <v>0</v>
      </c>
      <c r="Y15" s="114" t="b">
        <f t="shared" ca="1" si="13"/>
        <v>1</v>
      </c>
      <c r="Z15" s="114" t="b">
        <f t="shared" ca="1" si="14"/>
        <v>0</v>
      </c>
      <c r="AA15" s="114" t="b">
        <f t="shared" ca="1" si="15"/>
        <v>0</v>
      </c>
      <c r="AB15" s="77" t="str">
        <f t="shared" ca="1" si="16"/>
        <v/>
      </c>
      <c r="AC15" s="84" t="str">
        <f t="shared" ca="1" si="16"/>
        <v/>
      </c>
      <c r="AD15" s="87" t="str">
        <f t="shared" ca="1" si="17"/>
        <v/>
      </c>
      <c r="AE15" s="87" t="str">
        <f t="shared" ca="1" si="18"/>
        <v/>
      </c>
      <c r="AF15" s="84" t="str">
        <f t="shared" ca="1" si="16"/>
        <v/>
      </c>
      <c r="AG15" s="81" t="str">
        <f t="shared" ca="1" si="16"/>
        <v/>
      </c>
      <c r="AH15" s="114" t="b">
        <f t="shared" si="19"/>
        <v>0</v>
      </c>
      <c r="AI15" s="114" t="b">
        <f t="shared" ca="1" si="45"/>
        <v>0</v>
      </c>
      <c r="AJ15" s="114" t="b">
        <f t="shared" ca="1" si="20"/>
        <v>0</v>
      </c>
      <c r="AK15" s="114" t="b">
        <f t="shared" ca="1" si="21"/>
        <v>1</v>
      </c>
      <c r="AL15" s="114" t="b">
        <f t="shared" ca="1" si="46"/>
        <v>1</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f t="shared" ca="1" si="32"/>
        <v>0</v>
      </c>
      <c r="BA15" s="112">
        <f t="shared" ca="1" si="33"/>
        <v>0.99930555555555556</v>
      </c>
      <c r="BB15" s="112">
        <f t="shared" ca="1" si="34"/>
        <v>0</v>
      </c>
      <c r="BC15" s="112">
        <f t="shared" ca="1" si="35"/>
        <v>0.99930555555555556</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46243</v>
      </c>
      <c r="B16" s="76" t="str">
        <f t="shared" ca="1" si="0"/>
        <v>So</v>
      </c>
      <c r="C16" s="75" t="str">
        <f t="shared" ca="1" si="1"/>
        <v xml:space="preserve"> Wochenende</v>
      </c>
      <c r="D16" s="496"/>
      <c r="E16" s="388" t="str">
        <f t="shared" ca="1" si="42"/>
        <v/>
      </c>
      <c r="F16" s="124">
        <f t="shared" ca="1" si="2"/>
        <v>0</v>
      </c>
      <c r="G16" s="125"/>
      <c r="H16" s="419"/>
      <c r="I16" s="423" t="str">
        <f t="shared" ca="1" si="3"/>
        <v/>
      </c>
      <c r="J16" s="400">
        <f t="shared" ca="1" si="4"/>
        <v>0</v>
      </c>
      <c r="K16" s="408" t="str">
        <f t="shared" ca="1" si="43"/>
        <v/>
      </c>
      <c r="L16" s="497"/>
      <c r="M16" s="498"/>
      <c r="N16" s="425" t="str">
        <f t="shared" ca="1" si="5"/>
        <v/>
      </c>
      <c r="O16" s="403"/>
      <c r="P16" s="180"/>
      <c r="Q16" s="107">
        <f t="shared" ca="1" si="44"/>
        <v>46243</v>
      </c>
      <c r="R16" s="114" t="b">
        <f t="shared" ca="1" si="6"/>
        <v>1</v>
      </c>
      <c r="S16" s="108" t="str">
        <f t="shared" si="7"/>
        <v/>
      </c>
      <c r="T16" s="60" t="str">
        <f t="shared" ca="1" si="8"/>
        <v>F</v>
      </c>
      <c r="U16" s="60" t="str">
        <f t="shared" ca="1" si="9"/>
        <v>F</v>
      </c>
      <c r="V16" s="479">
        <f t="shared" si="10"/>
        <v>0</v>
      </c>
      <c r="W16" s="481">
        <f t="shared" ca="1" si="11"/>
        <v>0</v>
      </c>
      <c r="X16" s="159">
        <f t="shared" ca="1" si="12"/>
        <v>0</v>
      </c>
      <c r="Y16" s="114" t="b">
        <f t="shared" ca="1" si="13"/>
        <v>1</v>
      </c>
      <c r="Z16" s="114" t="b">
        <f t="shared" ca="1" si="14"/>
        <v>0</v>
      </c>
      <c r="AA16" s="114" t="b">
        <f t="shared" ca="1" si="15"/>
        <v>0</v>
      </c>
      <c r="AB16" s="77" t="str">
        <f t="shared" ca="1" si="16"/>
        <v/>
      </c>
      <c r="AC16" s="84" t="str">
        <f t="shared" ca="1" si="16"/>
        <v/>
      </c>
      <c r="AD16" s="87" t="str">
        <f t="shared" ca="1" si="17"/>
        <v/>
      </c>
      <c r="AE16" s="87" t="str">
        <f t="shared" ca="1" si="18"/>
        <v/>
      </c>
      <c r="AF16" s="84" t="str">
        <f t="shared" ca="1" si="16"/>
        <v/>
      </c>
      <c r="AG16" s="81" t="str">
        <f t="shared" ca="1" si="16"/>
        <v/>
      </c>
      <c r="AH16" s="114" t="b">
        <f t="shared" si="19"/>
        <v>0</v>
      </c>
      <c r="AI16" s="114" t="b">
        <f t="shared" ca="1" si="45"/>
        <v>0</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46244</v>
      </c>
      <c r="B17" s="76" t="str">
        <f t="shared" ca="1" si="0"/>
        <v>Mo</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46244</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0.58333333333333337</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46245</v>
      </c>
      <c r="B18" s="76" t="str">
        <f t="shared" ca="1" si="0"/>
        <v>Di</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46245</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0.58333333333333337</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46246</v>
      </c>
      <c r="B19" s="76" t="str">
        <f t="shared" ca="1" si="0"/>
        <v>Mi</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46246</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0.58333333333333337</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46247</v>
      </c>
      <c r="B20" s="76" t="str">
        <f t="shared" ca="1" si="0"/>
        <v>Do</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46247</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46248</v>
      </c>
      <c r="B21" s="76" t="str">
        <f t="shared" ca="1" si="0"/>
        <v>Fr</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46248</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46249</v>
      </c>
      <c r="B22" s="76" t="str">
        <f t="shared" ca="1" si="0"/>
        <v>Sa</v>
      </c>
      <c r="C22" s="75" t="str">
        <f t="shared" ca="1" si="1"/>
        <v xml:space="preserve"> Maria Himmelfahrt</v>
      </c>
      <c r="D22" s="496"/>
      <c r="E22" s="388" t="str">
        <f t="shared" ca="1" si="42"/>
        <v/>
      </c>
      <c r="F22" s="124">
        <f t="shared" ca="1" si="2"/>
        <v>0</v>
      </c>
      <c r="G22" s="125"/>
      <c r="H22" s="419"/>
      <c r="I22" s="423" t="str">
        <f t="shared" ca="1" si="3"/>
        <v/>
      </c>
      <c r="J22" s="400">
        <f t="shared" ca="1" si="4"/>
        <v>0</v>
      </c>
      <c r="K22" s="408" t="str">
        <f t="shared" ca="1" si="43"/>
        <v/>
      </c>
      <c r="L22" s="497"/>
      <c r="M22" s="498"/>
      <c r="N22" s="425" t="str">
        <f t="shared" ca="1" si="5"/>
        <v/>
      </c>
      <c r="O22" s="403"/>
      <c r="P22" s="180"/>
      <c r="Q22" s="107">
        <f t="shared" ca="1" si="44"/>
        <v>46249</v>
      </c>
      <c r="R22" s="114" t="b">
        <f t="shared" ca="1" si="6"/>
        <v>1</v>
      </c>
      <c r="S22" s="108" t="str">
        <f t="shared" si="7"/>
        <v/>
      </c>
      <c r="T22" s="60" t="str">
        <f t="shared" ca="1" si="8"/>
        <v>F</v>
      </c>
      <c r="U22" s="60" t="str">
        <f t="shared" ca="1" si="9"/>
        <v>F</v>
      </c>
      <c r="V22" s="479">
        <f t="shared" si="10"/>
        <v>0</v>
      </c>
      <c r="W22" s="481">
        <f t="shared" ca="1" si="11"/>
        <v>0</v>
      </c>
      <c r="X22" s="159">
        <f t="shared" ca="1" si="12"/>
        <v>0</v>
      </c>
      <c r="Y22" s="114" t="b">
        <f t="shared" ca="1" si="13"/>
        <v>1</v>
      </c>
      <c r="Z22" s="114" t="b">
        <f t="shared" ca="1" si="14"/>
        <v>0</v>
      </c>
      <c r="AA22" s="114" t="b">
        <f t="shared" ca="1" si="15"/>
        <v>0</v>
      </c>
      <c r="AB22" s="77" t="str">
        <f t="shared" ca="1" si="16"/>
        <v/>
      </c>
      <c r="AC22" s="84" t="str">
        <f t="shared" ca="1" si="16"/>
        <v/>
      </c>
      <c r="AD22" s="87" t="str">
        <f t="shared" ca="1" si="17"/>
        <v/>
      </c>
      <c r="AE22" s="87" t="str">
        <f t="shared" ca="1" si="18"/>
        <v/>
      </c>
      <c r="AF22" s="84" t="str">
        <f t="shared" ca="1" si="16"/>
        <v/>
      </c>
      <c r="AG22" s="81" t="str">
        <f t="shared" ca="1" si="16"/>
        <v/>
      </c>
      <c r="AH22" s="114" t="b">
        <f t="shared" si="19"/>
        <v>0</v>
      </c>
      <c r="AI22" s="114" t="b">
        <f t="shared" ca="1" si="45"/>
        <v>0</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f t="shared" ca="1" si="32"/>
        <v>0</v>
      </c>
      <c r="BA22" s="112" t="str">
        <f t="shared" ca="1" si="33"/>
        <v/>
      </c>
      <c r="BB22" s="112">
        <f t="shared" ca="1" si="34"/>
        <v>0</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46250</v>
      </c>
      <c r="B23" s="76" t="str">
        <f t="shared" ca="1" si="0"/>
        <v>So</v>
      </c>
      <c r="C23" s="75" t="str">
        <f t="shared" ca="1" si="1"/>
        <v xml:space="preserve"> Wochenende</v>
      </c>
      <c r="D23" s="496"/>
      <c r="E23" s="388" t="str">
        <f t="shared" ca="1" si="42"/>
        <v/>
      </c>
      <c r="F23" s="124">
        <f t="shared" ca="1" si="2"/>
        <v>0</v>
      </c>
      <c r="G23" s="125"/>
      <c r="H23" s="419"/>
      <c r="I23" s="423" t="str">
        <f t="shared" ca="1" si="3"/>
        <v/>
      </c>
      <c r="J23" s="400">
        <f t="shared" ca="1" si="4"/>
        <v>0</v>
      </c>
      <c r="K23" s="408" t="str">
        <f t="shared" ca="1" si="43"/>
        <v/>
      </c>
      <c r="L23" s="497"/>
      <c r="M23" s="498"/>
      <c r="N23" s="425" t="str">
        <f t="shared" ca="1" si="5"/>
        <v/>
      </c>
      <c r="O23" s="403"/>
      <c r="P23" s="180"/>
      <c r="Q23" s="107">
        <f t="shared" ca="1" si="44"/>
        <v>46250</v>
      </c>
      <c r="R23" s="114" t="b">
        <f t="shared" ca="1" si="6"/>
        <v>1</v>
      </c>
      <c r="S23" s="108" t="str">
        <f t="shared" si="7"/>
        <v/>
      </c>
      <c r="T23" s="60" t="str">
        <f t="shared" ca="1" si="8"/>
        <v>F</v>
      </c>
      <c r="U23" s="60" t="str">
        <f t="shared" ca="1" si="9"/>
        <v>F</v>
      </c>
      <c r="V23" s="479">
        <f t="shared" si="10"/>
        <v>0</v>
      </c>
      <c r="W23" s="481">
        <f t="shared" ca="1" si="11"/>
        <v>0</v>
      </c>
      <c r="X23" s="159">
        <f t="shared" ca="1" si="12"/>
        <v>0</v>
      </c>
      <c r="Y23" s="114" t="b">
        <f t="shared" ca="1" si="13"/>
        <v>1</v>
      </c>
      <c r="Z23" s="114" t="b">
        <f t="shared" ca="1" si="14"/>
        <v>0</v>
      </c>
      <c r="AA23" s="114" t="b">
        <f t="shared" ca="1" si="15"/>
        <v>0</v>
      </c>
      <c r="AB23" s="77" t="str">
        <f t="shared" ca="1" si="16"/>
        <v/>
      </c>
      <c r="AC23" s="84" t="str">
        <f t="shared" ca="1" si="16"/>
        <v/>
      </c>
      <c r="AD23" s="87" t="str">
        <f t="shared" ca="1" si="17"/>
        <v/>
      </c>
      <c r="AE23" s="87" t="str">
        <f t="shared" ca="1" si="18"/>
        <v/>
      </c>
      <c r="AF23" s="84" t="str">
        <f t="shared" ca="1" si="16"/>
        <v/>
      </c>
      <c r="AG23" s="81" t="str">
        <f t="shared" ca="1" si="16"/>
        <v/>
      </c>
      <c r="AH23" s="114" t="b">
        <f t="shared" si="19"/>
        <v>0</v>
      </c>
      <c r="AI23" s="114" t="b">
        <f t="shared" ca="1" si="45"/>
        <v>0</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46251</v>
      </c>
      <c r="B24" s="76" t="str">
        <f t="shared" ca="1" si="0"/>
        <v>Mo</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46251</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0.58333333333333337</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46252</v>
      </c>
      <c r="B25" s="76" t="str">
        <f t="shared" ca="1" si="0"/>
        <v>Di</v>
      </c>
      <c r="C25" s="75" t="str">
        <f t="shared" ca="1" si="1"/>
        <v xml:space="preserve"> </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46252</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0.58333333333333337</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46253</v>
      </c>
      <c r="B26" s="76" t="str">
        <f t="shared" ca="1" si="0"/>
        <v>Mi</v>
      </c>
      <c r="C26" s="75" t="str">
        <f t="shared" ca="1" si="1"/>
        <v xml:space="preserve"> </v>
      </c>
      <c r="D26" s="165"/>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46253</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0.58333333333333337</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46254</v>
      </c>
      <c r="B27" s="76" t="str">
        <f t="shared" ca="1" si="0"/>
        <v>Do</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46254</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46255</v>
      </c>
      <c r="B28" s="76" t="str">
        <f t="shared" ca="1" si="0"/>
        <v>Fr</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46255</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46256</v>
      </c>
      <c r="B29" s="76" t="str">
        <f t="shared" ca="1" si="0"/>
        <v>Sa</v>
      </c>
      <c r="C29" s="75" t="str">
        <f t="shared" ca="1" si="1"/>
        <v xml:space="preserve"> Wochenende</v>
      </c>
      <c r="D29" s="496"/>
      <c r="E29" s="388" t="str">
        <f t="shared" ca="1" si="42"/>
        <v/>
      </c>
      <c r="F29" s="124">
        <f t="shared" ca="1" si="2"/>
        <v>0</v>
      </c>
      <c r="G29" s="125"/>
      <c r="H29" s="419"/>
      <c r="I29" s="423" t="str">
        <f t="shared" ca="1" si="3"/>
        <v/>
      </c>
      <c r="J29" s="400">
        <f t="shared" ca="1" si="4"/>
        <v>0</v>
      </c>
      <c r="K29" s="408" t="str">
        <f t="shared" ca="1" si="43"/>
        <v/>
      </c>
      <c r="L29" s="125"/>
      <c r="M29" s="417"/>
      <c r="N29" s="425" t="str">
        <f t="shared" ca="1" si="5"/>
        <v/>
      </c>
      <c r="O29" s="403"/>
      <c r="P29" s="180"/>
      <c r="Q29" s="107">
        <f t="shared" ca="1" si="44"/>
        <v>46256</v>
      </c>
      <c r="R29" s="114" t="b">
        <f t="shared" ca="1" si="6"/>
        <v>1</v>
      </c>
      <c r="S29" s="108" t="str">
        <f t="shared" si="7"/>
        <v/>
      </c>
      <c r="T29" s="60" t="str">
        <f t="shared" ca="1" si="8"/>
        <v>F</v>
      </c>
      <c r="U29" s="60" t="str">
        <f t="shared" ca="1" si="9"/>
        <v>A</v>
      </c>
      <c r="V29" s="479">
        <f t="shared" si="10"/>
        <v>0</v>
      </c>
      <c r="W29" s="481">
        <f t="shared" ca="1" si="11"/>
        <v>0</v>
      </c>
      <c r="X29" s="159">
        <f t="shared" ca="1" si="12"/>
        <v>0</v>
      </c>
      <c r="Y29" s="114" t="b">
        <f t="shared" ca="1" si="13"/>
        <v>1</v>
      </c>
      <c r="Z29" s="114" t="b">
        <f t="shared" ca="1" si="14"/>
        <v>0</v>
      </c>
      <c r="AA29" s="114" t="b">
        <f t="shared" ca="1" si="15"/>
        <v>0</v>
      </c>
      <c r="AB29" s="77" t="str">
        <f t="shared" ca="1" si="50"/>
        <v/>
      </c>
      <c r="AC29" s="84" t="str">
        <f t="shared" ca="1" si="50"/>
        <v/>
      </c>
      <c r="AD29" s="87" t="str">
        <f t="shared" ca="1" si="17"/>
        <v/>
      </c>
      <c r="AE29" s="87" t="str">
        <f t="shared" ca="1" si="18"/>
        <v/>
      </c>
      <c r="AF29" s="84" t="str">
        <f t="shared" ca="1" si="50"/>
        <v/>
      </c>
      <c r="AG29" s="81" t="str">
        <f t="shared" ca="1" si="50"/>
        <v/>
      </c>
      <c r="AH29" s="114" t="b">
        <f t="shared" si="19"/>
        <v>0</v>
      </c>
      <c r="AI29" s="114" t="b">
        <f t="shared" ca="1" si="45"/>
        <v>0</v>
      </c>
      <c r="AJ29" s="114" t="b">
        <f t="shared" ca="1" si="20"/>
        <v>0</v>
      </c>
      <c r="AK29" s="114" t="b">
        <f t="shared" ca="1" si="21"/>
        <v>1</v>
      </c>
      <c r="AL29" s="114" t="b">
        <f t="shared" ca="1" si="46"/>
        <v>1</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f t="shared" ca="1" si="32"/>
        <v>0</v>
      </c>
      <c r="BA29" s="112">
        <f t="shared" ca="1" si="33"/>
        <v>0.99930555555555556</v>
      </c>
      <c r="BB29" s="112">
        <f t="shared" ca="1" si="34"/>
        <v>0</v>
      </c>
      <c r="BC29" s="112">
        <f t="shared" ca="1" si="35"/>
        <v>0.99930555555555556</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46257</v>
      </c>
      <c r="B30" s="76" t="str">
        <f t="shared" ca="1" si="0"/>
        <v>So</v>
      </c>
      <c r="C30" s="75" t="str">
        <f t="shared" ca="1" si="1"/>
        <v xml:space="preserve"> Wochenende</v>
      </c>
      <c r="D30" s="496"/>
      <c r="E30" s="388" t="str">
        <f t="shared" ca="1" si="42"/>
        <v/>
      </c>
      <c r="F30" s="124">
        <f t="shared" ca="1" si="2"/>
        <v>0</v>
      </c>
      <c r="G30" s="125"/>
      <c r="H30" s="419"/>
      <c r="I30" s="423" t="str">
        <f t="shared" ca="1" si="3"/>
        <v/>
      </c>
      <c r="J30" s="400">
        <f t="shared" ca="1" si="4"/>
        <v>0</v>
      </c>
      <c r="K30" s="408" t="str">
        <f t="shared" ca="1" si="43"/>
        <v/>
      </c>
      <c r="L30" s="497"/>
      <c r="M30" s="498"/>
      <c r="N30" s="425" t="str">
        <f t="shared" ca="1" si="5"/>
        <v/>
      </c>
      <c r="O30" s="403"/>
      <c r="P30" s="180"/>
      <c r="Q30" s="107">
        <f t="shared" ca="1" si="44"/>
        <v>46257</v>
      </c>
      <c r="R30" s="114" t="b">
        <f t="shared" ca="1" si="6"/>
        <v>1</v>
      </c>
      <c r="S30" s="108" t="str">
        <f t="shared" si="7"/>
        <v/>
      </c>
      <c r="T30" s="60" t="str">
        <f t="shared" ca="1" si="8"/>
        <v>F</v>
      </c>
      <c r="U30" s="60" t="str">
        <f t="shared" ca="1" si="9"/>
        <v>F</v>
      </c>
      <c r="V30" s="479">
        <f t="shared" si="10"/>
        <v>0</v>
      </c>
      <c r="W30" s="481">
        <f t="shared" ca="1" si="11"/>
        <v>0</v>
      </c>
      <c r="X30" s="159">
        <f t="shared" ca="1" si="12"/>
        <v>0</v>
      </c>
      <c r="Y30" s="114" t="b">
        <f t="shared" ca="1" si="13"/>
        <v>1</v>
      </c>
      <c r="Z30" s="114" t="b">
        <f t="shared" ca="1" si="14"/>
        <v>0</v>
      </c>
      <c r="AA30" s="114" t="b">
        <f t="shared" ca="1" si="15"/>
        <v>0</v>
      </c>
      <c r="AB30" s="77" t="str">
        <f t="shared" ca="1" si="50"/>
        <v/>
      </c>
      <c r="AC30" s="84" t="str">
        <f t="shared" ca="1" si="50"/>
        <v/>
      </c>
      <c r="AD30" s="87" t="str">
        <f t="shared" ca="1" si="17"/>
        <v/>
      </c>
      <c r="AE30" s="87" t="str">
        <f t="shared" ca="1" si="18"/>
        <v/>
      </c>
      <c r="AF30" s="84" t="str">
        <f t="shared" ca="1" si="50"/>
        <v/>
      </c>
      <c r="AG30" s="81" t="str">
        <f t="shared" ca="1" si="50"/>
        <v/>
      </c>
      <c r="AH30" s="114" t="b">
        <f t="shared" si="19"/>
        <v>0</v>
      </c>
      <c r="AI30" s="114" t="b">
        <f t="shared" ca="1" si="45"/>
        <v>0</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46258</v>
      </c>
      <c r="B31" s="76" t="str">
        <f t="shared" ca="1" si="0"/>
        <v>Mo</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46258</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0.58333333333333337</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46259</v>
      </c>
      <c r="B32" s="76" t="str">
        <f t="shared" ca="1" si="0"/>
        <v>Di</v>
      </c>
      <c r="C32" s="75" t="str">
        <f t="shared" ca="1" si="1"/>
        <v xml:space="preserve"> </v>
      </c>
      <c r="D32" s="165"/>
      <c r="E32" s="388" t="str">
        <f t="shared" ca="1" si="42"/>
        <v>08:00-16:00</v>
      </c>
      <c r="F32" s="124">
        <f t="shared" ca="1" si="2"/>
        <v>0.33333333333333331</v>
      </c>
      <c r="G32" s="125"/>
      <c r="H32" s="419"/>
      <c r="I32" s="423" t="str">
        <f t="shared" ca="1" si="3"/>
        <v/>
      </c>
      <c r="J32" s="400">
        <f t="shared" ca="1" si="4"/>
        <v>0</v>
      </c>
      <c r="K32" s="408" t="str">
        <f t="shared" ca="1" si="43"/>
        <v/>
      </c>
      <c r="L32" s="497"/>
      <c r="M32" s="498"/>
      <c r="N32" s="425" t="str">
        <f t="shared" ca="1" si="5"/>
        <v/>
      </c>
      <c r="O32" s="403"/>
      <c r="P32" s="180"/>
      <c r="Q32" s="107">
        <f t="shared" ca="1" si="44"/>
        <v>46259</v>
      </c>
      <c r="R32" s="114" t="b">
        <f t="shared" ca="1" si="6"/>
        <v>1</v>
      </c>
      <c r="S32" s="108" t="str">
        <f t="shared" si="7"/>
        <v/>
      </c>
      <c r="T32" s="60" t="str">
        <f t="shared" ca="1" si="8"/>
        <v>A</v>
      </c>
      <c r="U32" s="60" t="str">
        <f t="shared" ca="1" si="9"/>
        <v>A</v>
      </c>
      <c r="V32" s="479">
        <f t="shared" si="10"/>
        <v>0</v>
      </c>
      <c r="W32" s="481">
        <f t="shared" ca="1" si="11"/>
        <v>-0.33333333333333298</v>
      </c>
      <c r="X32" s="159">
        <f t="shared" ca="1" si="12"/>
        <v>0</v>
      </c>
      <c r="Y32" s="114" t="b">
        <f t="shared" ca="1" si="13"/>
        <v>0</v>
      </c>
      <c r="Z32" s="114" t="b">
        <f t="shared" ca="1" si="14"/>
        <v>0</v>
      </c>
      <c r="AA32" s="114" t="b">
        <f t="shared" ca="1" si="15"/>
        <v>1</v>
      </c>
      <c r="AB32" s="77">
        <f t="shared" ca="1" si="50"/>
        <v>0.29166666666666669</v>
      </c>
      <c r="AC32" s="84">
        <f t="shared" ca="1" si="50"/>
        <v>0.33333333333333331</v>
      </c>
      <c r="AD32" s="87">
        <f t="shared" ca="1" si="17"/>
        <v>0.375</v>
      </c>
      <c r="AE32" s="87">
        <f t="shared" ca="1" si="18"/>
        <v>0.58333333333333337</v>
      </c>
      <c r="AF32" s="84">
        <f t="shared" ca="1" si="50"/>
        <v>0.66666666666666663</v>
      </c>
      <c r="AG32" s="81">
        <f t="shared" ca="1" si="50"/>
        <v>0.75</v>
      </c>
      <c r="AH32" s="114" t="b">
        <f t="shared" si="19"/>
        <v>0</v>
      </c>
      <c r="AI32" s="114" t="b">
        <f t="shared" ca="1" si="45"/>
        <v>1</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46260</v>
      </c>
      <c r="B33" s="76" t="str">
        <f t="shared" ca="1" si="0"/>
        <v>Mi</v>
      </c>
      <c r="C33" s="75" t="str">
        <f t="shared" ca="1" si="1"/>
        <v xml:space="preserve"> </v>
      </c>
      <c r="D33" s="165"/>
      <c r="E33" s="388" t="str">
        <f t="shared" ca="1" si="42"/>
        <v>08:00-16:00</v>
      </c>
      <c r="F33" s="124">
        <f t="shared" ca="1" si="2"/>
        <v>0.33333333333333331</v>
      </c>
      <c r="G33" s="125"/>
      <c r="H33" s="419"/>
      <c r="I33" s="423" t="str">
        <f t="shared" ca="1" si="3"/>
        <v/>
      </c>
      <c r="J33" s="400">
        <f t="shared" ca="1" si="4"/>
        <v>0</v>
      </c>
      <c r="K33" s="408" t="str">
        <f t="shared" ca="1" si="43"/>
        <v/>
      </c>
      <c r="L33" s="497"/>
      <c r="M33" s="498"/>
      <c r="N33" s="425" t="str">
        <f t="shared" ca="1" si="5"/>
        <v/>
      </c>
      <c r="O33" s="403"/>
      <c r="P33" s="180"/>
      <c r="Q33" s="107">
        <f t="shared" ca="1" si="44"/>
        <v>46260</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0"/>
        <v>0.29166666666666669</v>
      </c>
      <c r="AC33" s="84">
        <f t="shared" ca="1" si="50"/>
        <v>0.33333333333333331</v>
      </c>
      <c r="AD33" s="87">
        <f t="shared" ca="1" si="17"/>
        <v>0.375</v>
      </c>
      <c r="AE33" s="87">
        <f t="shared" ca="1" si="18"/>
        <v>0.58333333333333337</v>
      </c>
      <c r="AF33" s="84">
        <f t="shared" ca="1" si="50"/>
        <v>0.66666666666666663</v>
      </c>
      <c r="AG33" s="81">
        <f t="shared" ca="1" si="50"/>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46261</v>
      </c>
      <c r="B34" s="76" t="str">
        <f t="shared" ca="1" si="0"/>
        <v>Do</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46261</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0.58333333333333337</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46262</v>
      </c>
      <c r="B35" s="76" t="str">
        <f t="shared" ca="1" si="0"/>
        <v>Fr</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46262</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46263</v>
      </c>
      <c r="B36" s="76" t="str">
        <f t="shared" ca="1" si="0"/>
        <v>Sa</v>
      </c>
      <c r="C36" s="75" t="str">
        <f t="shared" ca="1" si="1"/>
        <v xml:space="preserve"> Wochenende</v>
      </c>
      <c r="D36" s="496"/>
      <c r="E36" s="388" t="str">
        <f t="shared" ca="1" si="42"/>
        <v/>
      </c>
      <c r="F36" s="124">
        <f t="shared" ca="1" si="2"/>
        <v>0</v>
      </c>
      <c r="G36" s="125"/>
      <c r="H36" s="419"/>
      <c r="I36" s="423" t="str">
        <f t="shared" ca="1" si="3"/>
        <v/>
      </c>
      <c r="J36" s="400">
        <f t="shared" ca="1" si="4"/>
        <v>0</v>
      </c>
      <c r="K36" s="408" t="str">
        <f t="shared" ca="1" si="43"/>
        <v/>
      </c>
      <c r="L36" s="125"/>
      <c r="M36" s="417"/>
      <c r="N36" s="425" t="str">
        <f t="shared" ca="1" si="5"/>
        <v/>
      </c>
      <c r="O36" s="403"/>
      <c r="P36" s="180"/>
      <c r="Q36" s="107">
        <f t="shared" ca="1" si="44"/>
        <v>46263</v>
      </c>
      <c r="R36" s="114" t="b">
        <f t="shared" ca="1" si="6"/>
        <v>1</v>
      </c>
      <c r="S36" s="108" t="str">
        <f t="shared" si="7"/>
        <v/>
      </c>
      <c r="T36" s="60" t="str">
        <f t="shared" ca="1" si="8"/>
        <v>F</v>
      </c>
      <c r="U36" s="60" t="str">
        <f t="shared" ca="1" si="9"/>
        <v>A</v>
      </c>
      <c r="V36" s="479">
        <f t="shared" si="10"/>
        <v>0</v>
      </c>
      <c r="W36" s="481">
        <f t="shared" ca="1" si="11"/>
        <v>0</v>
      </c>
      <c r="X36" s="159">
        <f t="shared" ca="1" si="12"/>
        <v>0</v>
      </c>
      <c r="Y36" s="114" t="b">
        <f t="shared" ca="1" si="13"/>
        <v>1</v>
      </c>
      <c r="Z36" s="114" t="b">
        <f t="shared" ca="1" si="14"/>
        <v>0</v>
      </c>
      <c r="AA36" s="114" t="b">
        <f t="shared" ca="1" si="15"/>
        <v>0</v>
      </c>
      <c r="AB36" s="77" t="str">
        <f t="shared" ca="1" si="50"/>
        <v/>
      </c>
      <c r="AC36" s="84" t="str">
        <f t="shared" ca="1" si="50"/>
        <v/>
      </c>
      <c r="AD36" s="87" t="str">
        <f t="shared" ca="1" si="17"/>
        <v/>
      </c>
      <c r="AE36" s="87" t="str">
        <f t="shared" ca="1" si="18"/>
        <v/>
      </c>
      <c r="AF36" s="84" t="str">
        <f t="shared" ca="1" si="50"/>
        <v/>
      </c>
      <c r="AG36" s="81" t="str">
        <f t="shared" ca="1" si="50"/>
        <v/>
      </c>
      <c r="AH36" s="114" t="b">
        <f t="shared" si="19"/>
        <v>0</v>
      </c>
      <c r="AI36" s="114" t="b">
        <f t="shared" ca="1" si="45"/>
        <v>0</v>
      </c>
      <c r="AJ36" s="114" t="b">
        <f t="shared" ca="1" si="20"/>
        <v>0</v>
      </c>
      <c r="AK36" s="114" t="b">
        <f t="shared" ca="1" si="21"/>
        <v>1</v>
      </c>
      <c r="AL36" s="114" t="b">
        <f t="shared" ca="1" si="46"/>
        <v>1</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f t="shared" ca="1" si="32"/>
        <v>0</v>
      </c>
      <c r="BA36" s="112">
        <f t="shared" ca="1" si="33"/>
        <v>0.99930555555555556</v>
      </c>
      <c r="BB36" s="112">
        <f t="shared" ca="1" si="34"/>
        <v>0</v>
      </c>
      <c r="BC36" s="112">
        <f t="shared" ca="1" si="35"/>
        <v>0.99930555555555556</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46264</v>
      </c>
      <c r="B37" s="76" t="str">
        <f t="shared" ca="1" si="0"/>
        <v>So</v>
      </c>
      <c r="C37" s="75" t="str">
        <f t="shared" ca="1" si="1"/>
        <v xml:space="preserve"> Wochenende</v>
      </c>
      <c r="D37" s="496"/>
      <c r="E37" s="388" t="str">
        <f t="shared" ca="1" si="42"/>
        <v/>
      </c>
      <c r="F37" s="124">
        <f t="shared" ca="1" si="2"/>
        <v>0</v>
      </c>
      <c r="G37" s="125"/>
      <c r="H37" s="419"/>
      <c r="I37" s="423" t="str">
        <f t="shared" ca="1" si="3"/>
        <v/>
      </c>
      <c r="J37" s="400">
        <f t="shared" ca="1" si="4"/>
        <v>0</v>
      </c>
      <c r="K37" s="408" t="str">
        <f t="shared" ca="1" si="43"/>
        <v/>
      </c>
      <c r="L37" s="497"/>
      <c r="M37" s="498"/>
      <c r="N37" s="425" t="str">
        <f t="shared" ca="1" si="5"/>
        <v/>
      </c>
      <c r="O37" s="403"/>
      <c r="P37" s="180"/>
      <c r="Q37" s="107">
        <f t="shared" ca="1" si="44"/>
        <v>46264</v>
      </c>
      <c r="R37" s="114" t="b">
        <f t="shared" ca="1" si="6"/>
        <v>1</v>
      </c>
      <c r="S37" s="108" t="str">
        <f t="shared" si="7"/>
        <v/>
      </c>
      <c r="T37" s="60" t="str">
        <f t="shared" ca="1" si="8"/>
        <v>F</v>
      </c>
      <c r="U37" s="60" t="str">
        <f t="shared" ca="1" si="9"/>
        <v>F</v>
      </c>
      <c r="V37" s="479">
        <f t="shared" si="10"/>
        <v>0</v>
      </c>
      <c r="W37" s="481">
        <f t="shared" ca="1" si="11"/>
        <v>0</v>
      </c>
      <c r="X37" s="159">
        <f t="shared" ca="1" si="12"/>
        <v>0</v>
      </c>
      <c r="Y37" s="114" t="b">
        <f t="shared" ca="1" si="13"/>
        <v>1</v>
      </c>
      <c r="Z37" s="114" t="b">
        <f t="shared" ca="1" si="14"/>
        <v>0</v>
      </c>
      <c r="AA37" s="114" t="b">
        <f t="shared" ca="1" si="15"/>
        <v>0</v>
      </c>
      <c r="AB37" s="77" t="str">
        <f t="shared" ca="1" si="50"/>
        <v/>
      </c>
      <c r="AC37" s="84" t="str">
        <f t="shared" ca="1" si="50"/>
        <v/>
      </c>
      <c r="AD37" s="87" t="str">
        <f t="shared" ca="1" si="17"/>
        <v/>
      </c>
      <c r="AE37" s="87" t="str">
        <f t="shared" ca="1" si="18"/>
        <v/>
      </c>
      <c r="AF37" s="84" t="str">
        <f t="shared" ca="1" si="50"/>
        <v/>
      </c>
      <c r="AG37" s="81" t="str">
        <f t="shared" ca="1" si="50"/>
        <v/>
      </c>
      <c r="AH37" s="114" t="b">
        <f t="shared" si="19"/>
        <v>0</v>
      </c>
      <c r="AI37" s="114" t="b">
        <f t="shared" ca="1" si="45"/>
        <v>0</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46265</v>
      </c>
      <c r="B38" s="76" t="str">
        <f t="shared" ca="1" si="0"/>
        <v>Mo</v>
      </c>
      <c r="C38" s="75" t="str">
        <f t="shared" ca="1" si="1"/>
        <v xml:space="preserve"> </v>
      </c>
      <c r="D38" s="165"/>
      <c r="E38" s="388" t="str">
        <f t="shared" ca="1" si="42"/>
        <v>08:00-16:00</v>
      </c>
      <c r="F38" s="126">
        <f t="shared" ca="1" si="2"/>
        <v>0.33333333333333331</v>
      </c>
      <c r="G38" s="187"/>
      <c r="H38" s="420"/>
      <c r="I38" s="424" t="str">
        <f t="shared" ca="1" si="3"/>
        <v/>
      </c>
      <c r="J38" s="401">
        <f ca="1">IF($R38,$X38,"")</f>
        <v>0</v>
      </c>
      <c r="K38" s="409" t="str">
        <f t="shared" ca="1" si="43"/>
        <v/>
      </c>
      <c r="L38" s="497"/>
      <c r="M38" s="501"/>
      <c r="N38" s="426" t="str">
        <f t="shared" ca="1" si="5"/>
        <v/>
      </c>
      <c r="O38" s="403"/>
      <c r="P38" s="483"/>
      <c r="Q38" s="109">
        <f t="shared" ca="1" si="44"/>
        <v>46265</v>
      </c>
      <c r="R38" s="114" t="b">
        <f t="shared" ca="1" si="6"/>
        <v>1</v>
      </c>
      <c r="S38" s="110" t="str">
        <f t="shared" si="7"/>
        <v/>
      </c>
      <c r="T38" s="61" t="str">
        <f t="shared" ca="1" si="8"/>
        <v>A</v>
      </c>
      <c r="U38" s="61" t="str">
        <f t="shared" ca="1" si="9"/>
        <v>A</v>
      </c>
      <c r="V38" s="480">
        <f t="shared" si="10"/>
        <v>0</v>
      </c>
      <c r="W38" s="482">
        <f t="shared" ca="1" si="11"/>
        <v>-0.33333333333333298</v>
      </c>
      <c r="X38" s="160">
        <f t="shared" ca="1" si="12"/>
        <v>0</v>
      </c>
      <c r="Y38" s="115" t="b">
        <f t="shared" ca="1" si="13"/>
        <v>0</v>
      </c>
      <c r="Z38" s="115" t="b">
        <f t="shared" ca="1" si="14"/>
        <v>0</v>
      </c>
      <c r="AA38" s="115" t="b">
        <f t="shared" ca="1" si="15"/>
        <v>1</v>
      </c>
      <c r="AB38" s="78">
        <f t="shared" ca="1" si="50"/>
        <v>0.29166666666666669</v>
      </c>
      <c r="AC38" s="85">
        <f t="shared" ca="1" si="50"/>
        <v>0.33333333333333331</v>
      </c>
      <c r="AD38" s="88">
        <f t="shared" ca="1" si="17"/>
        <v>0.375</v>
      </c>
      <c r="AE38" s="88">
        <f t="shared" ca="1" si="18"/>
        <v>0.58333333333333337</v>
      </c>
      <c r="AF38" s="85">
        <f t="shared" ca="1" si="50"/>
        <v>0.66666666666666663</v>
      </c>
      <c r="AG38" s="82">
        <f t="shared" ca="1" si="50"/>
        <v>0.75</v>
      </c>
      <c r="AH38" s="115" t="b">
        <f t="shared" si="19"/>
        <v>0</v>
      </c>
      <c r="AI38" s="115" t="b">
        <f t="shared" ca="1" si="45"/>
        <v>1</v>
      </c>
      <c r="AJ38" s="115" t="b">
        <f t="shared" ca="1" si="20"/>
        <v>0</v>
      </c>
      <c r="AK38" s="115" t="b">
        <f t="shared" ca="1" si="21"/>
        <v>1</v>
      </c>
      <c r="AL38" s="115" t="b">
        <f t="shared" ca="1" si="46"/>
        <v>0</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21</v>
      </c>
      <c r="C39" s="637"/>
      <c r="D39" s="638"/>
      <c r="E39" s="643" t="str">
        <f>"Saldo Monat (~15min) &gt; "</f>
        <v xml:space="preserve">Saldo Monat (~15min) &gt; </v>
      </c>
      <c r="F39" s="644"/>
      <c r="G39" s="644"/>
      <c r="H39" s="644"/>
      <c r="I39" s="450">
        <f ca="1">ROUND(SUM(I8:I38)*4,0)/4</f>
        <v>0</v>
      </c>
      <c r="J39" s="431"/>
      <c r="K39" s="434">
        <f ca="1">SUM(K8:K38)</f>
        <v>0</v>
      </c>
      <c r="L39" s="645" t="s">
        <v>269</v>
      </c>
      <c r="M39" s="645"/>
      <c r="N39" s="435">
        <f ca="1">SUM(N8:N38)</f>
        <v>0</v>
      </c>
      <c r="O39" s="646" t="str">
        <f>IF(Zeitmodell="Vollzeit"," &lt; ÜS1:1,5 "," &lt; ÜS1:1,25 ")&amp;Zeitmodell</f>
        <v xml:space="preserve"> &lt; ÜS1:1,5 Vollzeit</v>
      </c>
      <c r="P39" s="647"/>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10</v>
      </c>
      <c r="C40" s="639"/>
      <c r="D40" s="640"/>
      <c r="E40" s="648" t="str">
        <f>"Saldo "&amp;IF(Zeitmodell="Vollzeit","1:1,5","1:1,25")&amp; " (~15min) &gt; "</f>
        <v xml:space="preserve">Saldo 1:1,5 (~15min) &gt; </v>
      </c>
      <c r="F40" s="649"/>
      <c r="G40" s="649"/>
      <c r="H40" s="649"/>
      <c r="I40" s="439">
        <f ca="1">ROUND($N40*4,0)/4</f>
        <v>0</v>
      </c>
      <c r="J40" s="441"/>
      <c r="K40" s="439"/>
      <c r="L40" s="442"/>
      <c r="M40" s="442"/>
      <c r="N40" s="443">
        <f ca="1">IF(Zeitmodell="Vollzeit",$N39*1.5,$N39*1.25)</f>
        <v>0</v>
      </c>
      <c r="O40" s="650" t="str">
        <f>IF(Zeitmodell="Vollzeit"," &lt; 1:1,5 "," &lt; 1:1,25 ")&amp;$Q40</f>
        <v xml:space="preserve"> &lt; 1:1,5 Stunden berechnen</v>
      </c>
      <c r="P40" s="651"/>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39"/>
      <c r="D41" s="640"/>
      <c r="E41" s="652" t="s">
        <v>272</v>
      </c>
      <c r="F41" s="653"/>
      <c r="G41" s="653"/>
      <c r="H41" s="653"/>
      <c r="I41" s="439">
        <f ca="1">ROUND($N41*4,0)/4</f>
        <v>0</v>
      </c>
      <c r="J41" s="441"/>
      <c r="K41" s="439"/>
      <c r="L41" s="442"/>
      <c r="M41" s="442"/>
      <c r="N41" s="449">
        <f ca="1">K39*2</f>
        <v>0</v>
      </c>
      <c r="O41" s="654" t="s">
        <v>274</v>
      </c>
      <c r="P41" s="655"/>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39"/>
      <c r="D42" s="640"/>
      <c r="E42" s="656" t="s">
        <v>271</v>
      </c>
      <c r="F42" s="657"/>
      <c r="G42" s="657"/>
      <c r="H42" s="657"/>
      <c r="I42" s="445">
        <f ca="1">$J5</f>
        <v>0</v>
      </c>
      <c r="J42" s="446"/>
      <c r="K42" s="658"/>
      <c r="L42" s="658"/>
      <c r="M42" s="658"/>
      <c r="N42" s="658"/>
      <c r="O42" s="658"/>
      <c r="P42" s="659"/>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39"/>
      <c r="D43" s="640"/>
      <c r="E43" s="629" t="s">
        <v>270</v>
      </c>
      <c r="F43" s="630"/>
      <c r="G43" s="630"/>
      <c r="H43" s="630"/>
      <c r="I43" s="440">
        <f ca="1">SUM(I39:I42)</f>
        <v>0</v>
      </c>
      <c r="J43" s="505"/>
      <c r="K43" s="631" t="str">
        <f ca="1">IF($I$43&gt;=$R$2,"&lt; Hier ausbezahlte Std. eingeben. (Die Eingabe ist hier erst ab   &lt; einem Saldo von "&amp;TEXT($R$2,"#.##0,00")&amp;" Std., und nur in 0,25-Schritten möglich.)","")</f>
        <v/>
      </c>
      <c r="L43" s="631"/>
      <c r="M43" s="631"/>
      <c r="N43" s="631"/>
      <c r="O43" s="631"/>
      <c r="P43" s="632"/>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41"/>
      <c r="D44" s="642"/>
      <c r="E44" s="633" t="s">
        <v>273</v>
      </c>
      <c r="F44" s="634"/>
      <c r="G44" s="634"/>
      <c r="H44" s="634"/>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35"/>
      <c r="F45" s="635"/>
      <c r="G45" s="635"/>
      <c r="H45" s="635"/>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36"/>
      <c r="F46" s="636"/>
      <c r="G46" s="636"/>
      <c r="H46" s="636"/>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36"/>
      <c r="F47" s="636"/>
      <c r="G47" s="636"/>
      <c r="H47" s="636"/>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28" t="str">
        <f>"Unterschrift von "&amp;Vorgesetzter</f>
        <v>Unterschrift von Vorname Nachname</v>
      </c>
      <c r="B48" s="628"/>
      <c r="C48" s="628"/>
      <c r="D48" s="628"/>
      <c r="E48" s="55"/>
      <c r="F48" s="55"/>
      <c r="G48" s="55"/>
      <c r="H48" s="9"/>
      <c r="I48" s="5"/>
      <c r="J48" s="5"/>
      <c r="K48" s="55"/>
      <c r="L48" s="628" t="str">
        <f>"Unterschrift von "&amp;Name</f>
        <v>Unterschrift von Vorname Nachname</v>
      </c>
      <c r="M48" s="628"/>
      <c r="N48" s="628"/>
      <c r="O48" s="628"/>
      <c r="P48" s="628"/>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259" priority="18" stopIfTrue="1">
      <formula>NOT($R8)</formula>
    </cfRule>
  </conditionalFormatting>
  <conditionalFormatting sqref="I8:I38">
    <cfRule type="cellIs" dxfId="258" priority="20" stopIfTrue="1" operator="greaterThan">
      <formula>0</formula>
    </cfRule>
  </conditionalFormatting>
  <conditionalFormatting sqref="I45 I47">
    <cfRule type="expression" dxfId="257" priority="21" stopIfTrue="1">
      <formula>OR($I45&lt;=NormalUG,$I45&gt;=NormalOG)</formula>
    </cfRule>
    <cfRule type="cellIs" dxfId="256" priority="22" stopIfTrue="1" operator="greaterThan">
      <formula>0</formula>
    </cfRule>
  </conditionalFormatting>
  <conditionalFormatting sqref="I2 E5 L5 N6 N8:N40 O39:P40 E40">
    <cfRule type="expression" dxfId="255" priority="24" stopIfTrue="1">
      <formula>Zeitmodell="Teilzeit"</formula>
    </cfRule>
  </conditionalFormatting>
  <conditionalFormatting sqref="A8:B38">
    <cfRule type="expression" dxfId="254" priority="26" stopIfTrue="1">
      <formula>$T8="F"</formula>
    </cfRule>
  </conditionalFormatting>
  <conditionalFormatting sqref="O8:O38">
    <cfRule type="expression" dxfId="253" priority="28" stopIfTrue="1">
      <formula>AND(NOT($AN8),$N8="")</formula>
    </cfRule>
  </conditionalFormatting>
  <conditionalFormatting sqref="AS8:AY38 Y8:AA38 R8:R38 AH8:AN38 BD8:BG38">
    <cfRule type="cellIs" dxfId="252" priority="29" stopIfTrue="1" operator="equal">
      <formula>FALSE</formula>
    </cfRule>
  </conditionalFormatting>
  <conditionalFormatting sqref="V39">
    <cfRule type="cellIs" dxfId="251" priority="30" stopIfTrue="1" operator="equal">
      <formula>0</formula>
    </cfRule>
  </conditionalFormatting>
  <conditionalFormatting sqref="T8:U38">
    <cfRule type="cellIs" dxfId="250" priority="31" stopIfTrue="1" operator="equal">
      <formula>"F"</formula>
    </cfRule>
  </conditionalFormatting>
  <conditionalFormatting sqref="F8:F38">
    <cfRule type="cellIs" dxfId="249" priority="33" stopIfTrue="1" operator="equal">
      <formula>0</formula>
    </cfRule>
  </conditionalFormatting>
  <conditionalFormatting sqref="BH8:BH38">
    <cfRule type="cellIs" dxfId="248" priority="34" stopIfTrue="1" operator="equal">
      <formula>1</formula>
    </cfRule>
  </conditionalFormatting>
  <conditionalFormatting sqref="S2:S3">
    <cfRule type="cellIs" dxfId="247" priority="35" stopIfTrue="1" operator="greaterThan">
      <formula>0</formula>
    </cfRule>
  </conditionalFormatting>
  <conditionalFormatting sqref="E8:E38">
    <cfRule type="expression" dxfId="246" priority="37" stopIfTrue="1">
      <formula>AND($AC8=$AF8,$AM8)</formula>
    </cfRule>
    <cfRule type="expression" dxfId="245" priority="38" stopIfTrue="1">
      <formula>AND($AC8=$AF8,NOT($AM8))</formula>
    </cfRule>
  </conditionalFormatting>
  <conditionalFormatting sqref="K8:K37">
    <cfRule type="expression" dxfId="244" priority="17" stopIfTrue="1">
      <formula>NOT($R8)</formula>
    </cfRule>
  </conditionalFormatting>
  <conditionalFormatting sqref="C8:C38">
    <cfRule type="expression" dxfId="243" priority="40" stopIfTrue="1">
      <formula>OR($T8="F",$D8="U",$D8="Z",$D8="K")</formula>
    </cfRule>
    <cfRule type="expression" dxfId="242" priority="41" stopIfTrue="1">
      <formula>$C8&lt;&gt;""</formula>
    </cfRule>
  </conditionalFormatting>
  <conditionalFormatting sqref="J43">
    <cfRule type="expression" dxfId="241" priority="42">
      <formula>$I$43&lt;$R$2</formula>
    </cfRule>
  </conditionalFormatting>
  <conditionalFormatting sqref="J8:J38">
    <cfRule type="expression" dxfId="240" priority="44" stopIfTrue="1">
      <formula>OR($J8&lt;=$R$3,$J8&gt;=$R$2)</formula>
    </cfRule>
    <cfRule type="cellIs" dxfId="239" priority="45" stopIfTrue="1" operator="equal">
      <formula>0</formula>
    </cfRule>
  </conditionalFormatting>
  <conditionalFormatting sqref="I40:I41">
    <cfRule type="expression" dxfId="238" priority="46" stopIfTrue="1">
      <formula>OR($I40&lt;=$R$3,$I40&gt;=$R$2)</formula>
    </cfRule>
    <cfRule type="expression" dxfId="237" priority="47" stopIfTrue="1">
      <formula>AND(N40&gt;0,Zeitmodell="Vollzeit")</formula>
    </cfRule>
    <cfRule type="expression" dxfId="236" priority="48" stopIfTrue="1">
      <formula>AND(N40&gt;0,Zeitmodell="Teilzeit")</formula>
    </cfRule>
  </conditionalFormatting>
  <conditionalFormatting sqref="I42:I44 I39">
    <cfRule type="expression" dxfId="235" priority="49" stopIfTrue="1">
      <formula>OR($I39&lt;=$R$3,$I39&gt;=$R$2)</formula>
    </cfRule>
    <cfRule type="cellIs" dxfId="234" priority="50" stopIfTrue="1" operator="greaterThan">
      <formula>0</formula>
    </cfRule>
  </conditionalFormatting>
  <conditionalFormatting sqref="J5">
    <cfRule type="expression" dxfId="233" priority="51" stopIfTrue="1">
      <formula>OR($J5&lt;=$R$3,$J5&gt;=$R$2)</formula>
    </cfRule>
    <cfRule type="cellIs" dxfId="232" priority="52" stopIfTrue="1" operator="greaterThan">
      <formula>0</formula>
    </cfRule>
  </conditionalFormatting>
  <conditionalFormatting sqref="A8:B37">
    <cfRule type="cellIs" dxfId="231" priority="25" stopIfTrue="1" operator="equal">
      <formula>""</formula>
    </cfRule>
  </conditionalFormatting>
  <conditionalFormatting sqref="C8:C37">
    <cfRule type="cellIs" dxfId="230" priority="39" stopIfTrue="1" operator="equal">
      <formula>""</formula>
    </cfRule>
  </conditionalFormatting>
  <conditionalFormatting sqref="I46">
    <cfRule type="expression" dxfId="229" priority="15" stopIfTrue="1">
      <formula>OR($I46&lt;=NormalUG,$I46&gt;=NormalOG)</formula>
    </cfRule>
    <cfRule type="cellIs" dxfId="228" priority="16" stopIfTrue="1" operator="greaterThan">
      <formula>0</formula>
    </cfRule>
  </conditionalFormatting>
  <conditionalFormatting sqref="E8:E37">
    <cfRule type="expression" dxfId="227" priority="36" stopIfTrue="1">
      <formula>NOT($R8)</formula>
    </cfRule>
  </conditionalFormatting>
  <conditionalFormatting sqref="F8:F37">
    <cfRule type="cellIs" dxfId="226" priority="32" stopIfTrue="1" operator="equal">
      <formula>""</formula>
    </cfRule>
  </conditionalFormatting>
  <conditionalFormatting sqref="I8:I37">
    <cfRule type="expression" dxfId="225" priority="19" stopIfTrue="1">
      <formula>NOT($R8)</formula>
    </cfRule>
  </conditionalFormatting>
  <conditionalFormatting sqref="J8:J37">
    <cfRule type="expression" dxfId="224" priority="43" stopIfTrue="1">
      <formula>NOT($R8)</formula>
    </cfRule>
  </conditionalFormatting>
  <conditionalFormatting sqref="N8:N37">
    <cfRule type="expression" dxfId="223" priority="23" stopIfTrue="1">
      <formula>NOT($R8)</formula>
    </cfRule>
  </conditionalFormatting>
  <conditionalFormatting sqref="O8:O37">
    <cfRule type="expression" dxfId="222" priority="27" stopIfTrue="1">
      <formula>NOT($R8)</formula>
    </cfRule>
  </conditionalFormatting>
  <conditionalFormatting sqref="D8:D38">
    <cfRule type="expression" dxfId="221" priority="13" stopIfTrue="1">
      <formula>$AI8</formula>
    </cfRule>
    <cfRule type="cellIs" dxfId="220" priority="14" stopIfTrue="1" operator="equal">
      <formula>"ZK"</formula>
    </cfRule>
  </conditionalFormatting>
  <conditionalFormatting sqref="D8:D37">
    <cfRule type="expression" dxfId="219" priority="12" stopIfTrue="1">
      <formula>NOT($R8)</formula>
    </cfRule>
  </conditionalFormatting>
  <conditionalFormatting sqref="G8:H37">
    <cfRule type="expression" dxfId="218" priority="9" stopIfTrue="1">
      <formula>NOT($R8)</formula>
    </cfRule>
  </conditionalFormatting>
  <conditionalFormatting sqref="G8:H38">
    <cfRule type="expression" dxfId="217" priority="10" stopIfTrue="1">
      <formula>$U8="F"</formula>
    </cfRule>
    <cfRule type="expression" dxfId="216" priority="11" stopIfTrue="1">
      <formula>$AK8</formula>
    </cfRule>
  </conditionalFormatting>
  <conditionalFormatting sqref="L8:L38">
    <cfRule type="expression" dxfId="215" priority="4" stopIfTrue="1">
      <formula>$AL8</formula>
    </cfRule>
    <cfRule type="expression" dxfId="214" priority="5" stopIfTrue="1">
      <formula>AND(NOT($AL8),$L8&lt;&gt;"")</formula>
    </cfRule>
  </conditionalFormatting>
  <conditionalFormatting sqref="M8:M38">
    <cfRule type="expression" dxfId="213" priority="7" stopIfTrue="1">
      <formula>$AL8</formula>
    </cfRule>
    <cfRule type="expression" dxfId="212" priority="8" stopIfTrue="1">
      <formula>AND(NOT($AL8),$M8&lt;&gt;"")</formula>
    </cfRule>
  </conditionalFormatting>
  <conditionalFormatting sqref="L8:L37">
    <cfRule type="expression" dxfId="211" priority="3" stopIfTrue="1">
      <formula>NOT($R8)</formula>
    </cfRule>
  </conditionalFormatting>
  <conditionalFormatting sqref="M8:M37">
    <cfRule type="expression" dxfId="210" priority="6" stopIfTrue="1">
      <formula>NOT($R8)</formula>
    </cfRule>
  </conditionalFormatting>
  <conditionalFormatting sqref="P38">
    <cfRule type="expression" dxfId="209" priority="2" stopIfTrue="1">
      <formula>NOT($R38)</formula>
    </cfRule>
  </conditionalFormatting>
  <conditionalFormatting sqref="J38">
    <cfRule type="expression" dxfId="208"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C59CEF51-4B2D-4EAA-A7A6-198528B2CCB4}">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D6B9C4B1-93F7-4106-BA3E-99160957B53B}">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F4AB2FC9-ED83-4FE5-9002-B0A385AF3D55}">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9364D489-2F6F-42C6-BF2D-6D0FB2DACFAF}">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97CF9E9D-6C0D-472B-8941-5CC306F38D25}">
      <formula1>$AJ8</formula1>
    </dataValidation>
    <dataValidation allowBlank="1" showInputMessage="1" showErrorMessage="1" errorTitle="Fehler in Eingabe" error="Dezimalwert (z.B. 1,0), der nicht grösser sein darf, wie die vorhandenen Überstunden (der Wert in der Zelle darüber)" sqref="N40:O41 K40:K41" xr:uid="{F22181FF-5C7A-42F0-B55D-7B503B16F38F}"/>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BA796DBB-6289-4664-B085-89A7AC3ABBC4}">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E2ED13B3-A5E3-4957-97AA-13085FF67D31}"/>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86</vt:i4>
      </vt:variant>
    </vt:vector>
  </HeadingPairs>
  <TitlesOfParts>
    <vt:vector size="108" baseType="lpstr">
      <vt:lpstr>Konfig</vt:lpstr>
      <vt:lpstr>Jänner</vt:lpstr>
      <vt:lpstr>Februar</vt:lpstr>
      <vt:lpstr>März</vt:lpstr>
      <vt:lpstr>April</vt:lpstr>
      <vt:lpstr>Mai</vt:lpstr>
      <vt:lpstr>Juni</vt:lpstr>
      <vt:lpstr>Juli</vt:lpstr>
      <vt:lpstr>August</vt:lpstr>
      <vt:lpstr>September</vt:lpstr>
      <vt:lpstr>Oktober</vt:lpstr>
      <vt:lpstr>November</vt:lpstr>
      <vt:lpstr>Dezember</vt:lpstr>
      <vt:lpstr>Monat</vt:lpstr>
      <vt:lpstr>Hilfskonfig</vt:lpstr>
      <vt:lpstr>Feiertage</vt:lpstr>
      <vt:lpstr>MakroTest</vt:lpstr>
      <vt:lpstr>Dummy</vt:lpstr>
      <vt:lpstr>Format</vt:lpstr>
      <vt:lpstr>FormatAlt</vt:lpstr>
      <vt:lpstr>Test</vt:lpstr>
      <vt:lpstr>Import</vt:lpstr>
      <vt:lpstr>AktivesSheet</vt:lpstr>
      <vt:lpstr>AZ_Di</vt:lpstr>
      <vt:lpstr>AZ_Do</vt:lpstr>
      <vt:lpstr>AZ_Fr</vt:lpstr>
      <vt:lpstr>AZ_Mi</vt:lpstr>
      <vt:lpstr>AZ_Mo</vt:lpstr>
      <vt:lpstr>C_Gleitzeit</vt:lpstr>
      <vt:lpstr>C_keineGZ</vt:lpstr>
      <vt:lpstr>C_Teilzeit</vt:lpstr>
      <vt:lpstr>C_Vollzeit</vt:lpstr>
      <vt:lpstr>April!Druckbereich</vt:lpstr>
      <vt:lpstr>August!Druckbereich</vt:lpstr>
      <vt:lpstr>Dezember!Druckbereich</vt:lpstr>
      <vt:lpstr>Februar!Druckbereich</vt:lpstr>
      <vt:lpstr>Format!Druckbereich</vt:lpstr>
      <vt:lpstr>FormatAlt!Druckbereich</vt:lpstr>
      <vt:lpstr>Jänner!Druckbereich</vt:lpstr>
      <vt:lpstr>Juli!Druckbereich</vt:lpstr>
      <vt:lpstr>Juni!Druckbereich</vt:lpstr>
      <vt:lpstr>Mai!Druckbereich</vt:lpstr>
      <vt:lpstr>MakroTest!Druckbereich</vt:lpstr>
      <vt:lpstr>März!Druckbereich</vt:lpstr>
      <vt:lpstr>Monat!Druckbereich</vt:lpstr>
      <vt:lpstr>November!Druckbereich</vt:lpstr>
      <vt:lpstr>Oktober!Druckbereich</vt:lpstr>
      <vt:lpstr>September!Druckbereich</vt:lpstr>
      <vt:lpstr>Feiertage</vt:lpstr>
      <vt:lpstr>FJ</vt:lpstr>
      <vt:lpstr>FListe</vt:lpstr>
      <vt:lpstr>FreieFeiertage</vt:lpstr>
      <vt:lpstr>GA</vt:lpstr>
      <vt:lpstr>GAZ</vt:lpstr>
      <vt:lpstr>Gesamtarbeitszeit</vt:lpstr>
      <vt:lpstr>GLZWerte</vt:lpstr>
      <vt:lpstr>I_GAZGRBis</vt:lpstr>
      <vt:lpstr>I_GAZGRVon</vt:lpstr>
      <vt:lpstr>I_GAZKBis</vt:lpstr>
      <vt:lpstr>I_GAZKVon</vt:lpstr>
      <vt:lpstr>I_GAZNAZ</vt:lpstr>
      <vt:lpstr>I_GAZNAZBis</vt:lpstr>
      <vt:lpstr>I_GAZNAZVon</vt:lpstr>
      <vt:lpstr>I_GAZWT</vt:lpstr>
      <vt:lpstr>ImportKTab</vt:lpstr>
      <vt:lpstr>ImportMTab</vt:lpstr>
      <vt:lpstr>Jahr</vt:lpstr>
      <vt:lpstr>Jahressaldo</vt:lpstr>
      <vt:lpstr>KonfigOK</vt:lpstr>
      <vt:lpstr>KZOK</vt:lpstr>
      <vt:lpstr>KZProzent</vt:lpstr>
      <vt:lpstr>KZSTab</vt:lpstr>
      <vt:lpstr>KZSZeile</vt:lpstr>
      <vt:lpstr>L_Zeitmodell</vt:lpstr>
      <vt:lpstr>L_Zeitmodus</vt:lpstr>
      <vt:lpstr>MakroTest</vt:lpstr>
      <vt:lpstr>MTab</vt:lpstr>
      <vt:lpstr>MTabMonat</vt:lpstr>
      <vt:lpstr>MTabNr</vt:lpstr>
      <vt:lpstr>MTabVorgänger</vt:lpstr>
      <vt:lpstr>Name</vt:lpstr>
      <vt:lpstr>NichtfreieFeiertage</vt:lpstr>
      <vt:lpstr>NormalOG</vt:lpstr>
      <vt:lpstr>NormalOGDez</vt:lpstr>
      <vt:lpstr>NormalUG</vt:lpstr>
      <vt:lpstr>NormalUGDez</vt:lpstr>
      <vt:lpstr>OrgEinheit</vt:lpstr>
      <vt:lpstr>OS</vt:lpstr>
      <vt:lpstr>SHKOCE_WTKernzeit</vt:lpstr>
      <vt:lpstr>TagOG</vt:lpstr>
      <vt:lpstr>TagUG</vt:lpstr>
      <vt:lpstr>TEin</vt:lpstr>
      <vt:lpstr>Text125</vt:lpstr>
      <vt:lpstr>Text15</vt:lpstr>
      <vt:lpstr>TextTeilzeit</vt:lpstr>
      <vt:lpstr>TextVollzeit</vt:lpstr>
      <vt:lpstr>Übertrag</vt:lpstr>
      <vt:lpstr>ÜFaktor</vt:lpstr>
      <vt:lpstr>UZK</vt:lpstr>
      <vt:lpstr>Vorgesetzter</vt:lpstr>
      <vt:lpstr>WAZ</vt:lpstr>
      <vt:lpstr>WAZOK</vt:lpstr>
      <vt:lpstr>WAZTZOK</vt:lpstr>
      <vt:lpstr>WAZVZOK</vt:lpstr>
      <vt:lpstr>WOTA</vt:lpstr>
      <vt:lpstr>WT</vt:lpstr>
      <vt:lpstr>Zeitmodell</vt:lpstr>
      <vt:lpstr>Zeitmodus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Brem Michael</dc:creator>
  <cp:lastModifiedBy>mbrem</cp:lastModifiedBy>
  <cp:lastPrinted>2014-03-07T22:00:01Z</cp:lastPrinted>
  <dcterms:created xsi:type="dcterms:W3CDTF">1999-01-04T13:30:15Z</dcterms:created>
  <dcterms:modified xsi:type="dcterms:W3CDTF">2025-10-15T08:25:14Z</dcterms:modified>
</cp:coreProperties>
</file>